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heets/sheet1.xml" ContentType="application/vnd.openxmlformats-officedocument.spreadsheetml.chart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pivotTables/pivotTable1.xml" ContentType="application/vnd.openxmlformats-officedocument.spreadsheetml.pivotTable+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drawings/drawing6.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mc:AlternateContent xmlns:mc="http://schemas.openxmlformats.org/markup-compatibility/2006">
    <mc:Choice Requires="x15">
      <x15ac:absPath xmlns:x15ac="http://schemas.microsoft.com/office/spreadsheetml/2010/11/ac" url="https://anmgovco.sharepoint.com/sites/VAF/Planeacion/GRUPO PLANEACION/4. SIG/2021/18. ASPECTOS E IMPACTOS AMBIENTALES/"/>
    </mc:Choice>
  </mc:AlternateContent>
  <xr:revisionPtr revIDLastSave="903" documentId="11_386F246DBADB87781A6A689E933CE2D257EFC616" xr6:coauthVersionLast="47" xr6:coauthVersionMax="47" xr10:uidLastSave="{C51D3182-F811-450D-A6E0-7EA2BCE6D24D}"/>
  <bookViews>
    <workbookView xWindow="-120" yWindow="-120" windowWidth="20730" windowHeight="11160" xr2:uid="{00000000-000D-0000-FFFF-FFFF00000000}"/>
  </bookViews>
  <sheets>
    <sheet name="PORTADA" sheetId="11" r:id="rId1"/>
    <sheet name="INSTRUCCIONES" sheetId="10" r:id="rId2"/>
    <sheet name="A&amp;I" sheetId="1" r:id="rId3"/>
    <sheet name="CONTROL" sheetId="3" r:id="rId4"/>
    <sheet name="TD-GENERAL" sheetId="4" r:id="rId5"/>
    <sheet name="GD-GENERAL" sheetId="6" r:id="rId6"/>
    <sheet name="TD-CV" sheetId="7" r:id="rId7"/>
    <sheet name="LISTAS" sheetId="2" state="hidden" r:id="rId8"/>
  </sheets>
  <externalReferences>
    <externalReference r:id="rId9"/>
    <externalReference r:id="rId10"/>
  </externalReferences>
  <definedNames>
    <definedName name="_xlcn.WorksheetConnection_MATRIZASPECTOSEIMPACTOSAMBIENTALESDEF.xlsxASPECTO1" hidden="1">ASPECTO[]</definedName>
    <definedName name="_xlcn.WorksheetConnection_MATRIZASPECTOSEIMPACTOSAMBIENTALESDEF.xlsxPROCESO1" hidden="1">PROCESO[]</definedName>
    <definedName name="_xlnm.Print_Area" localSheetId="0">PORTADA!$A$1:$J$36</definedName>
    <definedName name="CARGOS" localSheetId="1">[1]ROL!$B$2:$G42</definedName>
    <definedName name="CARGOS">[2]ROL!$B$2:$G42</definedName>
    <definedName name="MATRIZ1">LISTAS!$B$2:$C$12</definedName>
    <definedName name="MATRIZ2">LISTAS!$S$2:$T$4</definedName>
    <definedName name="MATRIZ3">LISTAS!$U$2:$V$4</definedName>
    <definedName name="MATRIZ4">LISTAS!$AC$2:$AD$13</definedName>
    <definedName name="No_determinado">[2]!Tabla8[[#All],[No determinado]]</definedName>
  </definedNames>
  <calcPr calcId="191028"/>
  <pivotCaches>
    <pivotCache cacheId="11" r:id="rId11"/>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PROCESO-c5422a41-48f6-4cf2-9023-236b92773175" name="PROCESO" connection="WorksheetConnection_MATRIZ ASPECTOS E IMPACTOS AMBIENTALES DEF.xlsx!PROCESO"/>
          <x15:modelTable id="ASPECTO-0600ce95-21f1-4186-9759-720e2d248cca" name="ASPECTO" connection="WorksheetConnection_MATRIZ ASPECTOS E IMPACTOS AMBIENTALES DEF.xlsx!ASPECTO"/>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0" i="1" l="1"/>
  <c r="B51" i="1"/>
  <c r="B52" i="1"/>
  <c r="B53" i="1"/>
  <c r="C50" i="1"/>
  <c r="C51" i="1"/>
  <c r="C52" i="1"/>
  <c r="C53" i="1"/>
  <c r="D50" i="1"/>
  <c r="D51" i="1"/>
  <c r="D52" i="1"/>
  <c r="D53" i="1"/>
  <c r="X50" i="1"/>
  <c r="X51" i="1"/>
  <c r="X52" i="1"/>
  <c r="X53" i="1"/>
  <c r="Y50" i="1"/>
  <c r="Y51" i="1"/>
  <c r="Y52" i="1"/>
  <c r="Y53" i="1"/>
  <c r="AG50" i="1"/>
  <c r="AI50" i="1" s="1"/>
  <c r="AR50" i="1" s="1"/>
  <c r="AS50" i="1" s="1"/>
  <c r="AT50" i="1" s="1"/>
  <c r="AG51" i="1"/>
  <c r="AI51" i="1" s="1"/>
  <c r="AR51" i="1" s="1"/>
  <c r="AS51" i="1" s="1"/>
  <c r="AT51" i="1" s="1"/>
  <c r="AG52" i="1"/>
  <c r="AI52" i="1" s="1"/>
  <c r="AR52" i="1" s="1"/>
  <c r="AS52" i="1" s="1"/>
  <c r="AT52" i="1" s="1"/>
  <c r="AG53" i="1"/>
  <c r="AI53" i="1" s="1"/>
  <c r="AR53" i="1" s="1"/>
  <c r="AS53" i="1" s="1"/>
  <c r="AT53" i="1" s="1"/>
  <c r="AL50" i="1"/>
  <c r="AO50" i="1" s="1"/>
  <c r="AQ50" i="1" s="1"/>
  <c r="AN50" i="1" s="1"/>
  <c r="AL51" i="1"/>
  <c r="AO51" i="1" s="1"/>
  <c r="AQ51" i="1" s="1"/>
  <c r="AN51" i="1" s="1"/>
  <c r="AL52" i="1"/>
  <c r="AO52" i="1" s="1"/>
  <c r="AQ52" i="1" s="1"/>
  <c r="AN52" i="1" s="1"/>
  <c r="AL53" i="1"/>
  <c r="AO53" i="1" s="1"/>
  <c r="AQ53" i="1" s="1"/>
  <c r="AN53" i="1" s="1"/>
  <c r="AM50" i="1"/>
  <c r="AP50" i="1" s="1"/>
  <c r="AM51" i="1"/>
  <c r="AP51" i="1" s="1"/>
  <c r="AM52" i="1"/>
  <c r="AP52" i="1" s="1"/>
  <c r="AM53" i="1"/>
  <c r="AP53" i="1" s="1"/>
  <c r="Z50" i="1" l="1"/>
  <c r="W50" i="1" s="1"/>
  <c r="Z51" i="1"/>
  <c r="AA51" i="1" s="1"/>
  <c r="AB51" i="1" s="1"/>
  <c r="Z52" i="1"/>
  <c r="W52" i="1" s="1"/>
  <c r="Z53" i="1"/>
  <c r="W53" i="1" s="1"/>
  <c r="W51" i="1" l="1"/>
  <c r="AA52" i="1"/>
  <c r="AB52" i="1" s="1"/>
  <c r="AA50" i="1"/>
  <c r="AB50" i="1" s="1"/>
  <c r="AA53" i="1"/>
  <c r="AB53" i="1" s="1"/>
  <c r="B20" i="1"/>
  <c r="C20" i="1"/>
  <c r="D20" i="1"/>
  <c r="X20" i="1"/>
  <c r="Y20" i="1"/>
  <c r="AG20" i="1"/>
  <c r="AI20" i="1" s="1"/>
  <c r="AR20" i="1" s="1"/>
  <c r="AS20" i="1" s="1"/>
  <c r="AT20" i="1" s="1"/>
  <c r="AL20" i="1"/>
  <c r="AO20" i="1" s="1"/>
  <c r="AQ20" i="1" s="1"/>
  <c r="AN20" i="1" s="1"/>
  <c r="AM20" i="1"/>
  <c r="AP20" i="1" s="1"/>
  <c r="B21" i="1"/>
  <c r="C21" i="1"/>
  <c r="D21" i="1"/>
  <c r="X21" i="1"/>
  <c r="Y21" i="1"/>
  <c r="AG21" i="1"/>
  <c r="AI21" i="1" s="1"/>
  <c r="AR21" i="1" s="1"/>
  <c r="AS21" i="1" s="1"/>
  <c r="AT21" i="1" s="1"/>
  <c r="AL21" i="1"/>
  <c r="AO21" i="1" s="1"/>
  <c r="AQ21" i="1" s="1"/>
  <c r="AN21" i="1" s="1"/>
  <c r="AM21" i="1"/>
  <c r="AP21" i="1" s="1"/>
  <c r="B8" i="1"/>
  <c r="C8" i="1"/>
  <c r="D8" i="1"/>
  <c r="X8" i="1"/>
  <c r="Y8" i="1"/>
  <c r="AG8" i="1"/>
  <c r="AI8" i="1" s="1"/>
  <c r="AR8" i="1" s="1"/>
  <c r="AS8" i="1" s="1"/>
  <c r="AT8" i="1" s="1"/>
  <c r="AL8" i="1"/>
  <c r="AO8" i="1" s="1"/>
  <c r="AQ8" i="1" s="1"/>
  <c r="AN8" i="1" s="1"/>
  <c r="AM8" i="1"/>
  <c r="AP8" i="1" s="1"/>
  <c r="B10" i="1"/>
  <c r="C10" i="1"/>
  <c r="D10" i="1"/>
  <c r="X10" i="1"/>
  <c r="Y10" i="1"/>
  <c r="AG10" i="1"/>
  <c r="AI10" i="1" s="1"/>
  <c r="AR10" i="1" s="1"/>
  <c r="AS10" i="1" s="1"/>
  <c r="AT10" i="1" s="1"/>
  <c r="AL10" i="1"/>
  <c r="AO10" i="1" s="1"/>
  <c r="AQ10" i="1" s="1"/>
  <c r="AN10" i="1" s="1"/>
  <c r="AM10" i="1"/>
  <c r="AP10" i="1" s="1"/>
  <c r="B11" i="1"/>
  <c r="C11" i="1"/>
  <c r="D11" i="1"/>
  <c r="X11" i="1"/>
  <c r="Y11" i="1"/>
  <c r="AG11" i="1"/>
  <c r="AI11" i="1" s="1"/>
  <c r="AR11" i="1" s="1"/>
  <c r="AS11" i="1" s="1"/>
  <c r="AT11" i="1" s="1"/>
  <c r="AL11" i="1"/>
  <c r="AO11" i="1" s="1"/>
  <c r="AQ11" i="1" s="1"/>
  <c r="AN11" i="1" s="1"/>
  <c r="AM11" i="1"/>
  <c r="AP11" i="1" s="1"/>
  <c r="Z21" i="1" l="1"/>
  <c r="W21" i="1" s="1"/>
  <c r="Z20" i="1"/>
  <c r="W20" i="1" s="1"/>
  <c r="Z11" i="1"/>
  <c r="W11" i="1" s="1"/>
  <c r="Z10" i="1"/>
  <c r="W10" i="1" s="1"/>
  <c r="Z8" i="1"/>
  <c r="W8" i="1" s="1"/>
  <c r="B49" i="1"/>
  <c r="C49" i="1"/>
  <c r="D49" i="1"/>
  <c r="X49" i="1"/>
  <c r="Y49" i="1"/>
  <c r="AG49" i="1"/>
  <c r="AI49" i="1" s="1"/>
  <c r="AR49" i="1" s="1"/>
  <c r="AL49" i="1"/>
  <c r="AO49" i="1" s="1"/>
  <c r="AQ49" i="1" s="1"/>
  <c r="AN49" i="1" s="1"/>
  <c r="AM49" i="1"/>
  <c r="AP49" i="1" s="1"/>
  <c r="B48" i="1"/>
  <c r="C48" i="1"/>
  <c r="D48" i="1"/>
  <c r="X48" i="1"/>
  <c r="Y48" i="1"/>
  <c r="AG48" i="1"/>
  <c r="AI48" i="1" s="1"/>
  <c r="AR48" i="1" s="1"/>
  <c r="AL48" i="1"/>
  <c r="AO48" i="1" s="1"/>
  <c r="AQ48" i="1" s="1"/>
  <c r="AN48" i="1" s="1"/>
  <c r="AM48" i="1"/>
  <c r="AP48" i="1" s="1"/>
  <c r="B47" i="1"/>
  <c r="C47" i="1"/>
  <c r="D47" i="1"/>
  <c r="X47" i="1"/>
  <c r="Y47" i="1"/>
  <c r="AG47" i="1"/>
  <c r="AI47" i="1" s="1"/>
  <c r="AR47" i="1" s="1"/>
  <c r="AS47" i="1" s="1"/>
  <c r="AT47" i="1" s="1"/>
  <c r="AL47" i="1"/>
  <c r="AO47" i="1" s="1"/>
  <c r="AQ47" i="1" s="1"/>
  <c r="AN47" i="1" s="1"/>
  <c r="AM47" i="1"/>
  <c r="AP47" i="1" s="1"/>
  <c r="B46" i="1"/>
  <c r="C46" i="1"/>
  <c r="D46" i="1"/>
  <c r="X46" i="1"/>
  <c r="Y46" i="1"/>
  <c r="AG46" i="1"/>
  <c r="AI46" i="1" s="1"/>
  <c r="AR46" i="1" s="1"/>
  <c r="AS46" i="1" s="1"/>
  <c r="AT46" i="1" s="1"/>
  <c r="AL46" i="1"/>
  <c r="AO46" i="1" s="1"/>
  <c r="AQ46" i="1" s="1"/>
  <c r="AN46" i="1" s="1"/>
  <c r="AM46" i="1"/>
  <c r="AP46" i="1" s="1"/>
  <c r="B45" i="1"/>
  <c r="C45" i="1"/>
  <c r="D45" i="1"/>
  <c r="X45" i="1"/>
  <c r="Y45" i="1"/>
  <c r="AG45" i="1"/>
  <c r="AI45" i="1" s="1"/>
  <c r="AR45" i="1" s="1"/>
  <c r="AS45" i="1" s="1"/>
  <c r="AT45" i="1" s="1"/>
  <c r="AL45" i="1"/>
  <c r="AO45" i="1" s="1"/>
  <c r="AQ45" i="1" s="1"/>
  <c r="AN45" i="1" s="1"/>
  <c r="AM45" i="1"/>
  <c r="AP45" i="1" s="1"/>
  <c r="B44" i="1"/>
  <c r="C44" i="1"/>
  <c r="D44" i="1"/>
  <c r="X44" i="1"/>
  <c r="Y44" i="1"/>
  <c r="AG44" i="1"/>
  <c r="AI44" i="1" s="1"/>
  <c r="AR44" i="1" s="1"/>
  <c r="AS44" i="1" s="1"/>
  <c r="AT44" i="1" s="1"/>
  <c r="AL44" i="1"/>
  <c r="AO44" i="1" s="1"/>
  <c r="AQ44" i="1" s="1"/>
  <c r="AN44" i="1" s="1"/>
  <c r="AM44" i="1"/>
  <c r="AP44" i="1" s="1"/>
  <c r="B43" i="1"/>
  <c r="C43" i="1"/>
  <c r="D43" i="1"/>
  <c r="X43" i="1"/>
  <c r="Y43" i="1"/>
  <c r="AG43" i="1"/>
  <c r="AI43" i="1" s="1"/>
  <c r="AR43" i="1" s="1"/>
  <c r="AS43" i="1" s="1"/>
  <c r="AT43" i="1" s="1"/>
  <c r="AL43" i="1"/>
  <c r="AO43" i="1" s="1"/>
  <c r="AQ43" i="1" s="1"/>
  <c r="AN43" i="1" s="1"/>
  <c r="AM43" i="1"/>
  <c r="AP43" i="1" s="1"/>
  <c r="B42" i="1"/>
  <c r="C42" i="1"/>
  <c r="D42" i="1"/>
  <c r="X42" i="1"/>
  <c r="Y42" i="1"/>
  <c r="AG42" i="1"/>
  <c r="AI42" i="1" s="1"/>
  <c r="AR42" i="1" s="1"/>
  <c r="AS42" i="1" s="1"/>
  <c r="AT42" i="1" s="1"/>
  <c r="AL42" i="1"/>
  <c r="AO42" i="1" s="1"/>
  <c r="AQ42" i="1" s="1"/>
  <c r="AN42" i="1" s="1"/>
  <c r="AM42" i="1"/>
  <c r="AP42" i="1" s="1"/>
  <c r="B41" i="1"/>
  <c r="C41" i="1"/>
  <c r="D41" i="1"/>
  <c r="X41" i="1"/>
  <c r="Y41" i="1"/>
  <c r="AG41" i="1"/>
  <c r="AI41" i="1" s="1"/>
  <c r="AR41" i="1" s="1"/>
  <c r="AS41" i="1" s="1"/>
  <c r="AT41" i="1" s="1"/>
  <c r="AL41" i="1"/>
  <c r="AO41" i="1" s="1"/>
  <c r="AQ41" i="1" s="1"/>
  <c r="AN41" i="1" s="1"/>
  <c r="AM41" i="1"/>
  <c r="AP41" i="1" s="1"/>
  <c r="B40" i="1"/>
  <c r="C40" i="1"/>
  <c r="D40" i="1"/>
  <c r="X40" i="1"/>
  <c r="Y40" i="1"/>
  <c r="AG40" i="1"/>
  <c r="AI40" i="1" s="1"/>
  <c r="AR40" i="1" s="1"/>
  <c r="AS40" i="1" s="1"/>
  <c r="AT40" i="1" s="1"/>
  <c r="AL40" i="1"/>
  <c r="AO40" i="1" s="1"/>
  <c r="AQ40" i="1" s="1"/>
  <c r="AN40" i="1" s="1"/>
  <c r="AM40" i="1"/>
  <c r="AP40" i="1" s="1"/>
  <c r="B39" i="1"/>
  <c r="C39" i="1"/>
  <c r="D39" i="1"/>
  <c r="X39" i="1"/>
  <c r="Y39" i="1"/>
  <c r="AG39" i="1"/>
  <c r="AI39" i="1" s="1"/>
  <c r="AR39" i="1" s="1"/>
  <c r="AS39" i="1" s="1"/>
  <c r="AT39" i="1" s="1"/>
  <c r="AL39" i="1"/>
  <c r="AO39" i="1" s="1"/>
  <c r="AQ39" i="1" s="1"/>
  <c r="AN39" i="1" s="1"/>
  <c r="AM39" i="1"/>
  <c r="AP39" i="1" s="1"/>
  <c r="B38" i="1"/>
  <c r="C38" i="1"/>
  <c r="D38" i="1"/>
  <c r="X38" i="1"/>
  <c r="Y38" i="1"/>
  <c r="AG38" i="1"/>
  <c r="AI38" i="1" s="1"/>
  <c r="AR38" i="1" s="1"/>
  <c r="AS38" i="1" s="1"/>
  <c r="AT38" i="1" s="1"/>
  <c r="AL38" i="1"/>
  <c r="AO38" i="1" s="1"/>
  <c r="AQ38" i="1" s="1"/>
  <c r="AN38" i="1" s="1"/>
  <c r="AM38" i="1"/>
  <c r="AP38" i="1" s="1"/>
  <c r="B37" i="1"/>
  <c r="C37" i="1"/>
  <c r="D37" i="1"/>
  <c r="X37" i="1"/>
  <c r="Y37" i="1"/>
  <c r="AG37" i="1"/>
  <c r="AI37" i="1" s="1"/>
  <c r="AR37" i="1" s="1"/>
  <c r="AS37" i="1" s="1"/>
  <c r="AT37" i="1" s="1"/>
  <c r="AL37" i="1"/>
  <c r="AO37" i="1" s="1"/>
  <c r="AQ37" i="1" s="1"/>
  <c r="AN37" i="1" s="1"/>
  <c r="AM37" i="1"/>
  <c r="AP37" i="1" s="1"/>
  <c r="B36" i="1"/>
  <c r="C36" i="1"/>
  <c r="D36" i="1"/>
  <c r="X36" i="1"/>
  <c r="Y36" i="1"/>
  <c r="AG36" i="1"/>
  <c r="AI36" i="1" s="1"/>
  <c r="AR36" i="1" s="1"/>
  <c r="AS36" i="1" s="1"/>
  <c r="AT36" i="1" s="1"/>
  <c r="AL36" i="1"/>
  <c r="AO36" i="1" s="1"/>
  <c r="AQ36" i="1" s="1"/>
  <c r="AN36" i="1" s="1"/>
  <c r="AM36" i="1"/>
  <c r="AP36" i="1" s="1"/>
  <c r="B35" i="1"/>
  <c r="C35" i="1"/>
  <c r="D35" i="1"/>
  <c r="X35" i="1"/>
  <c r="Y35" i="1"/>
  <c r="AG35" i="1"/>
  <c r="AI35" i="1" s="1"/>
  <c r="AR35" i="1" s="1"/>
  <c r="AS35" i="1" s="1"/>
  <c r="AT35" i="1" s="1"/>
  <c r="AL35" i="1"/>
  <c r="AO35" i="1" s="1"/>
  <c r="AQ35" i="1" s="1"/>
  <c r="AN35" i="1" s="1"/>
  <c r="AM35" i="1"/>
  <c r="AP35" i="1" s="1"/>
  <c r="B34" i="1"/>
  <c r="C34" i="1"/>
  <c r="D34" i="1"/>
  <c r="X34" i="1"/>
  <c r="Y34" i="1"/>
  <c r="AG34" i="1"/>
  <c r="AI34" i="1" s="1"/>
  <c r="AR34" i="1" s="1"/>
  <c r="AS34" i="1" s="1"/>
  <c r="AT34" i="1" s="1"/>
  <c r="AL34" i="1"/>
  <c r="AO34" i="1" s="1"/>
  <c r="AQ34" i="1" s="1"/>
  <c r="AN34" i="1" s="1"/>
  <c r="AM34" i="1"/>
  <c r="AP34" i="1" s="1"/>
  <c r="B33" i="1"/>
  <c r="C33" i="1"/>
  <c r="D33" i="1"/>
  <c r="X33" i="1"/>
  <c r="Y33" i="1"/>
  <c r="AG33" i="1"/>
  <c r="AI33" i="1" s="1"/>
  <c r="AR33" i="1" s="1"/>
  <c r="AS33" i="1" s="1"/>
  <c r="AT33" i="1" s="1"/>
  <c r="AL33" i="1"/>
  <c r="AO33" i="1" s="1"/>
  <c r="AQ33" i="1" s="1"/>
  <c r="AN33" i="1" s="1"/>
  <c r="AM33" i="1"/>
  <c r="AP33" i="1" s="1"/>
  <c r="B32" i="1"/>
  <c r="C32" i="1"/>
  <c r="D32" i="1"/>
  <c r="X32" i="1"/>
  <c r="Y32" i="1"/>
  <c r="AG32" i="1"/>
  <c r="AI32" i="1" s="1"/>
  <c r="AR32" i="1" s="1"/>
  <c r="AS32" i="1" s="1"/>
  <c r="AT32" i="1" s="1"/>
  <c r="AL32" i="1"/>
  <c r="AO32" i="1" s="1"/>
  <c r="AQ32" i="1" s="1"/>
  <c r="AN32" i="1" s="1"/>
  <c r="AM32" i="1"/>
  <c r="AP32" i="1" s="1"/>
  <c r="B31" i="1"/>
  <c r="C31" i="1"/>
  <c r="D31" i="1"/>
  <c r="X31" i="1"/>
  <c r="Y31" i="1"/>
  <c r="AG31" i="1"/>
  <c r="AI31" i="1" s="1"/>
  <c r="AR31" i="1" s="1"/>
  <c r="AL31" i="1"/>
  <c r="AO31" i="1" s="1"/>
  <c r="AQ31" i="1" s="1"/>
  <c r="AN31" i="1" s="1"/>
  <c r="AM31" i="1"/>
  <c r="AP31" i="1" s="1"/>
  <c r="B27" i="1"/>
  <c r="C27" i="1"/>
  <c r="D27" i="1"/>
  <c r="X27" i="1"/>
  <c r="Y27" i="1"/>
  <c r="AG27" i="1"/>
  <c r="AI27" i="1" s="1"/>
  <c r="AR27" i="1" s="1"/>
  <c r="AL27" i="1"/>
  <c r="AO27" i="1" s="1"/>
  <c r="AQ27" i="1" s="1"/>
  <c r="AN27" i="1" s="1"/>
  <c r="AM27" i="1"/>
  <c r="AP27" i="1" s="1"/>
  <c r="B28" i="1"/>
  <c r="C28" i="1"/>
  <c r="D28" i="1"/>
  <c r="X28" i="1"/>
  <c r="Y28" i="1"/>
  <c r="AG28" i="1"/>
  <c r="AI28" i="1" s="1"/>
  <c r="AR28" i="1" s="1"/>
  <c r="AL28" i="1"/>
  <c r="AO28" i="1" s="1"/>
  <c r="AQ28" i="1" s="1"/>
  <c r="AN28" i="1" s="1"/>
  <c r="AM28" i="1"/>
  <c r="AP28" i="1" s="1"/>
  <c r="B29" i="1"/>
  <c r="C29" i="1"/>
  <c r="D29" i="1"/>
  <c r="X29" i="1"/>
  <c r="Y29" i="1"/>
  <c r="AG29" i="1"/>
  <c r="AI29" i="1" s="1"/>
  <c r="AR29" i="1" s="1"/>
  <c r="AL29" i="1"/>
  <c r="AO29" i="1" s="1"/>
  <c r="AQ29" i="1" s="1"/>
  <c r="AN29" i="1" s="1"/>
  <c r="AM29" i="1"/>
  <c r="AP29" i="1" s="1"/>
  <c r="AA11" i="1" l="1"/>
  <c r="AB11" i="1" s="1"/>
  <c r="AS48" i="1"/>
  <c r="AT48" i="1" s="1"/>
  <c r="AS49" i="1"/>
  <c r="AT49" i="1" s="1"/>
  <c r="AA21" i="1"/>
  <c r="AB21" i="1" s="1"/>
  <c r="AA20" i="1"/>
  <c r="AB20" i="1" s="1"/>
  <c r="AA10" i="1"/>
  <c r="AB10" i="1" s="1"/>
  <c r="AA8" i="1"/>
  <c r="AB8" i="1" s="1"/>
  <c r="Z49" i="1"/>
  <c r="Z43" i="1"/>
  <c r="W43" i="1" s="1"/>
  <c r="Z44" i="1"/>
  <c r="AA44" i="1" s="1"/>
  <c r="AB44" i="1" s="1"/>
  <c r="Z47" i="1"/>
  <c r="W47" i="1" s="1"/>
  <c r="Z41" i="1"/>
  <c r="AA41" i="1" s="1"/>
  <c r="AB41" i="1" s="1"/>
  <c r="Z46" i="1"/>
  <c r="W46" i="1" s="1"/>
  <c r="Z48" i="1"/>
  <c r="Z42" i="1"/>
  <c r="AA42" i="1" s="1"/>
  <c r="AB42" i="1" s="1"/>
  <c r="Z45" i="1"/>
  <c r="W45" i="1" s="1"/>
  <c r="Z40" i="1"/>
  <c r="AA40" i="1" s="1"/>
  <c r="AB40" i="1" s="1"/>
  <c r="Z39" i="1"/>
  <c r="AA39" i="1" s="1"/>
  <c r="AB39" i="1" s="1"/>
  <c r="Z38" i="1"/>
  <c r="W38" i="1" s="1"/>
  <c r="Z37" i="1"/>
  <c r="AA37" i="1" s="1"/>
  <c r="AB37" i="1" s="1"/>
  <c r="Z36" i="1"/>
  <c r="AA36" i="1" s="1"/>
  <c r="AB36" i="1" s="1"/>
  <c r="Z35" i="1"/>
  <c r="AA35" i="1" s="1"/>
  <c r="AB35" i="1" s="1"/>
  <c r="Z34" i="1"/>
  <c r="AA34" i="1" s="1"/>
  <c r="AB34" i="1" s="1"/>
  <c r="Z33" i="1"/>
  <c r="AA33" i="1" s="1"/>
  <c r="AB33" i="1" s="1"/>
  <c r="Z32" i="1"/>
  <c r="W32" i="1" s="1"/>
  <c r="Z31" i="1"/>
  <c r="AA31" i="1" s="1"/>
  <c r="AB31" i="1" s="1"/>
  <c r="Z29" i="1"/>
  <c r="W29" i="1" s="1"/>
  <c r="Z28" i="1"/>
  <c r="AA28" i="1" s="1"/>
  <c r="AB28" i="1" s="1"/>
  <c r="Z27" i="1"/>
  <c r="W27" i="1" s="1"/>
  <c r="AS31" i="1"/>
  <c r="AS27" i="1"/>
  <c r="AS28" i="1"/>
  <c r="AS29" i="1"/>
  <c r="AA48" i="1" l="1"/>
  <c r="AB48" i="1" s="1"/>
  <c r="AA49" i="1"/>
  <c r="AB49" i="1" s="1"/>
  <c r="AA45" i="1"/>
  <c r="AB45" i="1" s="1"/>
  <c r="W41" i="1"/>
  <c r="AA47" i="1"/>
  <c r="AB47" i="1" s="1"/>
  <c r="W49" i="1"/>
  <c r="W36" i="1"/>
  <c r="W42" i="1"/>
  <c r="W44" i="1"/>
  <c r="AA43" i="1"/>
  <c r="AB43" i="1" s="1"/>
  <c r="AA46" i="1"/>
  <c r="AB46" i="1" s="1"/>
  <c r="W48" i="1"/>
  <c r="W40" i="1"/>
  <c r="W39" i="1"/>
  <c r="AA38" i="1"/>
  <c r="AB38" i="1" s="1"/>
  <c r="W37" i="1"/>
  <c r="W35" i="1"/>
  <c r="W34" i="1"/>
  <c r="W33" i="1"/>
  <c r="AA32" i="1"/>
  <c r="AB32" i="1" s="1"/>
  <c r="AA29" i="1"/>
  <c r="AB29" i="1" s="1"/>
  <c r="W31" i="1"/>
  <c r="W28" i="1"/>
  <c r="AA27" i="1"/>
  <c r="AB27" i="1" s="1"/>
  <c r="AT31" i="1"/>
  <c r="AT27" i="1"/>
  <c r="AT28" i="1"/>
  <c r="AT29" i="1"/>
  <c r="B30" i="1" l="1"/>
  <c r="C30" i="1"/>
  <c r="D30" i="1"/>
  <c r="X30" i="1"/>
  <c r="Y30" i="1"/>
  <c r="AG30" i="1"/>
  <c r="AI30" i="1" s="1"/>
  <c r="AR30" i="1" s="1"/>
  <c r="AL30" i="1"/>
  <c r="AO30" i="1" s="1"/>
  <c r="AQ30" i="1" s="1"/>
  <c r="AN30" i="1" s="1"/>
  <c r="AM30" i="1"/>
  <c r="AP30" i="1" s="1"/>
  <c r="K4" i="3"/>
  <c r="K5" i="3"/>
  <c r="K6" i="3"/>
  <c r="K7" i="3"/>
  <c r="K8" i="3"/>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J4" i="3"/>
  <c r="J5" i="3"/>
  <c r="J6" i="3"/>
  <c r="J7" i="3"/>
  <c r="J8" i="3"/>
  <c r="J9" i="3"/>
  <c r="J10" i="3"/>
  <c r="J11" i="3"/>
  <c r="J12" i="3"/>
  <c r="J13"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H33" i="3"/>
  <c r="H34" i="3"/>
  <c r="H35" i="3"/>
  <c r="H36" i="3"/>
  <c r="H37" i="3"/>
  <c r="H38" i="3"/>
  <c r="H39" i="3"/>
  <c r="H40" i="3"/>
  <c r="H41" i="3"/>
  <c r="H42" i="3"/>
  <c r="H43" i="3"/>
  <c r="H44" i="3"/>
  <c r="H45" i="3"/>
  <c r="H46" i="3"/>
  <c r="H47" i="3"/>
  <c r="H48" i="3"/>
  <c r="H49" i="3"/>
  <c r="H50" i="3"/>
  <c r="H51" i="3"/>
  <c r="H52" i="3"/>
  <c r="H53" i="3"/>
  <c r="G33" i="3"/>
  <c r="G34" i="3"/>
  <c r="G35" i="3"/>
  <c r="G36" i="3"/>
  <c r="G37" i="3"/>
  <c r="G38" i="3"/>
  <c r="G39" i="3"/>
  <c r="G40" i="3"/>
  <c r="G41" i="3"/>
  <c r="G42" i="3"/>
  <c r="G43" i="3"/>
  <c r="G44" i="3"/>
  <c r="G45" i="3"/>
  <c r="G46" i="3"/>
  <c r="G47" i="3"/>
  <c r="G48" i="3"/>
  <c r="G49" i="3"/>
  <c r="G50" i="3"/>
  <c r="G51" i="3"/>
  <c r="G52" i="3"/>
  <c r="G53" i="3"/>
  <c r="F33" i="3"/>
  <c r="F34" i="3"/>
  <c r="F35" i="3"/>
  <c r="F36" i="3"/>
  <c r="F37" i="3"/>
  <c r="F38" i="3"/>
  <c r="F39" i="3"/>
  <c r="F40" i="3"/>
  <c r="F41" i="3"/>
  <c r="F42" i="3"/>
  <c r="F43" i="3"/>
  <c r="F44" i="3"/>
  <c r="F45" i="3"/>
  <c r="F46" i="3"/>
  <c r="F47" i="3"/>
  <c r="F48" i="3"/>
  <c r="F49" i="3"/>
  <c r="F50" i="3"/>
  <c r="F51" i="3"/>
  <c r="F52" i="3"/>
  <c r="F53" i="3"/>
  <c r="E33" i="3"/>
  <c r="E34" i="3"/>
  <c r="E35" i="3"/>
  <c r="E36" i="3"/>
  <c r="E37" i="3"/>
  <c r="E38" i="3"/>
  <c r="E39" i="3"/>
  <c r="E40" i="3"/>
  <c r="E41" i="3"/>
  <c r="E42" i="3"/>
  <c r="E43" i="3"/>
  <c r="E44" i="3"/>
  <c r="E45" i="3"/>
  <c r="E46" i="3"/>
  <c r="E47" i="3"/>
  <c r="E48" i="3"/>
  <c r="E49" i="3"/>
  <c r="E50" i="3"/>
  <c r="E51" i="3"/>
  <c r="E52" i="3"/>
  <c r="E53" i="3"/>
  <c r="L4" i="3"/>
  <c r="L5" i="3"/>
  <c r="L6" i="3"/>
  <c r="L7" i="3"/>
  <c r="L8" i="3"/>
  <c r="L9" i="3"/>
  <c r="L10" i="3"/>
  <c r="L11" i="3"/>
  <c r="L12" i="3"/>
  <c r="L13" i="3"/>
  <c r="L14" i="3"/>
  <c r="L15" i="3"/>
  <c r="L16" i="3"/>
  <c r="L17" i="3"/>
  <c r="L18" i="3"/>
  <c r="L19" i="3"/>
  <c r="L20" i="3"/>
  <c r="L21" i="3"/>
  <c r="L22" i="3"/>
  <c r="L23" i="3"/>
  <c r="L24" i="3"/>
  <c r="L25" i="3"/>
  <c r="L26" i="3"/>
  <c r="L27" i="3"/>
  <c r="L28" i="3"/>
  <c r="L29" i="3"/>
  <c r="L30" i="3"/>
  <c r="L31" i="3"/>
  <c r="L32" i="3"/>
  <c r="L33" i="3"/>
  <c r="L34" i="3"/>
  <c r="L35" i="3"/>
  <c r="L36" i="3"/>
  <c r="L37" i="3"/>
  <c r="L38" i="3"/>
  <c r="L39" i="3"/>
  <c r="L40" i="3"/>
  <c r="L41" i="3"/>
  <c r="L42" i="3"/>
  <c r="L43" i="3"/>
  <c r="L44" i="3"/>
  <c r="L45" i="3"/>
  <c r="L46" i="3"/>
  <c r="L47" i="3"/>
  <c r="L48" i="3"/>
  <c r="L49" i="3"/>
  <c r="L50" i="3"/>
  <c r="L51" i="3"/>
  <c r="L52" i="3"/>
  <c r="L53" i="3"/>
  <c r="I4" i="3"/>
  <c r="I5" i="3"/>
  <c r="I6" i="3"/>
  <c r="I7" i="3"/>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H4" i="3"/>
  <c r="H5" i="3"/>
  <c r="H6" i="3"/>
  <c r="H7" i="3"/>
  <c r="H8" i="3"/>
  <c r="H9" i="3"/>
  <c r="H10" i="3"/>
  <c r="H11" i="3"/>
  <c r="H12" i="3"/>
  <c r="H13" i="3"/>
  <c r="H14" i="3"/>
  <c r="H15" i="3"/>
  <c r="H16" i="3"/>
  <c r="H17" i="3"/>
  <c r="H18" i="3"/>
  <c r="H19" i="3"/>
  <c r="H20" i="3"/>
  <c r="H21" i="3"/>
  <c r="H22" i="3"/>
  <c r="H23" i="3"/>
  <c r="H24" i="3"/>
  <c r="H25" i="3"/>
  <c r="H26" i="3"/>
  <c r="H27" i="3"/>
  <c r="H28" i="3"/>
  <c r="H29" i="3"/>
  <c r="H30" i="3"/>
  <c r="H31" i="3"/>
  <c r="H32" i="3"/>
  <c r="G4" i="3"/>
  <c r="G5" i="3"/>
  <c r="G6" i="3"/>
  <c r="G7" i="3"/>
  <c r="G8" i="3"/>
  <c r="G9" i="3"/>
  <c r="G10" i="3"/>
  <c r="G11" i="3"/>
  <c r="G12" i="3"/>
  <c r="G13" i="3"/>
  <c r="G14" i="3"/>
  <c r="G15" i="3"/>
  <c r="G16" i="3"/>
  <c r="G17" i="3"/>
  <c r="G18" i="3"/>
  <c r="G19" i="3"/>
  <c r="G20" i="3"/>
  <c r="G21" i="3"/>
  <c r="G22" i="3"/>
  <c r="G23" i="3"/>
  <c r="G24" i="3"/>
  <c r="G25" i="3"/>
  <c r="G26" i="3"/>
  <c r="G27" i="3"/>
  <c r="G28" i="3"/>
  <c r="G29" i="3"/>
  <c r="G30" i="3"/>
  <c r="G31" i="3"/>
  <c r="G32" i="3"/>
  <c r="F4" i="3"/>
  <c r="F5" i="3"/>
  <c r="F6" i="3"/>
  <c r="F7" i="3"/>
  <c r="F8" i="3"/>
  <c r="F9" i="3"/>
  <c r="F10" i="3"/>
  <c r="F11" i="3"/>
  <c r="F12" i="3"/>
  <c r="F13" i="3"/>
  <c r="F14" i="3"/>
  <c r="F15" i="3"/>
  <c r="F16" i="3"/>
  <c r="F17" i="3"/>
  <c r="F18" i="3"/>
  <c r="F19" i="3"/>
  <c r="F20" i="3"/>
  <c r="F21" i="3"/>
  <c r="F22" i="3"/>
  <c r="F23" i="3"/>
  <c r="F24" i="3"/>
  <c r="F25" i="3"/>
  <c r="F26" i="3"/>
  <c r="F27" i="3"/>
  <c r="F28" i="3"/>
  <c r="F29" i="3"/>
  <c r="F30" i="3"/>
  <c r="F31" i="3"/>
  <c r="F32" i="3"/>
  <c r="E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Z30" i="1" l="1"/>
  <c r="AA30" i="1" s="1"/>
  <c r="AB30" i="1" s="1"/>
  <c r="AS30" i="1"/>
  <c r="W30" i="1" l="1"/>
  <c r="AT30" i="1"/>
  <c r="AL4" i="1" l="1"/>
  <c r="AO4" i="1" s="1"/>
  <c r="AL5" i="1"/>
  <c r="AL6" i="1"/>
  <c r="AO6" i="1" s="1"/>
  <c r="AL7" i="1"/>
  <c r="AO7" i="1" s="1"/>
  <c r="AL9" i="1"/>
  <c r="AO9" i="1" s="1"/>
  <c r="AL12" i="1"/>
  <c r="AL13" i="1"/>
  <c r="AL14" i="1"/>
  <c r="AL15" i="1"/>
  <c r="AO15" i="1" s="1"/>
  <c r="AL16" i="1"/>
  <c r="AO16" i="1" s="1"/>
  <c r="AL17" i="1"/>
  <c r="AL18" i="1"/>
  <c r="AO18" i="1" s="1"/>
  <c r="AL19" i="1"/>
  <c r="AO19" i="1" s="1"/>
  <c r="AL22" i="1"/>
  <c r="AO22" i="1" s="1"/>
  <c r="AL23" i="1"/>
  <c r="AL24" i="1"/>
  <c r="AL25" i="1"/>
  <c r="AL26" i="1"/>
  <c r="AM4" i="1"/>
  <c r="AP4" i="1" s="1"/>
  <c r="AM5" i="1"/>
  <c r="AM6" i="1"/>
  <c r="AP6" i="1" s="1"/>
  <c r="AM7" i="1"/>
  <c r="AP7" i="1" s="1"/>
  <c r="AM9" i="1"/>
  <c r="AP9" i="1" s="1"/>
  <c r="AM12" i="1"/>
  <c r="AM13" i="1"/>
  <c r="AM14" i="1"/>
  <c r="AM15" i="1"/>
  <c r="AP15" i="1" s="1"/>
  <c r="AM16" i="1"/>
  <c r="AP16" i="1" s="1"/>
  <c r="AM17" i="1"/>
  <c r="AM18" i="1"/>
  <c r="AP18" i="1" s="1"/>
  <c r="AM19" i="1"/>
  <c r="AP19" i="1" s="1"/>
  <c r="AM22" i="1"/>
  <c r="AP22" i="1" s="1"/>
  <c r="AM23" i="1"/>
  <c r="AM24" i="1"/>
  <c r="AM25" i="1"/>
  <c r="AM26" i="1"/>
  <c r="X4" i="1"/>
  <c r="Y4" i="1"/>
  <c r="X5" i="1"/>
  <c r="Y5" i="1"/>
  <c r="X6" i="1"/>
  <c r="Y6" i="1"/>
  <c r="X7" i="1"/>
  <c r="Y7" i="1"/>
  <c r="X9" i="1"/>
  <c r="Y9" i="1"/>
  <c r="X12" i="1"/>
  <c r="Y12" i="1"/>
  <c r="X13" i="1"/>
  <c r="Y13" i="1"/>
  <c r="X14" i="1"/>
  <c r="Y14" i="1"/>
  <c r="X15" i="1"/>
  <c r="Y15" i="1"/>
  <c r="X16" i="1"/>
  <c r="Y16" i="1"/>
  <c r="X17" i="1"/>
  <c r="Y17" i="1"/>
  <c r="X18" i="1"/>
  <c r="Y18" i="1"/>
  <c r="X19" i="1"/>
  <c r="Y19" i="1"/>
  <c r="X22" i="1"/>
  <c r="Y22" i="1"/>
  <c r="X23" i="1"/>
  <c r="Y23" i="1"/>
  <c r="X24" i="1"/>
  <c r="Y24" i="1"/>
  <c r="X25" i="1"/>
  <c r="Y25" i="1"/>
  <c r="X26" i="1"/>
  <c r="Y26" i="1"/>
  <c r="AG4" i="1"/>
  <c r="AI4" i="1" s="1"/>
  <c r="AG5" i="1"/>
  <c r="AI5" i="1" s="1"/>
  <c r="AG6" i="1"/>
  <c r="AI6" i="1" s="1"/>
  <c r="AG7" i="1"/>
  <c r="AI7" i="1" s="1"/>
  <c r="AG9" i="1"/>
  <c r="AI9" i="1" s="1"/>
  <c r="AG12" i="1"/>
  <c r="AI12" i="1" s="1"/>
  <c r="AG13" i="1"/>
  <c r="AI13" i="1" s="1"/>
  <c r="AG14" i="1"/>
  <c r="AI14" i="1" s="1"/>
  <c r="AG15" i="1"/>
  <c r="AI15" i="1" s="1"/>
  <c r="AG16" i="1"/>
  <c r="AI16" i="1" s="1"/>
  <c r="AG17" i="1"/>
  <c r="AI17" i="1" s="1"/>
  <c r="AG18" i="1"/>
  <c r="AI18" i="1" s="1"/>
  <c r="AG19" i="1"/>
  <c r="AI19" i="1" s="1"/>
  <c r="AG22" i="1"/>
  <c r="AI22" i="1" s="1"/>
  <c r="AG23" i="1"/>
  <c r="AI23" i="1" s="1"/>
  <c r="AG24" i="1"/>
  <c r="AI24" i="1" s="1"/>
  <c r="AG25" i="1"/>
  <c r="AI25" i="1" s="1"/>
  <c r="AG26" i="1"/>
  <c r="AI26" i="1" s="1"/>
  <c r="B33" i="3"/>
  <c r="B34" i="3"/>
  <c r="B35" i="3"/>
  <c r="B36" i="3"/>
  <c r="B37" i="3"/>
  <c r="B38" i="3"/>
  <c r="B39" i="3"/>
  <c r="B40" i="3"/>
  <c r="B41" i="3"/>
  <c r="B42" i="3"/>
  <c r="B43" i="3"/>
  <c r="B44" i="3"/>
  <c r="B45" i="3"/>
  <c r="B46" i="3"/>
  <c r="B47" i="3"/>
  <c r="B48" i="3"/>
  <c r="B49" i="3"/>
  <c r="B50" i="3"/>
  <c r="B51" i="3"/>
  <c r="B52" i="3"/>
  <c r="B53" i="3"/>
  <c r="C33" i="3"/>
  <c r="C34" i="3"/>
  <c r="C35" i="3"/>
  <c r="C36" i="3"/>
  <c r="C37" i="3"/>
  <c r="C38" i="3"/>
  <c r="C39" i="3"/>
  <c r="C40" i="3"/>
  <c r="C41" i="3"/>
  <c r="C42" i="3"/>
  <c r="C43" i="3"/>
  <c r="C44" i="3"/>
  <c r="C45" i="3"/>
  <c r="C46" i="3"/>
  <c r="C47" i="3"/>
  <c r="C48" i="3"/>
  <c r="C49" i="3"/>
  <c r="C50" i="3"/>
  <c r="C51" i="3"/>
  <c r="C52" i="3"/>
  <c r="C53" i="3"/>
  <c r="D33" i="3"/>
  <c r="D34" i="3"/>
  <c r="D35" i="3"/>
  <c r="D36" i="3"/>
  <c r="D37" i="3"/>
  <c r="D38" i="3"/>
  <c r="D39" i="3"/>
  <c r="D40" i="3"/>
  <c r="D41" i="3"/>
  <c r="D42" i="3"/>
  <c r="D43" i="3"/>
  <c r="D44" i="3"/>
  <c r="D45" i="3"/>
  <c r="D46" i="3"/>
  <c r="D47" i="3"/>
  <c r="D48" i="3"/>
  <c r="D49" i="3"/>
  <c r="D50" i="3"/>
  <c r="D51" i="3"/>
  <c r="D52" i="3"/>
  <c r="D53" i="3"/>
  <c r="B4" i="1"/>
  <c r="B4" i="3" s="1"/>
  <c r="B5" i="1"/>
  <c r="B6" i="1"/>
  <c r="B7" i="1"/>
  <c r="B9" i="1"/>
  <c r="B12" i="1"/>
  <c r="B13" i="1"/>
  <c r="B10" i="3" s="1"/>
  <c r="B14" i="1"/>
  <c r="B15" i="1"/>
  <c r="B16" i="1"/>
  <c r="B17" i="1"/>
  <c r="B18" i="1"/>
  <c r="B18" i="3" s="1"/>
  <c r="B19" i="1"/>
  <c r="B19" i="3" s="1"/>
  <c r="B22" i="1"/>
  <c r="B23" i="1"/>
  <c r="B27" i="3" s="1"/>
  <c r="B24" i="1"/>
  <c r="B28" i="3" s="1"/>
  <c r="B29" i="3"/>
  <c r="B30" i="3"/>
  <c r="B25" i="1"/>
  <c r="B31" i="3" s="1"/>
  <c r="B26" i="1"/>
  <c r="B32" i="3" s="1"/>
  <c r="C4" i="1"/>
  <c r="C4" i="3" s="1"/>
  <c r="C5" i="1"/>
  <c r="C6" i="1"/>
  <c r="C7" i="1"/>
  <c r="C9" i="1"/>
  <c r="C12" i="1"/>
  <c r="C13" i="1"/>
  <c r="C14" i="1"/>
  <c r="C15" i="1"/>
  <c r="C16" i="1"/>
  <c r="C17" i="1"/>
  <c r="C18" i="1"/>
  <c r="C18" i="3" s="1"/>
  <c r="C19" i="1"/>
  <c r="C19" i="3" s="1"/>
  <c r="C22" i="1"/>
  <c r="C23" i="1"/>
  <c r="C27" i="3" s="1"/>
  <c r="C24" i="1"/>
  <c r="C28" i="3" s="1"/>
  <c r="C29" i="3"/>
  <c r="C30" i="3"/>
  <c r="C25" i="1"/>
  <c r="C31" i="3" s="1"/>
  <c r="C26" i="1"/>
  <c r="C32" i="3" s="1"/>
  <c r="D4" i="1"/>
  <c r="D4" i="3" s="1"/>
  <c r="D5" i="1"/>
  <c r="D6" i="1"/>
  <c r="D7" i="1"/>
  <c r="D9" i="1"/>
  <c r="D12" i="1"/>
  <c r="D13" i="1"/>
  <c r="D14" i="1"/>
  <c r="D15" i="1"/>
  <c r="D16" i="1"/>
  <c r="D17" i="1"/>
  <c r="D18" i="1"/>
  <c r="D19" i="1"/>
  <c r="D22" i="1"/>
  <c r="D23" i="1"/>
  <c r="D27" i="3" s="1"/>
  <c r="D24" i="1"/>
  <c r="D28" i="3" s="1"/>
  <c r="D29" i="3"/>
  <c r="D30" i="3"/>
  <c r="D25" i="1"/>
  <c r="D31" i="3" s="1"/>
  <c r="D26" i="1"/>
  <c r="D32" i="3" s="1"/>
  <c r="D26" i="3" l="1"/>
  <c r="D25" i="3"/>
  <c r="B26" i="3"/>
  <c r="C26" i="3"/>
  <c r="C25" i="3"/>
  <c r="B25" i="3"/>
  <c r="C22" i="3"/>
  <c r="B22" i="3"/>
  <c r="C15" i="3"/>
  <c r="B6" i="3"/>
  <c r="B9" i="3"/>
  <c r="B16" i="3"/>
  <c r="D12" i="3"/>
  <c r="C13" i="3"/>
  <c r="D10" i="3"/>
  <c r="D17" i="3"/>
  <c r="D9" i="3"/>
  <c r="C9" i="3"/>
  <c r="B21" i="3"/>
  <c r="C7" i="3"/>
  <c r="D24" i="3"/>
  <c r="B7" i="3"/>
  <c r="B14" i="3"/>
  <c r="D23" i="3"/>
  <c r="C6" i="3"/>
  <c r="B17" i="3"/>
  <c r="D11" i="3"/>
  <c r="C14" i="3"/>
  <c r="C21" i="3"/>
  <c r="D16" i="3"/>
  <c r="C20" i="3"/>
  <c r="B11" i="3"/>
  <c r="C5" i="3"/>
  <c r="D8" i="3"/>
  <c r="D15" i="3"/>
  <c r="C12" i="3"/>
  <c r="D22" i="3"/>
  <c r="C11" i="3"/>
  <c r="B24" i="3"/>
  <c r="B8" i="3"/>
  <c r="D14" i="3"/>
  <c r="D6" i="3"/>
  <c r="D21" i="3"/>
  <c r="D13" i="3"/>
  <c r="D5" i="3"/>
  <c r="C10" i="3"/>
  <c r="B23" i="3"/>
  <c r="B15" i="3"/>
  <c r="D20" i="3"/>
  <c r="C17" i="3"/>
  <c r="D7" i="3"/>
  <c r="D19" i="3"/>
  <c r="C24" i="3"/>
  <c r="C16" i="3"/>
  <c r="C8" i="3"/>
  <c r="B13" i="3"/>
  <c r="B5" i="3"/>
  <c r="D18" i="3"/>
  <c r="C23" i="3"/>
  <c r="B20" i="3"/>
  <c r="B12" i="3"/>
  <c r="AP17" i="1"/>
  <c r="AO17" i="1"/>
  <c r="AQ17" i="1" s="1"/>
  <c r="AP23" i="1"/>
  <c r="AO23" i="1"/>
  <c r="AP5" i="1"/>
  <c r="AO5" i="1"/>
  <c r="AP24" i="1"/>
  <c r="AO24" i="1"/>
  <c r="AP26" i="1"/>
  <c r="AO26" i="1"/>
  <c r="AP25" i="1"/>
  <c r="AO25" i="1"/>
  <c r="AP14" i="1"/>
  <c r="AO14" i="1"/>
  <c r="AP13" i="1"/>
  <c r="AO13" i="1"/>
  <c r="AP12" i="1"/>
  <c r="AO12" i="1"/>
  <c r="Z16" i="1"/>
  <c r="Z23" i="1"/>
  <c r="Z18" i="1"/>
  <c r="Z9" i="1"/>
  <c r="Z6" i="1"/>
  <c r="Z26" i="1"/>
  <c r="Z22" i="1"/>
  <c r="Z19" i="1"/>
  <c r="Z17" i="1"/>
  <c r="Z15" i="1"/>
  <c r="Z5" i="1"/>
  <c r="Z4" i="1"/>
  <c r="W4" i="1" s="1"/>
  <c r="Z25" i="1"/>
  <c r="Z14" i="1"/>
  <c r="Z12" i="1"/>
  <c r="Z24" i="1"/>
  <c r="Z13" i="1"/>
  <c r="Z7" i="1"/>
  <c r="AQ9" i="1"/>
  <c r="AR9" i="1" s="1"/>
  <c r="AQ19" i="1"/>
  <c r="AR19" i="1" s="1"/>
  <c r="AQ16" i="1"/>
  <c r="AN16" i="1" s="1"/>
  <c r="AQ4" i="1"/>
  <c r="AR4" i="1" s="1"/>
  <c r="AQ6" i="1"/>
  <c r="AN6" i="1" s="1"/>
  <c r="N39" i="3"/>
  <c r="AQ18" i="1"/>
  <c r="AR18" i="1" s="1"/>
  <c r="AQ22" i="1"/>
  <c r="AQ15" i="1"/>
  <c r="AQ7" i="1"/>
  <c r="AQ13" i="1" l="1"/>
  <c r="AN13" i="1" s="1"/>
  <c r="AQ26" i="1"/>
  <c r="AN26" i="1" s="1"/>
  <c r="AQ5" i="1"/>
  <c r="AN5" i="1" s="1"/>
  <c r="N29" i="3"/>
  <c r="AQ24" i="1"/>
  <c r="AR24" i="1" s="1"/>
  <c r="N28" i="3" s="1"/>
  <c r="AQ23" i="1"/>
  <c r="AN23" i="1" s="1"/>
  <c r="AA7" i="1"/>
  <c r="AB7" i="1" s="1"/>
  <c r="M8" i="3"/>
  <c r="M37" i="3"/>
  <c r="M53" i="3"/>
  <c r="AA25" i="1"/>
  <c r="AB25" i="1" s="1"/>
  <c r="M31" i="3"/>
  <c r="W15" i="1"/>
  <c r="M14" i="3"/>
  <c r="M33" i="3"/>
  <c r="M19" i="3"/>
  <c r="M48" i="3"/>
  <c r="N49" i="3"/>
  <c r="W13" i="1"/>
  <c r="M12" i="3"/>
  <c r="M41" i="3"/>
  <c r="W12" i="1"/>
  <c r="M11" i="3"/>
  <c r="M4" i="3"/>
  <c r="W17" i="1"/>
  <c r="M16" i="3"/>
  <c r="M26" i="3"/>
  <c r="M35" i="3"/>
  <c r="M47" i="3"/>
  <c r="W6" i="1"/>
  <c r="M7" i="3"/>
  <c r="M21" i="3"/>
  <c r="M38" i="3"/>
  <c r="M52" i="3"/>
  <c r="AA16" i="1"/>
  <c r="AB16" i="1" s="1"/>
  <c r="M15" i="3"/>
  <c r="AA22" i="1"/>
  <c r="AB22" i="1" s="1"/>
  <c r="M22" i="3"/>
  <c r="M45" i="3"/>
  <c r="M5" i="3"/>
  <c r="M36" i="3"/>
  <c r="N53" i="3"/>
  <c r="M24" i="3"/>
  <c r="W14" i="1"/>
  <c r="M13" i="3"/>
  <c r="M34" i="3"/>
  <c r="W5" i="1"/>
  <c r="M6" i="3"/>
  <c r="M18" i="3"/>
  <c r="M30" i="3"/>
  <c r="M39" i="3"/>
  <c r="M49" i="3"/>
  <c r="AA9" i="1"/>
  <c r="AB9" i="1" s="1"/>
  <c r="M9" i="3"/>
  <c r="M23" i="3"/>
  <c r="M40" i="3"/>
  <c r="M25" i="3"/>
  <c r="AS19" i="1"/>
  <c r="AT19" i="1" s="1"/>
  <c r="AS9" i="1"/>
  <c r="AT9" i="1" s="1"/>
  <c r="M50" i="3"/>
  <c r="N4" i="3"/>
  <c r="W24" i="1"/>
  <c r="M28" i="3"/>
  <c r="M29" i="3"/>
  <c r="M42" i="3"/>
  <c r="M10" i="3"/>
  <c r="W19" i="1"/>
  <c r="M20" i="3"/>
  <c r="W26" i="1"/>
  <c r="M32" i="3"/>
  <c r="M43" i="3"/>
  <c r="M51" i="3"/>
  <c r="W18" i="1"/>
  <c r="M17" i="3"/>
  <c r="W23" i="1"/>
  <c r="M27" i="3"/>
  <c r="M46" i="3"/>
  <c r="M44" i="3"/>
  <c r="AQ14" i="1"/>
  <c r="AN14" i="1" s="1"/>
  <c r="AQ25" i="1"/>
  <c r="AN25" i="1" s="1"/>
  <c r="AQ12" i="1"/>
  <c r="AN12" i="1" s="1"/>
  <c r="AA6" i="1"/>
  <c r="AB6" i="1" s="1"/>
  <c r="W16" i="1"/>
  <c r="W22" i="1"/>
  <c r="W9" i="1"/>
  <c r="AA4" i="1"/>
  <c r="AB4" i="1" s="1"/>
  <c r="AA17" i="1"/>
  <c r="AB17" i="1" s="1"/>
  <c r="AA23" i="1"/>
  <c r="AB23" i="1" s="1"/>
  <c r="AA18" i="1"/>
  <c r="AB18" i="1" s="1"/>
  <c r="AA15" i="1"/>
  <c r="AB15" i="1" s="1"/>
  <c r="AA19" i="1"/>
  <c r="AB19" i="1" s="1"/>
  <c r="AA26" i="1"/>
  <c r="AB26" i="1" s="1"/>
  <c r="AA14" i="1"/>
  <c r="AB14" i="1" s="1"/>
  <c r="AA5" i="1"/>
  <c r="AB5" i="1" s="1"/>
  <c r="AA12" i="1"/>
  <c r="AB12" i="1" s="1"/>
  <c r="AA13" i="1"/>
  <c r="AB13" i="1" s="1"/>
  <c r="AA24" i="1"/>
  <c r="AB24" i="1" s="1"/>
  <c r="W25" i="1"/>
  <c r="W7" i="1"/>
  <c r="AN19" i="1"/>
  <c r="AN4" i="1"/>
  <c r="AS4" i="1"/>
  <c r="AT4" i="1" s="1"/>
  <c r="AN9" i="1"/>
  <c r="N37" i="3"/>
  <c r="N38" i="3"/>
  <c r="N45" i="3"/>
  <c r="N34" i="3"/>
  <c r="AR16" i="1"/>
  <c r="AR6" i="1"/>
  <c r="N48" i="3"/>
  <c r="AN18" i="1"/>
  <c r="N33" i="3"/>
  <c r="AR23" i="1"/>
  <c r="N21" i="3" s="1"/>
  <c r="N36" i="3"/>
  <c r="AS18" i="1"/>
  <c r="AN7" i="1"/>
  <c r="AR7" i="1"/>
  <c r="N8" i="3" s="1"/>
  <c r="AR26" i="1"/>
  <c r="N26" i="3" s="1"/>
  <c r="AN22" i="1"/>
  <c r="AR22" i="1"/>
  <c r="AN17" i="1"/>
  <c r="AR17" i="1"/>
  <c r="AN15" i="1"/>
  <c r="AR15" i="1"/>
  <c r="N15" i="3" l="1"/>
  <c r="N20" i="3"/>
  <c r="N22" i="3"/>
  <c r="N7" i="3"/>
  <c r="N17" i="3"/>
  <c r="AR13" i="1"/>
  <c r="AR5" i="1"/>
  <c r="AN24" i="1"/>
  <c r="AS24" i="1"/>
  <c r="AT24" i="1" s="1"/>
  <c r="N51" i="3"/>
  <c r="N41" i="3"/>
  <c r="N16" i="3"/>
  <c r="N27" i="3"/>
  <c r="N47" i="3"/>
  <c r="N24" i="3"/>
  <c r="N44" i="3"/>
  <c r="N35" i="3"/>
  <c r="N32" i="3"/>
  <c r="N19" i="3"/>
  <c r="N43" i="3"/>
  <c r="N46" i="3"/>
  <c r="AR14" i="1"/>
  <c r="AS14" i="1" s="1"/>
  <c r="AR25" i="1"/>
  <c r="AR12" i="1"/>
  <c r="N50" i="3"/>
  <c r="AS16" i="1"/>
  <c r="AS6" i="1"/>
  <c r="AT18" i="1"/>
  <c r="AS23" i="1"/>
  <c r="AS15" i="1"/>
  <c r="AS26" i="1"/>
  <c r="AS22" i="1"/>
  <c r="AS17" i="1"/>
  <c r="AS7" i="1"/>
  <c r="N14" i="3" l="1"/>
  <c r="N31" i="3"/>
  <c r="N25" i="3"/>
  <c r="N23" i="3"/>
  <c r="N18" i="3"/>
  <c r="N11" i="3"/>
  <c r="N9" i="3"/>
  <c r="N6" i="3"/>
  <c r="N5" i="3"/>
  <c r="N12" i="3"/>
  <c r="N10" i="3"/>
  <c r="AS5" i="1"/>
  <c r="AT5" i="1" s="1"/>
  <c r="AS13" i="1"/>
  <c r="AT13" i="1" s="1"/>
  <c r="N52" i="3"/>
  <c r="AS25" i="1"/>
  <c r="N13" i="3"/>
  <c r="N40" i="3"/>
  <c r="N42" i="3"/>
  <c r="N30" i="3"/>
  <c r="AS12" i="1"/>
  <c r="AT12" i="1" s="1"/>
  <c r="AT16" i="1"/>
  <c r="AT6" i="1"/>
  <c r="AT14" i="1"/>
  <c r="AT23" i="1"/>
  <c r="AT7" i="1"/>
  <c r="AT15" i="1"/>
  <c r="AT17" i="1"/>
  <c r="AT22" i="1"/>
  <c r="AT26" i="1"/>
  <c r="AT25" i="1"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Modelo de datos" type="5" refreshedVersion="5"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MATRIZ ASPECTOS E IMPACTOS AMBIENTALES DEF.xlsx!ASPECTO" type="102" refreshedVersion="5" minRefreshableVersion="5">
    <extLst>
      <ext xmlns:x15="http://schemas.microsoft.com/office/spreadsheetml/2010/11/main" uri="{DE250136-89BD-433C-8126-D09CA5730AF9}">
        <x15:connection id="ASPECTO-0600ce95-21f1-4186-9759-720e2d248cca">
          <x15:rangePr sourceName="_xlcn.WorksheetConnection_MATRIZASPECTOSEIMPACTOSAMBIENTALESDEF.xlsxASPECTO1"/>
        </x15:connection>
      </ext>
    </extLst>
  </connection>
  <connection id="3" xr16:uid="{00000000-0015-0000-FFFF-FFFF02000000}" name="WorksheetConnection_MATRIZ ASPECTOS E IMPACTOS AMBIENTALES DEF.xlsx!PROCESO" type="102" refreshedVersion="5" minRefreshableVersion="5">
    <extLst>
      <ext xmlns:x15="http://schemas.microsoft.com/office/spreadsheetml/2010/11/main" uri="{DE250136-89BD-433C-8126-D09CA5730AF9}">
        <x15:connection id="PROCESO-c5422a41-48f6-4cf2-9023-236b92773175">
          <x15:rangePr sourceName="_xlcn.WorksheetConnection_MATRIZASPECTOSEIMPACTOSAMBIENTALESDEF.xlsxPROCESO1"/>
        </x15:connection>
      </ext>
    </extLst>
  </connection>
</connections>
</file>

<file path=xl/sharedStrings.xml><?xml version="1.0" encoding="utf-8"?>
<sst xmlns="http://schemas.openxmlformats.org/spreadsheetml/2006/main" count="1230" uniqueCount="329">
  <si>
    <t>ANEXO 01
MATRIZ ASPECTOS E IMPACTOS AMBIENTALES</t>
  </si>
  <si>
    <t>MANUAL DEL SISTEMA INTEGRADO DE GESTIÓN</t>
  </si>
  <si>
    <t>INSTRUCCIONES DE DILIGENCIAMIENTO</t>
  </si>
  <si>
    <t>ASPECTOS E IMPACTOS AMBIENTALES - A&amp;I</t>
  </si>
  <si>
    <t>CONTROL</t>
  </si>
  <si>
    <t>TABLA DINÁMICA - GENERAL</t>
  </si>
  <si>
    <t>GRÁFICA DINÁMICA - GENERAL</t>
  </si>
  <si>
    <t>TABLA DINÁMICA - CICLO DE VIDA</t>
  </si>
  <si>
    <t>TABLA DINÁMICA - MAPA</t>
  </si>
  <si>
    <t>CONTROL DE CAMBIOS</t>
  </si>
  <si>
    <t>VERSIÓN</t>
  </si>
  <si>
    <t>FECHA</t>
  </si>
  <si>
    <t>DESCRIPCIÓN DEL CAMBIO</t>
  </si>
  <si>
    <t>ELABORÓ</t>
  </si>
  <si>
    <t>REVISÓ</t>
  </si>
  <si>
    <t>APROBÓ</t>
  </si>
  <si>
    <r>
      <rPr>
        <b/>
        <sz val="10"/>
        <color theme="1"/>
        <rFont val="Arial Narrow"/>
        <family val="2"/>
      </rPr>
      <t xml:space="preserve">Nombre: </t>
    </r>
    <r>
      <rPr>
        <sz val="10"/>
        <color theme="1"/>
        <rFont val="Arial Narrow"/>
        <family val="2"/>
      </rPr>
      <t xml:space="preserve">Camilo Andrés Cárdenas Díaz
</t>
    </r>
    <r>
      <rPr>
        <b/>
        <sz val="10"/>
        <color theme="1"/>
        <rFont val="Arial Narrow"/>
        <family val="2"/>
      </rPr>
      <t>Cargo:</t>
    </r>
    <r>
      <rPr>
        <sz val="10"/>
        <color theme="1"/>
        <rFont val="Arial Narrow"/>
        <family val="2"/>
      </rPr>
      <t xml:space="preserve">  Contratista Grupo de Planeación
</t>
    </r>
    <r>
      <rPr>
        <b/>
        <sz val="10"/>
        <color theme="1"/>
        <rFont val="Arial Narrow"/>
        <family val="2"/>
      </rPr>
      <t/>
    </r>
  </si>
  <si>
    <t>INSTRUCCIONES</t>
  </si>
  <si>
    <r>
      <t xml:space="preserve">El documento está compuesto por tres hojas de la siguiente manera:
</t>
    </r>
    <r>
      <rPr>
        <b/>
        <sz val="10"/>
        <color theme="1"/>
        <rFont val="Arial Narrow"/>
        <family val="2"/>
      </rPr>
      <t>A&amp;I:</t>
    </r>
    <r>
      <rPr>
        <sz val="10"/>
        <color theme="1"/>
        <rFont val="Arial Narrow"/>
        <family val="2"/>
      </rPr>
      <t xml:space="preserve"> En esta hoja se identifican y valoran los aspectos e impactos ambientales iniciales y secuenciales por proceso, ciclo de vida y mapas ambientales.
</t>
    </r>
    <r>
      <rPr>
        <b/>
        <sz val="10"/>
        <color theme="1"/>
        <rFont val="Arial Narrow"/>
        <family val="2"/>
      </rPr>
      <t>CONTROL:</t>
    </r>
    <r>
      <rPr>
        <sz val="10"/>
        <color theme="1"/>
        <rFont val="Arial Narrow"/>
        <family val="2"/>
      </rPr>
      <t xml:space="preserve"> En esta hoja se genera un resumen automático de la hoja A&amp;I con los aspectos relevantes que deben ser cálculados de la hoja A&amp;I.
</t>
    </r>
    <r>
      <rPr>
        <b/>
        <sz val="10"/>
        <color theme="1"/>
        <rFont val="Arial Narrow"/>
        <family val="2"/>
      </rPr>
      <t>TD-GENERAL:</t>
    </r>
    <r>
      <rPr>
        <sz val="10"/>
        <color theme="1"/>
        <rFont val="Arial Narrow"/>
        <family val="2"/>
      </rPr>
      <t xml:space="preserve"> En esta hoja se podrán obtener informes de los aspectos e impactos ambientales bajo el modelo por proceso conforme a los criterios de busqueda que el usuario requiera. De los resultados de esta hoja se priorizan los aspectos e impactos ambientales significativos que requieren de control.
</t>
    </r>
    <r>
      <rPr>
        <b/>
        <sz val="10"/>
        <color theme="1"/>
        <rFont val="Arial Narrow"/>
        <family val="2"/>
      </rPr>
      <t>GD-GENERAL</t>
    </r>
    <r>
      <rPr>
        <sz val="10"/>
        <color theme="1"/>
        <rFont val="Arial Narrow"/>
        <family val="2"/>
      </rPr>
      <t xml:space="preserve">: En esta hoja se gráfican los resultados obtenidos en la hoja TD-GENERAL. El gráfico es dinámico.
</t>
    </r>
    <r>
      <rPr>
        <b/>
        <sz val="10"/>
        <color theme="1"/>
        <rFont val="Arial Narrow"/>
        <family val="2"/>
      </rPr>
      <t>TD- CV:</t>
    </r>
    <r>
      <rPr>
        <sz val="10"/>
        <color theme="1"/>
        <rFont val="Arial Narrow"/>
        <family val="2"/>
      </rPr>
      <t xml:space="preserve"> En esta hoja se podrán obtener informes de los aspectos e impactos ambientales bajo el modelo de ciclo de vida conforme a los criterios de busqueda que el usuario requiera.
</t>
    </r>
    <r>
      <rPr>
        <b/>
        <sz val="10"/>
        <color theme="1"/>
        <rFont val="Arial Narrow"/>
        <family val="2"/>
      </rPr>
      <t>TD-MAPA:</t>
    </r>
    <r>
      <rPr>
        <sz val="10"/>
        <color theme="1"/>
        <rFont val="Arial Narrow"/>
        <family val="2"/>
      </rPr>
      <t xml:space="preserve"> En esta hoja se podrán obtener informes de los aspectos e impactos ambientales bajo el esquema de mapas ambientales conforme a los criterios de busqueda que el usuario requiera.</t>
    </r>
  </si>
  <si>
    <t>HOJA R&amp;A</t>
  </si>
  <si>
    <r>
      <t xml:space="preserve">Sección identificación del proceso:
</t>
    </r>
    <r>
      <rPr>
        <b/>
        <sz val="7"/>
        <color theme="1"/>
        <rFont val="Arial Narrow"/>
        <family val="2"/>
      </rPr>
      <t>Fecha de registro:</t>
    </r>
    <r>
      <rPr>
        <sz val="7"/>
        <color theme="1"/>
        <rFont val="Arial Narrow"/>
        <family val="2"/>
      </rPr>
      <t xml:space="preserve"> se debe poner la fecha en la que se identifica la fuente del aspecto e impacto ambiental.
</t>
    </r>
    <r>
      <rPr>
        <b/>
        <sz val="7"/>
        <color theme="1"/>
        <rFont val="Arial Narrow"/>
        <family val="2"/>
      </rPr>
      <t>Tipo de sede:</t>
    </r>
    <r>
      <rPr>
        <sz val="7"/>
        <color theme="1"/>
        <rFont val="Arial Narrow"/>
        <family val="2"/>
      </rPr>
      <t xml:space="preserve"> se debe escoger el tipo de sede en la cual se identifica la fuente y por ende el aspecto e impacto ambiental.
</t>
    </r>
    <r>
      <rPr>
        <b/>
        <sz val="7"/>
        <color theme="1"/>
        <rFont val="Arial Narrow"/>
        <family val="2"/>
      </rPr>
      <t>Sede:</t>
    </r>
    <r>
      <rPr>
        <sz val="7"/>
        <color theme="1"/>
        <rFont val="Arial Narrow"/>
        <family val="2"/>
      </rPr>
      <t xml:space="preserve"> se debe escoger la sede en la cual se identifiica la fuente y por ende el aspecto e impacto ambiental.
</t>
    </r>
    <r>
      <rPr>
        <b/>
        <sz val="7"/>
        <color theme="1"/>
        <rFont val="Arial Narrow"/>
        <family val="2"/>
      </rPr>
      <t>Lugar:</t>
    </r>
    <r>
      <rPr>
        <sz val="7"/>
        <color theme="1"/>
        <rFont val="Arial Narrow"/>
        <family val="2"/>
      </rPr>
      <t xml:space="preserve"> se debe escoger el lugar donde se identifica la fuente y por ende el aspecto e impacto ambiental.
</t>
    </r>
    <r>
      <rPr>
        <b/>
        <sz val="7"/>
        <color theme="1"/>
        <rFont val="Arial Narrow"/>
        <family val="2"/>
      </rPr>
      <t>Nombre del proceso:</t>
    </r>
    <r>
      <rPr>
        <sz val="7"/>
        <color theme="1"/>
        <rFont val="Arial Narrow"/>
        <family val="2"/>
      </rPr>
      <t xml:space="preserve"> se debe escoger de la lista desplegable el proceso al cual pertenece la fuente y por ende el aspecto e impacto ambiental.
</t>
    </r>
    <r>
      <rPr>
        <b/>
        <sz val="7"/>
        <color theme="1"/>
        <rFont val="Arial Narrow"/>
        <family val="2"/>
      </rPr>
      <t xml:space="preserve">Condiciones de operación: </t>
    </r>
    <r>
      <rPr>
        <sz val="7"/>
        <color theme="1"/>
        <rFont val="Arial Narrow"/>
        <family val="2"/>
      </rPr>
      <t xml:space="preserve">se debe escoger de la lista desplegable si la fuente y el aspecto e impacto ambiental identificado se desarrolla bajo condiciones normales, anormales o de emergencia.
</t>
    </r>
    <r>
      <rPr>
        <b/>
        <sz val="7"/>
        <color theme="1"/>
        <rFont val="Arial Narrow"/>
        <family val="2"/>
      </rPr>
      <t>Descripción de la condición:</t>
    </r>
    <r>
      <rPr>
        <sz val="7"/>
        <color theme="1"/>
        <rFont val="Arial Narrow"/>
        <family val="2"/>
      </rPr>
      <t xml:space="preserve"> si el proceso se desarrolla bajo condiciones anormales de operación o situaciones de emergencia se debe describir la condición bajo la cual se realizará la identificación y valoración de la fuente y el aspecto e impacto ambiental.
</t>
    </r>
    <r>
      <rPr>
        <b/>
        <sz val="7"/>
        <color theme="1"/>
        <rFont val="Arial Narrow"/>
        <family val="2"/>
      </rPr>
      <t>Control de cambio del proceso:</t>
    </r>
    <r>
      <rPr>
        <sz val="7"/>
        <color theme="1"/>
        <rFont val="Arial Narrow"/>
        <family val="2"/>
      </rPr>
      <t xml:space="preserve"> en este espacio se debe registrar si el proceso ha sufrido actualizaciones o cambios; normalmente se debe describir la fecha de actualización del proceso.
Sección identificación del aspecto e impacto ambiental:
</t>
    </r>
    <r>
      <rPr>
        <b/>
        <sz val="7"/>
        <color theme="1"/>
        <rFont val="Arial Narrow"/>
        <family val="2"/>
      </rPr>
      <t>Fuente:</t>
    </r>
    <r>
      <rPr>
        <sz val="7"/>
        <color theme="1"/>
        <rFont val="Arial Narrow"/>
        <family val="2"/>
      </rPr>
      <t xml:space="preserve"> se debe escoger de la lista desplegable si la fuente corresponde a entrada o salida conforme el desarrollo del proceso.
</t>
    </r>
    <r>
      <rPr>
        <b/>
        <sz val="7"/>
        <color theme="1"/>
        <rFont val="Arial Narrow"/>
        <family val="2"/>
      </rPr>
      <t>Descripción de la fuente:</t>
    </r>
    <r>
      <rPr>
        <sz val="7"/>
        <color theme="1"/>
        <rFont val="Arial Narrow"/>
        <family val="2"/>
      </rPr>
      <t xml:space="preserve"> se debe describir la fuente a la cual se le identificará el aspecto e impacto ambiental. La fuente corresponde al elemento que interactua con el medio ambiente.
Etapa del ciclo de vida: se debe seleccionar de la lista desplegable la etapa del ciclo de vida a la cual pertenece la fuente.
</t>
    </r>
    <r>
      <rPr>
        <b/>
        <sz val="7"/>
        <color theme="1"/>
        <rFont val="Arial Narrow"/>
        <family val="2"/>
      </rPr>
      <t>Aspecto ambiental:</t>
    </r>
    <r>
      <rPr>
        <sz val="7"/>
        <color theme="1"/>
        <rFont val="Arial Narrow"/>
        <family val="2"/>
      </rPr>
      <t xml:space="preserve"> se debe seleccionar de la lista desplegable el aspecto ambiental que se genera de la interacción de la fuente con el medio ambiente.
</t>
    </r>
    <r>
      <rPr>
        <b/>
        <sz val="7"/>
        <color theme="1"/>
        <rFont val="Arial Narrow"/>
        <family val="2"/>
      </rPr>
      <t>Impacto ambiental:</t>
    </r>
    <r>
      <rPr>
        <sz val="7"/>
        <color theme="1"/>
        <rFont val="Arial Narrow"/>
        <family val="2"/>
      </rPr>
      <t xml:space="preserve"> se debe seleciconar el impacto ambiental que se genera del aspecto ambiental que se ha identificado.
</t>
    </r>
    <r>
      <rPr>
        <b/>
        <sz val="7"/>
        <color theme="1"/>
        <rFont val="Arial Narrow"/>
        <family val="2"/>
      </rPr>
      <t>Tipo de impacto:</t>
    </r>
    <r>
      <rPr>
        <sz val="7"/>
        <color theme="1"/>
        <rFont val="Arial Narrow"/>
        <family val="2"/>
      </rPr>
      <t xml:space="preserve"> se debe establecer si el impacto que se genera es negativo o positivo sobre el medio ambiente.
</t>
    </r>
    <r>
      <rPr>
        <b/>
        <sz val="7"/>
        <color theme="1"/>
        <rFont val="Arial Narrow"/>
        <family val="2"/>
      </rPr>
      <t>Recurso que interactua:</t>
    </r>
    <r>
      <rPr>
        <sz val="7"/>
        <color theme="1"/>
        <rFont val="Arial Narrow"/>
        <family val="2"/>
      </rPr>
      <t xml:space="preserve"> se debe seleccionar de la lista desplegable el principal recurso natural que interactual con la fuente, sea negativa o positivamente.
Sección valoración del aspecto e impacto ambiental A&amp;I (inicial o secuencial):
La valoración inicial se realizará únicamente para el año 2019, como año base en el cual se identifican los aspectos e impactos ambientales de la Entidad.
</t>
    </r>
    <r>
      <rPr>
        <b/>
        <sz val="7"/>
        <color theme="1"/>
        <rFont val="Arial Narrow"/>
        <family val="2"/>
      </rPr>
      <t>Fecha de valoración:</t>
    </r>
    <r>
      <rPr>
        <sz val="7"/>
        <color theme="1"/>
        <rFont val="Arial Narrow"/>
        <family val="2"/>
      </rPr>
      <t xml:space="preserve"> se debe escribir la fecha en la que se realiza la valoración inicial del aspecto e impacto ambiental.
</t>
    </r>
    <r>
      <rPr>
        <b/>
        <sz val="7"/>
        <color theme="1"/>
        <rFont val="Arial Narrow"/>
        <family val="2"/>
      </rPr>
      <t>Probabilidad:</t>
    </r>
    <r>
      <rPr>
        <sz val="7"/>
        <color theme="1"/>
        <rFont val="Arial Narrow"/>
        <family val="2"/>
      </rPr>
      <t xml:space="preserve"> se debe escoger la probabilidad en una escala de 1 (improbable) - 3 (probable) - 5 (certero) en la cual se puede presentar el aspecto e impacto ambiental, siempre respondiendo a la siguiente pregunta ¿Qué tan probable es que el impacto y por ende el aspecto ambiental genere efectos sobre el medio ambiente?
</t>
    </r>
    <r>
      <rPr>
        <b/>
        <sz val="7"/>
        <color theme="1"/>
        <rFont val="Arial Narrow"/>
        <family val="2"/>
      </rPr>
      <t>Consecuencia:</t>
    </r>
    <r>
      <rPr>
        <sz val="7"/>
        <color theme="1"/>
        <rFont val="Arial Narrow"/>
        <family val="2"/>
      </rPr>
      <t xml:space="preserve"> se debe escoger la consecuencia en una escala de 1 (bajo) - 3 (medio) - 5 (alto) en la cual el aspecto e impacto ambiental puede generar algun efecto, siempre respondiendo a la siguiente pregunta ¿Qué tan significativo puede ser el efecto que puede generar el impacto y por ende el aspecto ambiental sobre el medio ambiente?
</t>
    </r>
    <r>
      <rPr>
        <b/>
        <sz val="7"/>
        <color theme="1"/>
        <rFont val="Arial Narrow"/>
        <family val="2"/>
      </rPr>
      <t>Valoración:</t>
    </r>
    <r>
      <rPr>
        <sz val="7"/>
        <color theme="1"/>
        <rFont val="Arial Narrow"/>
        <family val="2"/>
      </rPr>
      <t xml:space="preserve"> el valor será calculado automaticamente por el calculo que se realiza entre  la probabilidad y la consecuencia. Podrá obtener los valores de alto, moderado o bajo.
Valor probabilidad, valor consecuencia, valor valoración inicial: los valores seran calculados automaticamente de acuerdo a los criterios cualitativos que se escogan en la probabilidad, consecuencia y valoración inicial.
</t>
    </r>
    <r>
      <rPr>
        <b/>
        <sz val="7"/>
        <color theme="1"/>
        <rFont val="Arial Narrow"/>
        <family val="2"/>
      </rPr>
      <t>Significancia del A&amp;I:</t>
    </r>
    <r>
      <rPr>
        <sz val="7"/>
        <color theme="1"/>
        <rFont val="Arial Narrow"/>
        <family val="2"/>
      </rPr>
      <t xml:space="preserve"> el valor será calculado atomaticamente en el cual se establecerá si el aspecto e impacto ambiental valorado es tolerable, protencialmente no tolerable o no tolerable.
</t>
    </r>
    <r>
      <rPr>
        <b/>
        <sz val="7"/>
        <color theme="1"/>
        <rFont val="Arial Narrow"/>
        <family val="2"/>
      </rPr>
      <t>Control ambiental:</t>
    </r>
    <r>
      <rPr>
        <sz val="7"/>
        <color theme="1"/>
        <rFont val="Arial Narrow"/>
        <family val="2"/>
      </rPr>
      <t xml:space="preserve"> el valor será calculado automaticamente de acuerdo a los resutlados de la significancia del aspecto e impacto ambiental. Sólo requerirá control ambiental, los aspectos e impactos ambientales no tolerables.
</t>
    </r>
    <r>
      <rPr>
        <b/>
        <sz val="7"/>
        <color theme="1"/>
        <rFont val="Arial Narrow"/>
        <family val="2"/>
      </rPr>
      <t>Descripción de la valoración inicial y el control del aspecto e impacto ambiental:</t>
    </r>
    <r>
      <rPr>
        <sz val="7"/>
        <color theme="1"/>
        <rFont val="Arial Narrow"/>
        <family val="2"/>
      </rPr>
      <t xml:space="preserve"> se debe describir la razón por la cual se realizó la valoración del aspecto e impacto ambiental o los ajustes que se realicen sobre esta.
Sección desempeño ambiental año (número de año):
</t>
    </r>
    <r>
      <rPr>
        <b/>
        <sz val="7"/>
        <color theme="1"/>
        <rFont val="Arial Narrow"/>
        <family val="2"/>
      </rPr>
      <t>Unidad de medición:</t>
    </r>
    <r>
      <rPr>
        <sz val="7"/>
        <color theme="1"/>
        <rFont val="Arial Narrow"/>
        <family val="2"/>
      </rPr>
      <t xml:space="preserve"> si el aspecto e impacto ambiental se encuentra bajo control, se debió haber establecido una unidad de medición bajo la cual se llevará su control. En este espacio se debe poner dicha unidad de medición.
</t>
    </r>
    <r>
      <rPr>
        <b/>
        <sz val="7"/>
        <color theme="1"/>
        <rFont val="Arial Narrow"/>
        <family val="2"/>
      </rPr>
      <t>Desempeño ambiental (del año anterior):</t>
    </r>
    <r>
      <rPr>
        <sz val="7"/>
        <color theme="1"/>
        <rFont val="Arial Narrow"/>
        <family val="2"/>
      </rPr>
      <t xml:space="preserve"> si el aspecto e impacto ambiental se encuentra bajo control, se debe tener un control sobre su desempeño ambiental para lo cual tendrá que ponerse en esta casilla el valor del desempeño del año anterior.
</t>
    </r>
    <r>
      <rPr>
        <b/>
        <sz val="7"/>
        <color theme="1"/>
        <rFont val="Arial Narrow"/>
        <family val="2"/>
      </rPr>
      <t>Meta porcentual (del año anterior):</t>
    </r>
    <r>
      <rPr>
        <sz val="7"/>
        <color theme="1"/>
        <rFont val="Arial Narrow"/>
        <family val="2"/>
      </rPr>
      <t xml:space="preserve"> si el aspecto e impacto ambiental se encuentra bajo control, se debe poner el valor de la meta establecida para el año anterior.
</t>
    </r>
    <r>
      <rPr>
        <b/>
        <sz val="7"/>
        <color theme="1"/>
        <rFont val="Arial Narrow"/>
        <family val="2"/>
      </rPr>
      <t>Meta unitaria:</t>
    </r>
    <r>
      <rPr>
        <sz val="7"/>
        <color theme="1"/>
        <rFont val="Arial Narrow"/>
        <family val="2"/>
      </rPr>
      <t xml:space="preserve"> el sistema calculará automaticamente el valor de la meta unitaria de acuerdo al valor del desempeño ambiental del año anterior y la meta establecida para el año anterior.
</t>
    </r>
    <r>
      <rPr>
        <b/>
        <sz val="7"/>
        <color theme="1"/>
        <rFont val="Arial Narrow"/>
        <family val="2"/>
      </rPr>
      <t>Desempeño:</t>
    </r>
    <r>
      <rPr>
        <sz val="7"/>
        <color theme="1"/>
        <rFont val="Arial Narrow"/>
        <family val="2"/>
      </rPr>
      <t xml:space="preserve"> se debe poner el valor del desempeño del periodo sobre el cual se requiere hacer el cálculo.
</t>
    </r>
    <r>
      <rPr>
        <b/>
        <sz val="7"/>
        <color theme="1"/>
        <rFont val="Arial Narrow"/>
        <family val="2"/>
      </rPr>
      <t>Desviación de la meta:</t>
    </r>
    <r>
      <rPr>
        <sz val="7"/>
        <color theme="1"/>
        <rFont val="Arial Narrow"/>
        <family val="2"/>
      </rPr>
      <t xml:space="preserve"> el sistema calculará automáticamente el valor positivo (superavit - sobrecumplimiento) o negativo (déficit - incumplimiento) de la meta establecida para la vigencia sobre la cual se requiere realizar la medición y por ende el control ambiental.</t>
    </r>
  </si>
  <si>
    <t>HOJA CONTROL</t>
  </si>
  <si>
    <t>Esta hoja es el resumen de los principales aspectos de medición que deben ser tenidos en cuenta de la hoja A&amp;I, por lo que toda la hoja se encuentra formulada y  no debe ser alterada. La única columna que puede ser modificada es la de N° en la cual se debe poner el consecutivo del aspecto e impacto ambiental que se requiere traer información de la hoja A&amp;I.</t>
  </si>
  <si>
    <t>HOJA TD-GENERAL</t>
  </si>
  <si>
    <t>En esta hoja se podrán generar informes sobre los aspectos e impactos ambientales bajo el modelo por procesos de la Entidad con la herramienta de tablas dinamicas de Microsoft Excel.
La hoja tiene predeterminados filtros y demás información que facilita la generación de reportes, no obstante, cada usuario de acuerdo a su necesidad podrá modificar la información para la lectura que requiera.</t>
  </si>
  <si>
    <t>HOJA GD-GENERAL</t>
  </si>
  <si>
    <t>En esta hoja se podrán gráficar los informes sobre los aspectos e impactos ambientales bajo el modelo por procesos de la Entidad, de acuerdo con la información que se filtre en la hoja TD-GENERAL.</t>
  </si>
  <si>
    <t>HOJA TD-CV</t>
  </si>
  <si>
    <t>En esta hoja se podrán generar informes sobre los aspectos e impactos ambientales bajo el modelo de ciclo de vida de la Entidad con la herramienta de tablas dinamicas de Microsoft Excel.
La hoja tiene predeterminados filtros y demás información que facilita la generación de reportes, no obstante, cada usuario de acuerdo a su necesidad podrá modificar la información para la lectura que requiera.</t>
  </si>
  <si>
    <t>HOJA TD-MAPA</t>
  </si>
  <si>
    <t>En esta hoja se podrán generar informes sobre los aspectos e impactos ambientales bajo el esquema de mapas ambientales de la Entidad con la herramienta de tablas dinamicas de Microsoft Excel.
La hoja tiene predeterminados filtros y demás información que facilita la generación de reportes, no obstante, cada usuario de acuerdo a su necesidad podrá modificar la información para la lectura que requiera.</t>
  </si>
  <si>
    <t>ANEXO 01. MATRIZ ASPECTOS E IMPACTOS AMBIENTALES</t>
  </si>
  <si>
    <t>Resumen</t>
  </si>
  <si>
    <t>Identificación del proceso</t>
  </si>
  <si>
    <t>Identificación del aspecto e impacto ambiental</t>
  </si>
  <si>
    <t>Desempeño ambiental año 2021</t>
  </si>
  <si>
    <t>Valoración secuencial del aspecto e impacto ambiental A&amp;I año 2021-2022</t>
  </si>
  <si>
    <t>N°</t>
  </si>
  <si>
    <t>Proceso</t>
  </si>
  <si>
    <t>Aspecto</t>
  </si>
  <si>
    <t>Impacto</t>
  </si>
  <si>
    <t>Fecha de registro</t>
  </si>
  <si>
    <t>Tipo de sede</t>
  </si>
  <si>
    <t>Sede</t>
  </si>
  <si>
    <t>Lugar donde se desarrolla el proceso</t>
  </si>
  <si>
    <t>Nombre del proceso</t>
  </si>
  <si>
    <t>Condiciones de operación</t>
  </si>
  <si>
    <t>Descripción de condición</t>
  </si>
  <si>
    <t>Control del cambio del proceso</t>
  </si>
  <si>
    <t>Fuente</t>
  </si>
  <si>
    <t>Descripción de la fuente</t>
  </si>
  <si>
    <t>Etapa del ciclo de vida</t>
  </si>
  <si>
    <t>Aspecto ambiental</t>
  </si>
  <si>
    <t>Impacto ambiental</t>
  </si>
  <si>
    <t>Tipo de impacto</t>
  </si>
  <si>
    <t>Recurso que interactua</t>
  </si>
  <si>
    <t>Fecha de valoración inicial</t>
  </si>
  <si>
    <t>Probabilidad</t>
  </si>
  <si>
    <t>Consecuencia</t>
  </si>
  <si>
    <t>Valoración inicial</t>
  </si>
  <si>
    <t>Valor probabilidad</t>
  </si>
  <si>
    <t>Valor consecuencia</t>
  </si>
  <si>
    <t>Valor valoración inicial</t>
  </si>
  <si>
    <t>Significancia del A&amp;I inicial</t>
  </si>
  <si>
    <t>Control ambiental inicial</t>
  </si>
  <si>
    <t>Unidad de medición</t>
  </si>
  <si>
    <t>Meta porcentual 2021</t>
  </si>
  <si>
    <t>Meta unitaria 2021</t>
  </si>
  <si>
    <t>Desempeño ambiental 2021</t>
  </si>
  <si>
    <t>Desviación meta 2021</t>
  </si>
  <si>
    <t>Fecha valoración 2022</t>
  </si>
  <si>
    <t>Valor valoración 2022</t>
  </si>
  <si>
    <t>Significancia del A&amp;I 2022</t>
  </si>
  <si>
    <t>Control ambiental 2022</t>
  </si>
  <si>
    <t>PAR</t>
  </si>
  <si>
    <t>Sede Central - Bogotá</t>
  </si>
  <si>
    <t>Torre 4 - Piso 10</t>
  </si>
  <si>
    <t>Planeación estratégica</t>
  </si>
  <si>
    <t>Normal</t>
  </si>
  <si>
    <t>N.A.</t>
  </si>
  <si>
    <t>Entrada</t>
  </si>
  <si>
    <t>Agua potable</t>
  </si>
  <si>
    <t>3.2. Desarrollo de actividades estratégicas</t>
  </si>
  <si>
    <t>Consumo del recurso hídrico</t>
  </si>
  <si>
    <t>Agotamiento del recurso hídrico</t>
  </si>
  <si>
    <t>Negativo</t>
  </si>
  <si>
    <t>Hidrológico - agua</t>
  </si>
  <si>
    <t>Probable</t>
  </si>
  <si>
    <t>Moderada</t>
  </si>
  <si>
    <t>Calculada</t>
  </si>
  <si>
    <t>Manual</t>
  </si>
  <si>
    <t>Improbable</t>
  </si>
  <si>
    <t>Baja</t>
  </si>
  <si>
    <t>Energía eléctrica</t>
  </si>
  <si>
    <t>Consumo de energía eléctrica</t>
  </si>
  <si>
    <t>Presión sobre el recurso energético eléctrico</t>
  </si>
  <si>
    <t>Certeza</t>
  </si>
  <si>
    <t>Alta</t>
  </si>
  <si>
    <t>Papel</t>
  </si>
  <si>
    <t>1. Adquisición y movilización de insumos y equipos</t>
  </si>
  <si>
    <t>Consumo de materias primas e insumos</t>
  </si>
  <si>
    <t>Agotamiento de los recursos naturales no renovables</t>
  </si>
  <si>
    <t>Biológico - biodiversidad</t>
  </si>
  <si>
    <t>Elementos pequeños de oficina</t>
  </si>
  <si>
    <t>Agotamiento general de los recursos naturales</t>
  </si>
  <si>
    <t>Movilización terrestre</t>
  </si>
  <si>
    <t>2. Movilización para el desarrollo de actividades</t>
  </si>
  <si>
    <t>Computadores y perifericos</t>
  </si>
  <si>
    <t>Mobiliario de oficina</t>
  </si>
  <si>
    <t>Recurso humano</t>
  </si>
  <si>
    <t>Generación de empleo</t>
  </si>
  <si>
    <t>Desarrollo económico y social</t>
  </si>
  <si>
    <t>Positivo</t>
  </si>
  <si>
    <t>Sociocultural - social</t>
  </si>
  <si>
    <t>Salida</t>
  </si>
  <si>
    <t>Aguas residuales domésticas</t>
  </si>
  <si>
    <t>Generación de vertimientos</t>
  </si>
  <si>
    <t>Contaminación por descarga de aguas residuales domésticas</t>
  </si>
  <si>
    <t>Residuos ordinarios</t>
  </si>
  <si>
    <t>Generación de residuos</t>
  </si>
  <si>
    <t>Contaminación por generación de residuos ordinarios</t>
  </si>
  <si>
    <t>Geológico - suelo</t>
  </si>
  <si>
    <t>Residuos reutilizables (papel, cartón, vidrio, plástico rigido, plástico flexible)</t>
  </si>
  <si>
    <t>Aprovechamiento de residuos reutilizables</t>
  </si>
  <si>
    <t>Aprovechamiento de residuos recuperables</t>
  </si>
  <si>
    <t>Contaminación por generación de residuos de aparatos eléctricos y electrónicos</t>
  </si>
  <si>
    <t>Emisión por combustión de transporte terrestre</t>
  </si>
  <si>
    <t>Generación de emisiones</t>
  </si>
  <si>
    <t>Contaminación por emisión de varios agentes clasificados</t>
  </si>
  <si>
    <t>Atmosférico - aire</t>
  </si>
  <si>
    <t>Anormal</t>
  </si>
  <si>
    <t>Contaminación por emisión de contaminantes criterio</t>
  </si>
  <si>
    <t>Contaminación por emisión de ruido</t>
  </si>
  <si>
    <t>Situación de emergencia</t>
  </si>
  <si>
    <t>Situaciones de emergencias por eventos naturales</t>
  </si>
  <si>
    <t>Contaminación por generación de residuos recuperables</t>
  </si>
  <si>
    <t>Contaminación por generación de residuos reutilizables</t>
  </si>
  <si>
    <t>Residuos de escombro</t>
  </si>
  <si>
    <t>Contaminación por generación de residuos de escombro</t>
  </si>
  <si>
    <t>Situación de emergencia por accidentes  laborales</t>
  </si>
  <si>
    <t>Residuos infecciosos o de riesgo biológico</t>
  </si>
  <si>
    <t>Contaminación por generación de residuos peligrosos</t>
  </si>
  <si>
    <t>Gestión Integral del Relacionamiento y las Comunicaciones</t>
  </si>
  <si>
    <t>Torre 4 - Piso 9</t>
  </si>
  <si>
    <t>Delimitación y declaración de áreas de zonas de interés</t>
  </si>
  <si>
    <t>3.1. Desarrollo de actividades misionales</t>
  </si>
  <si>
    <t>Elementos de protección personal</t>
  </si>
  <si>
    <t>Elementos de protección personal usados</t>
  </si>
  <si>
    <t>Gestión de la Inversión Minera</t>
  </si>
  <si>
    <t>Generación de Títulos Mineros</t>
  </si>
  <si>
    <t>Torre 4 - Piso 8</t>
  </si>
  <si>
    <t>Gestión Integral para el Seguimiento y Control a los Títulos Mineros</t>
  </si>
  <si>
    <t>3.4. Desarrollo de actividades de seguimiento y medición</t>
  </si>
  <si>
    <t>6. Seguimiento y control a los productos y servicios</t>
  </si>
  <si>
    <t>Seguridad Minera</t>
  </si>
  <si>
    <t>5. Uso de los productos y servicios</t>
  </si>
  <si>
    <t>Generación de derrames</t>
  </si>
  <si>
    <t>Contaminación del suelo</t>
  </si>
  <si>
    <t>Contaminación por descarga de aguas residuales no domésticas</t>
  </si>
  <si>
    <t>Gestión Integral de la Información Minera</t>
  </si>
  <si>
    <t>Torre 3 - Local 107</t>
  </si>
  <si>
    <t>Atención Integral y Servicios a Grupos de Interés</t>
  </si>
  <si>
    <t>4. Actividades de correspondencia y notificación</t>
  </si>
  <si>
    <t>Adquisición de Bienes y Servicios</t>
  </si>
  <si>
    <t>Administración de Bienes y Servicios</t>
  </si>
  <si>
    <t>3.3. Desarrollo de actividades de apoyo</t>
  </si>
  <si>
    <t>Aprovechamiento de residuos especiales</t>
  </si>
  <si>
    <t>Gestión Financiera</t>
  </si>
  <si>
    <t>Administración de Tecnologías de la Información</t>
  </si>
  <si>
    <t>7. Fin de vida útil de los productos y servicios</t>
  </si>
  <si>
    <t>Gestión del Talento Humano</t>
  </si>
  <si>
    <t>Gestión Jurídica</t>
  </si>
  <si>
    <t>Archivo Central  - Álamos</t>
  </si>
  <si>
    <t>Gestión Documental</t>
  </si>
  <si>
    <t>Evaluación, Control y Mejora</t>
  </si>
  <si>
    <t>Potencialmente no tolerable</t>
  </si>
  <si>
    <t>Identificación del aspecto e impacto (A&amp;I)</t>
  </si>
  <si>
    <t>Valoración del aspecto e impacto ambiental (A&amp;I)</t>
  </si>
  <si>
    <t>Recurso afectado</t>
  </si>
  <si>
    <t>2022</t>
  </si>
  <si>
    <t>2023</t>
  </si>
  <si>
    <t>(Todas)</t>
  </si>
  <si>
    <t>Total general</t>
  </si>
  <si>
    <t>Homologación1</t>
  </si>
  <si>
    <t>Ocupación del suelo</t>
  </si>
  <si>
    <t>Instalación de elementos de publicidad exterior visual</t>
  </si>
  <si>
    <t>Consumo de energía térmica</t>
  </si>
  <si>
    <t>Tipo_de_impacto</t>
  </si>
  <si>
    <t>Recurso_afectado</t>
  </si>
  <si>
    <t>Condiciones_de_operación</t>
  </si>
  <si>
    <t>Significancia</t>
  </si>
  <si>
    <t>Tipo_sede</t>
  </si>
  <si>
    <t>ESSM</t>
  </si>
  <si>
    <t>Homologación3</t>
  </si>
  <si>
    <t>PASSM</t>
  </si>
  <si>
    <t>Homologación4</t>
  </si>
  <si>
    <t>Homologación2</t>
  </si>
  <si>
    <t>Sede_Central_Bogotá</t>
  </si>
  <si>
    <t>PAR_Bucaramanga</t>
  </si>
  <si>
    <t>PAR_Cali</t>
  </si>
  <si>
    <t>PAR_Cartagena</t>
  </si>
  <si>
    <t>PAR_Cúcuta</t>
  </si>
  <si>
    <t>PAR_Ibagué</t>
  </si>
  <si>
    <t>PAR_Manizales</t>
  </si>
  <si>
    <t>PAR_Medellín</t>
  </si>
  <si>
    <t>PAR_Nobsa</t>
  </si>
  <si>
    <t>PAR_Pasto</t>
  </si>
  <si>
    <t>PAR_Quibdó</t>
  </si>
  <si>
    <t>PAR_Valledupar</t>
  </si>
  <si>
    <t>Tipo_valoracion</t>
  </si>
  <si>
    <t>Etapa_ACV</t>
  </si>
  <si>
    <t>Generación_de_emisiones</t>
  </si>
  <si>
    <t>Afectación por disminución del recurso</t>
  </si>
  <si>
    <t>Agotamiento de los recursos naturales renovables</t>
  </si>
  <si>
    <t>Contaminación visual</t>
  </si>
  <si>
    <t>Agotamiento de los recursos naturales</t>
  </si>
  <si>
    <t>Tolerable</t>
  </si>
  <si>
    <t>ESSM Amagá</t>
  </si>
  <si>
    <t>ESSM_Amagá</t>
  </si>
  <si>
    <t>PASSM Bucaramanga</t>
  </si>
  <si>
    <t>PASSM_Bucaramanga</t>
  </si>
  <si>
    <t>PAR Bucaramanga</t>
  </si>
  <si>
    <t>PAR Cali</t>
  </si>
  <si>
    <t>PAR Cartagena</t>
  </si>
  <si>
    <t>PAR Cúcuta</t>
  </si>
  <si>
    <t>PAR Ibagué</t>
  </si>
  <si>
    <t>PAR Manizales</t>
  </si>
  <si>
    <t>PAR Medellín</t>
  </si>
  <si>
    <t>PAR Nobsa</t>
  </si>
  <si>
    <t>PAR Pasto</t>
  </si>
  <si>
    <t>PAR Quibdó</t>
  </si>
  <si>
    <t>PAR Valledupar</t>
  </si>
  <si>
    <t>Generación_de_vertimientos</t>
  </si>
  <si>
    <t>Contaminación por emisión de gases de efecto invernadero (GEI)</t>
  </si>
  <si>
    <t>No tolerable</t>
  </si>
  <si>
    <t>ESSM Cúcuta</t>
  </si>
  <si>
    <t>ESSM_Cúcuta</t>
  </si>
  <si>
    <t>PASSM Marmato</t>
  </si>
  <si>
    <t>PASSM_Marmato</t>
  </si>
  <si>
    <t>Consumo_del_recurso_hídrico</t>
  </si>
  <si>
    <t>Contaminación por emisión de sustancias agotadoras de la capa de ozono (SAO)</t>
  </si>
  <si>
    <t>ESSM Jamundí</t>
  </si>
  <si>
    <t>ESSM_Jamundí</t>
  </si>
  <si>
    <t>PASSM Pasto</t>
  </si>
  <si>
    <t>PASSM_Pasto</t>
  </si>
  <si>
    <t>Ocupación_del_suelo</t>
  </si>
  <si>
    <t>Contaminación por emisión de sustancias tóxicas</t>
  </si>
  <si>
    <t>MATRIZ2</t>
  </si>
  <si>
    <t>MATRIZ3</t>
  </si>
  <si>
    <t>ESSM Nobsa</t>
  </si>
  <si>
    <t>ESSM_Nobsa</t>
  </si>
  <si>
    <t>PASSM Remedios</t>
  </si>
  <si>
    <t>PASSM_Remedios</t>
  </si>
  <si>
    <t>Generación_de_derrames</t>
  </si>
  <si>
    <t>Contaminación por emisión de sustancias molestas (olores)</t>
  </si>
  <si>
    <t>ESSM Ubaté</t>
  </si>
  <si>
    <t>ESSM_Ubaté</t>
  </si>
  <si>
    <t>MATRIZ6</t>
  </si>
  <si>
    <t>Torre 7 - Piso 2</t>
  </si>
  <si>
    <t>Generación_de_residuos</t>
  </si>
  <si>
    <t>Paisajístico</t>
  </si>
  <si>
    <t>MATRIZ5</t>
  </si>
  <si>
    <t>Consumo_de_materias_primas_e_insumos</t>
  </si>
  <si>
    <t>Contaminación por generación de residuos especiales</t>
  </si>
  <si>
    <t>Esmeraldas</t>
  </si>
  <si>
    <t>Generación_de_empleo</t>
  </si>
  <si>
    <t>Contaminación por emisión de agentes no clasificados</t>
  </si>
  <si>
    <t>Instalación_de_elementos_de_publicidad_exterior_visual</t>
  </si>
  <si>
    <t>Consumo_de_energía_eléctrica</t>
  </si>
  <si>
    <t>Consumo_de_energía_térmica</t>
  </si>
  <si>
    <t>MATRIZ1</t>
  </si>
  <si>
    <t>MATRIZ4</t>
  </si>
  <si>
    <r>
      <rPr>
        <b/>
        <sz val="7"/>
        <color theme="1"/>
        <rFont val="Arial Narrow"/>
        <family val="2"/>
      </rPr>
      <t>Camilo Cárdenas, 22/06/2021:</t>
    </r>
    <r>
      <rPr>
        <sz val="7"/>
        <color theme="1"/>
        <rFont val="Arial Narrow"/>
        <family val="2"/>
      </rPr>
      <t xml:space="preserve"> Se registra proceso con código MIS4-C-001 Versión 2 y fecha de vigencia 21/Oct/2019.</t>
    </r>
  </si>
  <si>
    <t>Incendio</t>
  </si>
  <si>
    <t>Emisiones contaminantes por la combustión y por los agentes refrigerantes de los extintores</t>
  </si>
  <si>
    <t>Valoración inicial del aspecto e impacto ambiental A&amp;I - 2021</t>
  </si>
  <si>
    <t>Desempeño ambiental 20213</t>
  </si>
  <si>
    <t>(2) Tipo de valoración 2022</t>
  </si>
  <si>
    <t>(2) Probabilidad 2022</t>
  </si>
  <si>
    <t>(2) Consecuencia
2022</t>
  </si>
  <si>
    <t>(2) Valoración 2022</t>
  </si>
  <si>
    <t>(2) Valor probabilidad 2022</t>
  </si>
  <si>
    <t>(2) Valor consecuencia 2022</t>
  </si>
  <si>
    <t>(2) Valor valoración inicial o manual 2022</t>
  </si>
  <si>
    <t>Descripción de la valoración y control del aspecto e impacto ambiental 2021-2022</t>
  </si>
  <si>
    <r>
      <rPr>
        <b/>
        <sz val="7"/>
        <color theme="1"/>
        <rFont val="Arial Narrow"/>
        <family val="2"/>
      </rPr>
      <t>Camilo Cárdenas, 22/06/2021:</t>
    </r>
    <r>
      <rPr>
        <sz val="7"/>
        <color theme="1"/>
        <rFont val="Arial Narrow"/>
        <family val="2"/>
      </rPr>
      <t xml:space="preserve"> Se registra proceso con código  MIS7-C-001 Versión 2 y fecha de vigencia 02/Nov/2018.</t>
    </r>
  </si>
  <si>
    <t>Inicial 2021</t>
  </si>
  <si>
    <t>2024</t>
  </si>
  <si>
    <t>2025</t>
  </si>
  <si>
    <t>2026</t>
  </si>
  <si>
    <t>Movilización aérea</t>
  </si>
  <si>
    <t>Movilización fluvial</t>
  </si>
  <si>
    <t>Elementos de aseo y cafetería</t>
  </si>
  <si>
    <t>Emisión por combustión de transporte aéreo</t>
  </si>
  <si>
    <t>Emisión por combustión de transporte fluvial</t>
  </si>
  <si>
    <t>28/07/21: No hay control sobre el consumo de papel, no obstante, por causa de la pandemia se implementaron controles de digitalización, lo cual en una condición de retorno podria representar una disminución en el consumo respecto a la tendencia de consumo del año 2020 antes de pandemia.</t>
  </si>
  <si>
    <t>28/07/21: En el PAR Medellín no se realiza solicitud de elementos pequeños de oficina constantemente. La última solicitud se realizó en el año 2018. El consumo se limita a elementos como tóneres y papel.</t>
  </si>
  <si>
    <t>28/07/21: En el PAR Medellín se consumen elementos de cafetería amigables con el medio ambiente. Para el caso de los elementos de aseo algunos son biodegradables.</t>
  </si>
  <si>
    <t>28/07/21: En el PAR Medellín se realiza constantemente comisiones vía terrestre por medio del contratista u operador. El operador tiene controles administrativos que garantizan condiciones amigables con el medio ambiente.</t>
  </si>
  <si>
    <t>28/07/21: En el PAR Medellín se realiza constantemente comisiones vía aérea por medio del contratista u operador  de viajes. No se tienen controles sobre el contratista. No obstante, las acciones que se pueden realizar desde el PAR limitan el mejoramiento de condiciones ambientales.</t>
  </si>
  <si>
    <t>28/07/21: En el PAR Medellín se realizan comisiones en la cual se hace uso del transporte fluvial, no obstante, se realizan en mínima medida.</t>
  </si>
  <si>
    <t xml:space="preserve">28/07/21: En el PAR Medellín no se realiza constatemente adquisición de AEE y periféricos. </t>
  </si>
  <si>
    <t>28/07/21: En el PAR Medellín no se realiza adquisición constante de mobiliario.</t>
  </si>
  <si>
    <t>28/07/21: En el PAR Medellín no es significativo el consumo de EPP, adicional estos no se contaminan por sustancias o elementos que determinen una manejo especial.</t>
  </si>
  <si>
    <t>28/07/21: Los residuos ordinarios que se generan en el PAR Medellín no tienen control, a pesar de que existe código de clasificación de colores, no está alineado con la normatividad nacional. Así mismo, se identifica inadecuada clasificación.</t>
  </si>
  <si>
    <t>28/07/21: Los residuos reutilizables que se generan en el PAR Medellín no tienen control, a pesar de que existe código de clasificación de colores, no está alineado con la normatividad nacional. Así mismo, se identifica inadecuada clasificación.</t>
  </si>
  <si>
    <t>28/07/21: En el PAR Medellín se identifica que existen fuentes de consumo de agua potable para uso en unidades sanitarias, consumo humano y actividades de limpieza y desinfección. Se identifica que no hay sistemas ahorradores de agua, ni un programa para el uso eficiente del recurso.</t>
  </si>
  <si>
    <t>28/07/21: En el PAR Medellín se identifica que hay elementos de alto consumo energético eléctrico como hornos microondas, nevera, servidores y computadores. A la fecha y por el modelo de funcionamiento del PAR, los computadores permanecen conectados y prendidos las 24 horas del día los 7 días de la semana. Se debe resaltar que en el PAR la mayoria de la iluminación funciona con tecnología LED, no obstante, no se identifican sistemas ahorradores, ni programas de control.</t>
  </si>
  <si>
    <t xml:space="preserve">28/07/21: En el PAR Medellín todo el recurso humano se encuentra vinculado de manera formal de acuerdo con sus actividades laborales. </t>
  </si>
  <si>
    <t>28/07/21: Las aguas residuales domésticas que se generan en el PAR Medellín corresponden a las resultantes del uso de baterias sanitarias, actividades de limpieza y densinfección.</t>
  </si>
  <si>
    <t>28/07/21: En el PAR Medellín se asocia la generación de emisiones por el uso de vehículos terrestres para la realización de las actividades de fiscalización. Estas actividades son frecuentes y hacen parte del día a día del PAR.</t>
  </si>
  <si>
    <t>28/07/21: En el PAR Medellín a la fecha no se han presentado eventos naturales que desarrollen el aspecto e impacto ambiental identificado, no obstante, por la connotación del aspecto ambiental la variable de la consecuencia se considera moderada.</t>
  </si>
  <si>
    <t>28/07/21: En el PAR Medellín a la fecha no se han presentado eventos naturales que desarrollen el aspecto e impacto ambiental identificado, no obstante, por la connotación del aspecto ambiental la variable de la consecuencia se considera alta ya que los resiudos de escombro corresponderan a uno de los mayores daños ambientales que se puede llegar a generar.</t>
  </si>
  <si>
    <t>28/07/21: En el PAR Medellín a la fecha no se tienen mayores registros de accidentes laborales por lo que el aspecto ambiental es poco probable que se genere, así mismo, es de anotar que el impacto ambiental es moderado ya que se pueden llegar a generar residuos biologicos que no implican mayor daño ambiental.</t>
  </si>
  <si>
    <t>28/07/21: En el PAR Medellín a la fecha no se tienen registros de incendios, no obstante, el recurso hídrico se veria afectado por su utilización en caso de que se presente dicho evento, por tal motivo se prevee que sus consecuencias derivadas del impacto ambiental sean moderadas.</t>
  </si>
  <si>
    <t>28/07/21: En el PAR Medellín a la fecha no se tienen registros de incendios, no obstante, se podrian generar emisiones de GEI por las sustancias que contienen los sistemas de extinsión de fuego de la Entidad.</t>
  </si>
  <si>
    <t>28/07/21: En el PAR Medellín a la fecha no se tienen registros de incendios, no obstante, se podrian generar residuos ordinarios derivados de una situación de incendio.</t>
  </si>
  <si>
    <t>28/07/21: En el PAR Medellín a la fecha no se tienen registros de incendios, no obstante, se podrian generar residuos recuperables derivados de una situación de incendio.</t>
  </si>
  <si>
    <t>28/07/21: En el PAR Medellín a la fecha no se tienen registros de incendios, no obstante, se podrian generar residuos de escrombro derivados de una situación de incendio los cuales respresentarían la mayor afectación ambiental, por la gestión adecuada que estos requieren.</t>
  </si>
  <si>
    <t>28/07/21: En el PAR Medellín se asocia la generación de emisiones por el uso de transporte aéreo para la realización de las actividades de fiscalización. Estas actividades son frecuentes y hacen parte del día a día del PAR.</t>
  </si>
  <si>
    <t>28/07/21: En el PAR Medellín se asocia la generación de emisiones por el uso de transporte fluvial para la realización de las actividades de fiscalización. Estas actividades no son frecuentes, ni recurrentes, son ocasionales y dependen de la ubicación del titulo minero que se debe fiscalizar.</t>
  </si>
  <si>
    <t>28/07/21: En el PAR Medellín no es significativo el consumo de EPP, adicional estos no se contaminan por sustancias o elementos que determinen una manejo especial. Se debe resaltar que el proceso de Atención Integral solo utiliza EPP de bioseguridad a causa de la pandemia.</t>
  </si>
  <si>
    <t>Descripción de la valoración inicial y el control del aspecto e impacto ambiental 2021</t>
  </si>
  <si>
    <t>28/07/21: En el PAR Medellín el consumo de EPP no es significativo, así mismo, estos elementos no se contaminan con ningún agente que los categorice como residuos peligrosos.</t>
  </si>
  <si>
    <t>28/07/21: En el PAR Medellín a la fecha no se han presentado eventos naturales que desarrollen el aspecto e impacto ambiental identificado, no obstante, por la connotación del aspecto ambiental la significancia del aspecto e impacto ambiental se considera tolerable.</t>
  </si>
  <si>
    <r>
      <rPr>
        <b/>
        <sz val="10"/>
        <color theme="1"/>
        <rFont val="Arial Narrow"/>
        <family val="2"/>
      </rPr>
      <t>Nombre:</t>
    </r>
    <r>
      <rPr>
        <sz val="10"/>
        <color theme="1"/>
        <rFont val="Arial Narrow"/>
        <family val="2"/>
      </rPr>
      <t xml:space="preserve">Angélica Maria Merlano Díaz
</t>
    </r>
    <r>
      <rPr>
        <b/>
        <sz val="10"/>
        <color theme="1"/>
        <rFont val="Arial Narrow"/>
        <family val="2"/>
      </rPr>
      <t>Cargo:</t>
    </r>
    <r>
      <rPr>
        <sz val="10"/>
        <color theme="1"/>
        <rFont val="Arial Narrow"/>
        <family val="2"/>
      </rPr>
      <t xml:space="preserve">  Coordinadora Grupo de Planeación
</t>
    </r>
  </si>
  <si>
    <r>
      <rPr>
        <b/>
        <sz val="10"/>
        <color theme="1"/>
        <rFont val="Arial Narrow"/>
        <family val="2"/>
      </rPr>
      <t xml:space="preserve">Nombre: </t>
    </r>
    <r>
      <rPr>
        <sz val="10"/>
        <color theme="1"/>
        <rFont val="Arial Narrow"/>
        <family val="2"/>
      </rPr>
      <t xml:space="preserve">Angélica María Merlano Díaz
</t>
    </r>
    <r>
      <rPr>
        <b/>
        <sz val="10"/>
        <color theme="1"/>
        <rFont val="Arial Narrow"/>
        <family val="2"/>
      </rPr>
      <t>Cargo:</t>
    </r>
    <r>
      <rPr>
        <sz val="10"/>
        <color theme="1"/>
        <rFont val="Arial Narrow"/>
        <family val="2"/>
      </rPr>
      <t xml:space="preserve">  Coordinadora Grupo de Planeación</t>
    </r>
  </si>
  <si>
    <t>Creación del documento para el PAR Medellín</t>
  </si>
  <si>
    <t>Valoración Inicial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</si>
</sst>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240A]d&quot; de &quot;mmmm&quot; de &quot;yyyy;@"/>
    <numFmt numFmtId="165" formatCode="0.0"/>
    <numFmt numFmtId="166" formatCode="d/mm/yyyy;@"/>
  </numFmts>
  <fonts count="30" x14ac:knownFonts="1">
    <font>
      <sz val="11"/>
      <color theme="1"/>
      <name val="Calibri"/>
      <family val="2"/>
      <scheme val="minor"/>
    </font>
    <font>
      <sz val="11"/>
      <color theme="1"/>
      <name val="Calibri"/>
      <family val="2"/>
      <scheme val="minor"/>
    </font>
    <font>
      <sz val="7"/>
      <color theme="1"/>
      <name val="Arial Narrow"/>
      <family val="2"/>
    </font>
    <font>
      <sz val="9"/>
      <color theme="1"/>
      <name val="Arial Narrow"/>
      <family val="2"/>
    </font>
    <font>
      <sz val="10"/>
      <color theme="1"/>
      <name val="Arial Narrow"/>
      <family val="2"/>
    </font>
    <font>
      <b/>
      <sz val="10"/>
      <color theme="1"/>
      <name val="Arial Narrow"/>
      <family val="2"/>
    </font>
    <font>
      <b/>
      <sz val="10"/>
      <color theme="0"/>
      <name val="Arial Narrow"/>
      <family val="2"/>
    </font>
    <font>
      <sz val="11"/>
      <color rgb="FF000000"/>
      <name val="Arial Narrow"/>
      <family val="2"/>
    </font>
    <font>
      <sz val="8"/>
      <color rgb="FF000000"/>
      <name val="Arial Narrow"/>
      <family val="2"/>
    </font>
    <font>
      <b/>
      <sz val="14"/>
      <color theme="1"/>
      <name val="Arial Narrow"/>
      <family val="2"/>
    </font>
    <font>
      <b/>
      <sz val="7"/>
      <color theme="1"/>
      <name val="Arial Narrow"/>
      <family val="2"/>
    </font>
    <font>
      <b/>
      <sz val="9"/>
      <color theme="0"/>
      <name val="Arial Narrow"/>
      <family val="2"/>
    </font>
    <font>
      <b/>
      <sz val="7"/>
      <color theme="0"/>
      <name val="Arial Narrow"/>
      <family val="2"/>
    </font>
    <font>
      <b/>
      <sz val="20"/>
      <color theme="1"/>
      <name val="Arial Narrow"/>
      <family val="2"/>
    </font>
    <font>
      <sz val="12"/>
      <color theme="1"/>
      <name val="Arial Narrow"/>
      <family val="2"/>
    </font>
    <font>
      <sz val="20"/>
      <color theme="1"/>
      <name val="Arial Narrow"/>
      <family val="2"/>
    </font>
    <font>
      <sz val="8"/>
      <name val="Calibri"/>
      <family val="2"/>
      <scheme val="minor"/>
    </font>
    <font>
      <b/>
      <sz val="12"/>
      <color theme="0"/>
      <name val="Arial Narrow"/>
      <family val="2"/>
    </font>
    <font>
      <u/>
      <sz val="11"/>
      <color theme="10"/>
      <name val="Calibri"/>
      <family val="2"/>
      <scheme val="minor"/>
    </font>
    <font>
      <b/>
      <u/>
      <sz val="10"/>
      <name val="Arial Narrow"/>
      <family val="2"/>
    </font>
    <font>
      <b/>
      <u/>
      <sz val="12"/>
      <name val="Arial Narrow"/>
      <family val="2"/>
    </font>
    <font>
      <b/>
      <sz val="11"/>
      <color theme="1"/>
      <name val="Arial Narrow"/>
      <family val="2"/>
    </font>
    <font>
      <sz val="11"/>
      <color theme="1"/>
      <name val="Arial Narrow"/>
      <family val="2"/>
    </font>
    <font>
      <b/>
      <sz val="7"/>
      <color theme="0"/>
      <name val="Arial Narrow"/>
      <family val="2"/>
    </font>
    <font>
      <sz val="9"/>
      <color theme="1"/>
      <name val="Arial Narrow"/>
      <family val="2"/>
    </font>
    <font>
      <sz val="7"/>
      <color theme="1"/>
      <name val="Arial Narrow"/>
      <family val="2"/>
    </font>
    <font>
      <b/>
      <sz val="7"/>
      <color theme="0"/>
      <name val="Arial Narrow"/>
      <family val="2"/>
    </font>
    <font>
      <sz val="10"/>
      <color theme="1" tint="4.9989318521683403E-2"/>
      <name val="Arial Narrow"/>
      <family val="2"/>
    </font>
    <font>
      <sz val="9"/>
      <color theme="1"/>
      <name val="Arial Narrow"/>
      <family val="2"/>
    </font>
    <font>
      <sz val="7"/>
      <color theme="1"/>
      <name val="Arial Narrow"/>
      <family val="2"/>
    </font>
  </fonts>
  <fills count="7">
    <fill>
      <patternFill patternType="none"/>
    </fill>
    <fill>
      <patternFill patternType="gray125"/>
    </fill>
    <fill>
      <patternFill patternType="solid">
        <fgColor rgb="FFFFFF00"/>
        <bgColor indexed="64"/>
      </patternFill>
    </fill>
    <fill>
      <patternFill patternType="solid">
        <fgColor rgb="FF006850"/>
        <bgColor indexed="64"/>
      </patternFill>
    </fill>
    <fill>
      <patternFill patternType="solid">
        <fgColor theme="0"/>
        <bgColor indexed="64"/>
      </patternFill>
    </fill>
    <fill>
      <patternFill patternType="solid">
        <fgColor theme="4" tint="0.79998168889431442"/>
        <bgColor theme="4" tint="0.79998168889431442"/>
      </patternFill>
    </fill>
    <fill>
      <patternFill patternType="solid">
        <fgColor theme="9" tint="0.59999389629810485"/>
        <bgColor indexed="64"/>
      </patternFill>
    </fill>
  </fills>
  <borders count="6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medium">
        <color indexed="64"/>
      </top>
      <bottom style="medium">
        <color indexed="64"/>
      </bottom>
      <diagonal/>
    </border>
    <border>
      <left style="double">
        <color indexed="64"/>
      </left>
      <right/>
      <top/>
      <bottom/>
      <diagonal/>
    </border>
    <border>
      <left style="double">
        <color indexed="64"/>
      </left>
      <right style="medium">
        <color indexed="64"/>
      </right>
      <top style="medium">
        <color indexed="64"/>
      </top>
      <bottom style="medium">
        <color indexed="64"/>
      </bottom>
      <diagonal/>
    </border>
    <border>
      <left style="double">
        <color indexed="64"/>
      </left>
      <right style="hair">
        <color indexed="64"/>
      </right>
      <top style="hair">
        <color indexed="64"/>
      </top>
      <bottom style="hair">
        <color indexed="64"/>
      </bottom>
      <diagonal/>
    </border>
    <border>
      <left/>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double">
        <color indexed="64"/>
      </right>
      <top/>
      <bottom/>
      <diagonal/>
    </border>
    <border>
      <left style="medium">
        <color indexed="64"/>
      </left>
      <right style="double">
        <color indexed="64"/>
      </right>
      <top style="medium">
        <color indexed="64"/>
      </top>
      <bottom style="medium">
        <color indexed="64"/>
      </bottom>
      <diagonal/>
    </border>
    <border>
      <left style="hair">
        <color indexed="64"/>
      </left>
      <right style="double">
        <color indexed="64"/>
      </right>
      <top style="hair">
        <color indexed="64"/>
      </top>
      <bottom style="hair">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hair">
        <color indexed="64"/>
      </right>
      <top style="hair">
        <color indexed="64"/>
      </top>
      <bottom/>
      <diagonal/>
    </border>
    <border>
      <left/>
      <right style="hair">
        <color indexed="64"/>
      </right>
      <top style="hair">
        <color indexed="64"/>
      </top>
      <bottom style="hair">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right style="hair">
        <color indexed="64"/>
      </right>
      <top style="hair">
        <color indexed="6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style="double">
        <color indexed="64"/>
      </right>
      <top style="medium">
        <color indexed="64"/>
      </top>
      <bottom/>
      <diagonal/>
    </border>
    <border>
      <left style="medium">
        <color rgb="FF069169"/>
      </left>
      <right/>
      <top style="medium">
        <color rgb="FF069169"/>
      </top>
      <bottom style="medium">
        <color rgb="FF069169"/>
      </bottom>
      <diagonal/>
    </border>
    <border>
      <left/>
      <right/>
      <top style="medium">
        <color rgb="FF069169"/>
      </top>
      <bottom style="medium">
        <color rgb="FF069169"/>
      </bottom>
      <diagonal/>
    </border>
    <border>
      <left/>
      <right style="medium">
        <color rgb="FF069169"/>
      </right>
      <top style="medium">
        <color rgb="FF069169"/>
      </top>
      <bottom style="medium">
        <color rgb="FF069169"/>
      </bottom>
      <diagonal/>
    </border>
    <border>
      <left style="medium">
        <color rgb="FF069169"/>
      </left>
      <right/>
      <top/>
      <bottom/>
      <diagonal/>
    </border>
    <border>
      <left/>
      <right style="medium">
        <color rgb="FF069169"/>
      </right>
      <top/>
      <bottom/>
      <diagonal/>
    </border>
    <border>
      <left style="medium">
        <color rgb="FF069169"/>
      </left>
      <right style="medium">
        <color rgb="FF069169"/>
      </right>
      <top style="medium">
        <color rgb="FF069169"/>
      </top>
      <bottom style="medium">
        <color rgb="FF069169"/>
      </bottom>
      <diagonal/>
    </border>
    <border>
      <left style="medium">
        <color rgb="FF069169"/>
      </left>
      <right style="thin">
        <color rgb="FF069169"/>
      </right>
      <top style="medium">
        <color rgb="FF069169"/>
      </top>
      <bottom style="medium">
        <color rgb="FF069169"/>
      </bottom>
      <diagonal/>
    </border>
    <border>
      <left style="thin">
        <color rgb="FF069169"/>
      </left>
      <right style="thin">
        <color rgb="FF069169"/>
      </right>
      <top style="medium">
        <color rgb="FF069169"/>
      </top>
      <bottom style="medium">
        <color rgb="FF069169"/>
      </bottom>
      <diagonal/>
    </border>
    <border>
      <left style="thin">
        <color rgb="FF069169"/>
      </left>
      <right style="medium">
        <color rgb="FF069169"/>
      </right>
      <top style="medium">
        <color rgb="FF069169"/>
      </top>
      <bottom style="medium">
        <color rgb="FF069169"/>
      </bottom>
      <diagonal/>
    </border>
    <border>
      <left style="medium">
        <color rgb="FF069169"/>
      </left>
      <right style="medium">
        <color rgb="FF069169"/>
      </right>
      <top/>
      <bottom style="thin">
        <color rgb="FF069169"/>
      </bottom>
      <diagonal/>
    </border>
    <border>
      <left style="medium">
        <color rgb="FF069169"/>
      </left>
      <right style="medium">
        <color rgb="FF069169"/>
      </right>
      <top style="thin">
        <color rgb="FF069169"/>
      </top>
      <bottom style="thin">
        <color rgb="FF069169"/>
      </bottom>
      <diagonal/>
    </border>
    <border>
      <left style="medium">
        <color rgb="FF069169"/>
      </left>
      <right/>
      <top style="medium">
        <color rgb="FF069169"/>
      </top>
      <bottom style="thin">
        <color rgb="FF069169"/>
      </bottom>
      <diagonal/>
    </border>
    <border>
      <left/>
      <right/>
      <top style="medium">
        <color rgb="FF069169"/>
      </top>
      <bottom style="thin">
        <color rgb="FF069169"/>
      </bottom>
      <diagonal/>
    </border>
    <border>
      <left/>
      <right style="medium">
        <color rgb="FF069169"/>
      </right>
      <top style="medium">
        <color rgb="FF069169"/>
      </top>
      <bottom style="thin">
        <color rgb="FF069169"/>
      </bottom>
      <diagonal/>
    </border>
    <border>
      <left style="medium">
        <color rgb="FF069169"/>
      </left>
      <right/>
      <top style="thin">
        <color rgb="FF069169"/>
      </top>
      <bottom style="thin">
        <color rgb="FF069169"/>
      </bottom>
      <diagonal/>
    </border>
    <border>
      <left/>
      <right/>
      <top style="thin">
        <color rgb="FF069169"/>
      </top>
      <bottom style="thin">
        <color rgb="FF069169"/>
      </bottom>
      <diagonal/>
    </border>
    <border>
      <left/>
      <right style="medium">
        <color rgb="FF069169"/>
      </right>
      <top style="thin">
        <color rgb="FF069169"/>
      </top>
      <bottom style="thin">
        <color rgb="FF069169"/>
      </bottom>
      <diagonal/>
    </border>
    <border>
      <left style="medium">
        <color rgb="FF069169"/>
      </left>
      <right style="medium">
        <color rgb="FF069169"/>
      </right>
      <top style="thin">
        <color rgb="FF069169"/>
      </top>
      <bottom style="medium">
        <color rgb="FF069169"/>
      </bottom>
      <diagonal/>
    </border>
    <border>
      <left style="medium">
        <color rgb="FF069169"/>
      </left>
      <right/>
      <top style="thin">
        <color rgb="FF069169"/>
      </top>
      <bottom style="medium">
        <color rgb="FF069169"/>
      </bottom>
      <diagonal/>
    </border>
    <border>
      <left/>
      <right/>
      <top style="thin">
        <color rgb="FF069169"/>
      </top>
      <bottom style="medium">
        <color rgb="FF069169"/>
      </bottom>
      <diagonal/>
    </border>
    <border>
      <left/>
      <right style="medium">
        <color rgb="FF069169"/>
      </right>
      <top style="thin">
        <color rgb="FF069169"/>
      </top>
      <bottom style="medium">
        <color rgb="FF069169"/>
      </bottom>
      <diagonal/>
    </border>
    <border>
      <left style="medium">
        <color rgb="FF069169"/>
      </left>
      <right/>
      <top/>
      <bottom style="medium">
        <color rgb="FF069169"/>
      </bottom>
      <diagonal/>
    </border>
    <border>
      <left/>
      <right/>
      <top/>
      <bottom style="medium">
        <color rgb="FF069169"/>
      </bottom>
      <diagonal/>
    </border>
    <border>
      <left/>
      <right style="medium">
        <color rgb="FF069169"/>
      </right>
      <top/>
      <bottom style="medium">
        <color rgb="FF069169"/>
      </bottom>
      <diagonal/>
    </border>
    <border>
      <left/>
      <right style="thin">
        <color rgb="FF069169"/>
      </right>
      <top style="medium">
        <color rgb="FF069169"/>
      </top>
      <bottom style="medium">
        <color rgb="FF069169"/>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style="hair">
        <color indexed="64"/>
      </left>
      <right style="double">
        <color indexed="64"/>
      </right>
      <top style="medium">
        <color indexed="64"/>
      </top>
      <bottom style="hair">
        <color indexed="64"/>
      </bottom>
      <diagonal/>
    </border>
    <border>
      <left style="double">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s>
  <cellStyleXfs count="3">
    <xf numFmtId="0" fontId="0" fillId="0" borderId="0"/>
    <xf numFmtId="9" fontId="1" fillId="0" borderId="0" applyFont="0" applyFill="0" applyBorder="0" applyAlignment="0" applyProtection="0"/>
    <xf numFmtId="0" fontId="18" fillId="0" borderId="0" applyNumberFormat="0" applyFill="0" applyBorder="0" applyAlignment="0" applyProtection="0"/>
  </cellStyleXfs>
  <cellXfs count="238">
    <xf numFmtId="0" fontId="0" fillId="0" borderId="0" xfId="0"/>
    <xf numFmtId="0" fontId="2" fillId="0" borderId="0" xfId="0" applyFont="1" applyAlignment="1">
      <alignment horizontal="left" vertical="center" wrapText="1"/>
    </xf>
    <xf numFmtId="0" fontId="5" fillId="0" borderId="0" xfId="0" applyFont="1" applyAlignment="1">
      <alignment horizontal="center" vertical="center" wrapText="1"/>
    </xf>
    <xf numFmtId="0" fontId="0" fillId="0" borderId="0" xfId="0" applyAlignment="1">
      <alignment vertical="center" wrapText="1"/>
    </xf>
    <xf numFmtId="0" fontId="7" fillId="0" borderId="0" xfId="0" applyFont="1" applyAlignment="1">
      <alignment horizontal="justify"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0" xfId="0" applyFont="1" applyBorder="1" applyAlignment="1">
      <alignment horizontal="left" vertical="center" wrapText="1"/>
    </xf>
    <xf numFmtId="0" fontId="9" fillId="0" borderId="0" xfId="0" applyFont="1" applyAlignment="1">
      <alignment horizontal="left" vertical="center"/>
    </xf>
    <xf numFmtId="0" fontId="3" fillId="0" borderId="0" xfId="0" applyFont="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pplyProtection="1">
      <alignment horizontal="center" vertical="center" wrapText="1"/>
    </xf>
    <xf numFmtId="0" fontId="9" fillId="4" borderId="0" xfId="0" applyFont="1" applyFill="1" applyAlignment="1">
      <alignment horizontal="left" vertical="center"/>
    </xf>
    <xf numFmtId="0" fontId="12" fillId="3" borderId="1" xfId="0" applyFont="1" applyFill="1" applyBorder="1" applyAlignment="1">
      <alignment horizontal="left" vertical="center" wrapText="1"/>
    </xf>
    <xf numFmtId="164" fontId="3" fillId="4" borderId="4" xfId="0" applyNumberFormat="1" applyFont="1" applyFill="1" applyBorder="1" applyAlignment="1" applyProtection="1">
      <alignment horizontal="center" vertical="center" wrapText="1"/>
      <protection locked="0"/>
    </xf>
    <xf numFmtId="0" fontId="3" fillId="4" borderId="5" xfId="0" applyFont="1" applyFill="1" applyBorder="1" applyAlignment="1">
      <alignment horizontal="left" vertical="center" wrapText="1"/>
    </xf>
    <xf numFmtId="0" fontId="3" fillId="4" borderId="5" xfId="0" applyFont="1" applyFill="1" applyBorder="1" applyAlignment="1">
      <alignment horizontal="center" vertical="center" wrapText="1"/>
    </xf>
    <xf numFmtId="9" fontId="3" fillId="4" borderId="5" xfId="0" applyNumberFormat="1" applyFont="1" applyFill="1" applyBorder="1" applyAlignment="1">
      <alignment horizontal="center" vertical="center" wrapText="1"/>
    </xf>
    <xf numFmtId="2" fontId="3" fillId="4" borderId="5" xfId="0" applyNumberFormat="1" applyFont="1" applyFill="1" applyBorder="1" applyAlignment="1">
      <alignment horizontal="center" vertical="center" wrapText="1"/>
    </xf>
    <xf numFmtId="0" fontId="5" fillId="3" borderId="7" xfId="0" applyFont="1" applyFill="1" applyBorder="1" applyAlignment="1">
      <alignment horizontal="center" vertical="center" wrapText="1"/>
    </xf>
    <xf numFmtId="0" fontId="12" fillId="3" borderId="7" xfId="0" applyFont="1" applyFill="1" applyBorder="1" applyAlignment="1">
      <alignment horizontal="left" vertical="center" wrapText="1"/>
    </xf>
    <xf numFmtId="0" fontId="5" fillId="3" borderId="9" xfId="0" applyFont="1" applyFill="1" applyBorder="1" applyAlignment="1">
      <alignment horizontal="center" vertical="center" wrapText="1"/>
    </xf>
    <xf numFmtId="164" fontId="3" fillId="4" borderId="10" xfId="0" applyNumberFormat="1" applyFont="1" applyFill="1" applyBorder="1" applyAlignment="1" applyProtection="1">
      <alignment horizontal="center" vertical="center" wrapText="1"/>
      <protection locked="0"/>
    </xf>
    <xf numFmtId="0" fontId="3" fillId="4" borderId="10" xfId="0" applyFont="1" applyFill="1" applyBorder="1" applyAlignment="1">
      <alignment horizontal="center" vertical="center" wrapText="1"/>
    </xf>
    <xf numFmtId="0" fontId="9" fillId="4" borderId="8" xfId="0" applyFont="1" applyFill="1" applyBorder="1" applyAlignment="1">
      <alignment horizontal="left" vertical="center"/>
    </xf>
    <xf numFmtId="0" fontId="9" fillId="4" borderId="0" xfId="0" applyFont="1" applyFill="1" applyAlignment="1">
      <alignment horizontal="center" vertical="center"/>
    </xf>
    <xf numFmtId="0" fontId="9" fillId="4" borderId="0" xfId="0" applyFont="1" applyFill="1" applyAlignment="1">
      <alignment horizontal="center" vertical="center" wrapText="1"/>
    </xf>
    <xf numFmtId="0" fontId="9" fillId="4" borderId="11" xfId="0" applyFont="1" applyFill="1" applyBorder="1" applyAlignment="1">
      <alignment horizontal="left" vertical="center"/>
    </xf>
    <xf numFmtId="0" fontId="9" fillId="4" borderId="0" xfId="0" applyFont="1" applyFill="1" applyBorder="1" applyAlignment="1">
      <alignment horizontal="left" vertical="center"/>
    </xf>
    <xf numFmtId="0" fontId="5" fillId="3" borderId="12" xfId="0" applyFont="1" applyFill="1" applyBorder="1" applyAlignment="1">
      <alignment horizontal="center" vertical="center" wrapText="1"/>
    </xf>
    <xf numFmtId="0" fontId="9" fillId="4" borderId="14" xfId="0" applyFont="1" applyFill="1" applyBorder="1" applyAlignment="1">
      <alignment horizontal="left" vertical="center"/>
    </xf>
    <xf numFmtId="0" fontId="5" fillId="3" borderId="15" xfId="0" applyFont="1" applyFill="1" applyBorder="1" applyAlignment="1">
      <alignment horizontal="center" vertical="center" wrapText="1"/>
    </xf>
    <xf numFmtId="0" fontId="2" fillId="4" borderId="16" xfId="0" applyFont="1" applyFill="1" applyBorder="1" applyAlignment="1">
      <alignment horizontal="left" vertical="center" wrapText="1"/>
    </xf>
    <xf numFmtId="0" fontId="3" fillId="4" borderId="16" xfId="0" applyFont="1" applyFill="1" applyBorder="1" applyAlignment="1">
      <alignment horizontal="center" vertical="center" wrapText="1"/>
    </xf>
    <xf numFmtId="0" fontId="4" fillId="0" borderId="0" xfId="0" applyFont="1" applyAlignment="1">
      <alignment horizontal="left" vertical="center" wrapText="1"/>
    </xf>
    <xf numFmtId="0" fontId="9" fillId="0" borderId="0" xfId="0" applyFont="1" applyAlignment="1">
      <alignment horizontal="center" vertical="center" wrapText="1"/>
    </xf>
    <xf numFmtId="0" fontId="3" fillId="4" borderId="7" xfId="0" applyFont="1" applyFill="1" applyBorder="1" applyAlignment="1">
      <alignment horizontal="center" vertical="center" wrapText="1"/>
    </xf>
    <xf numFmtId="0" fontId="3" fillId="4" borderId="17"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12" fillId="3" borderId="18" xfId="0" applyFont="1" applyFill="1" applyBorder="1" applyAlignment="1">
      <alignment horizontal="left" vertical="center" wrapText="1"/>
    </xf>
    <xf numFmtId="0" fontId="3" fillId="4" borderId="19" xfId="0" applyFont="1" applyFill="1" applyBorder="1" applyAlignment="1">
      <alignment horizontal="center" vertical="center" wrapText="1"/>
    </xf>
    <xf numFmtId="0" fontId="3" fillId="4" borderId="21" xfId="0" applyFont="1" applyFill="1" applyBorder="1" applyAlignment="1">
      <alignment horizontal="center" vertical="center" wrapText="1"/>
    </xf>
    <xf numFmtId="9" fontId="3" fillId="4" borderId="19" xfId="0" applyNumberFormat="1" applyFont="1" applyFill="1" applyBorder="1" applyAlignment="1">
      <alignment horizontal="center" vertical="center" wrapText="1"/>
    </xf>
    <xf numFmtId="2" fontId="3" fillId="4" borderId="19" xfId="0" applyNumberFormat="1" applyFont="1" applyFill="1" applyBorder="1" applyAlignment="1">
      <alignment horizontal="center" vertical="center" wrapText="1"/>
    </xf>
    <xf numFmtId="0" fontId="3" fillId="4" borderId="5" xfId="0" applyNumberFormat="1" applyFont="1" applyFill="1" applyBorder="1" applyAlignment="1" applyProtection="1">
      <alignment horizontal="center" vertical="center" wrapText="1"/>
      <protection locked="0"/>
    </xf>
    <xf numFmtId="0" fontId="4" fillId="0" borderId="0" xfId="0" applyFont="1" applyAlignment="1">
      <alignment horizontal="center" vertical="center" wrapText="1"/>
    </xf>
    <xf numFmtId="0" fontId="2" fillId="4" borderId="5" xfId="0" applyFont="1" applyFill="1" applyBorder="1" applyAlignment="1">
      <alignment horizontal="left" vertical="center" wrapText="1"/>
    </xf>
    <xf numFmtId="0" fontId="14" fillId="0" borderId="0" xfId="0" applyFont="1" applyAlignment="1">
      <alignment horizontal="center" vertical="center" wrapText="1"/>
    </xf>
    <xf numFmtId="165" fontId="4" fillId="0" borderId="0" xfId="0" applyNumberFormat="1" applyFont="1" applyAlignment="1">
      <alignment horizontal="center" vertical="center" wrapText="1"/>
    </xf>
    <xf numFmtId="164" fontId="3" fillId="4" borderId="21" xfId="0" applyNumberFormat="1" applyFont="1" applyFill="1" applyBorder="1" applyAlignment="1" applyProtection="1">
      <alignment horizontal="center" vertical="center" wrapText="1"/>
      <protection locked="0"/>
    </xf>
    <xf numFmtId="0" fontId="3" fillId="4" borderId="19" xfId="0" applyFont="1" applyFill="1" applyBorder="1" applyAlignment="1">
      <alignment horizontal="left" vertical="center" wrapText="1"/>
    </xf>
    <xf numFmtId="0" fontId="3" fillId="4" borderId="20"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4" fillId="4" borderId="7"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0" xfId="0" applyFont="1" applyFill="1" applyAlignment="1">
      <alignment wrapText="1"/>
    </xf>
    <xf numFmtId="0" fontId="3" fillId="4" borderId="0" xfId="0" applyFont="1" applyFill="1" applyAlignment="1">
      <alignment horizontal="left" vertical="center" wrapText="1"/>
    </xf>
    <xf numFmtId="0" fontId="4" fillId="4" borderId="0" xfId="0" applyFont="1" applyFill="1" applyAlignment="1">
      <alignment horizontal="center" vertical="center" wrapText="1"/>
    </xf>
    <xf numFmtId="0" fontId="15" fillId="4" borderId="0" xfId="0" applyFont="1" applyFill="1" applyBorder="1" applyAlignment="1">
      <alignment horizontal="center" vertical="center" wrapText="1"/>
    </xf>
    <xf numFmtId="0" fontId="14" fillId="4" borderId="0" xfId="0" applyFont="1" applyFill="1" applyAlignment="1">
      <alignment horizontal="center" vertical="center" wrapText="1"/>
    </xf>
    <xf numFmtId="165" fontId="13" fillId="4" borderId="0" xfId="0" applyNumberFormat="1" applyFont="1" applyFill="1" applyBorder="1" applyAlignment="1">
      <alignment horizontal="center" vertical="center" wrapText="1"/>
    </xf>
    <xf numFmtId="165" fontId="15" fillId="4" borderId="0" xfId="0" applyNumberFormat="1" applyFont="1" applyFill="1" applyBorder="1" applyAlignment="1">
      <alignment horizontal="center" vertical="center" wrapText="1"/>
    </xf>
    <xf numFmtId="165" fontId="3" fillId="4" borderId="0" xfId="0" applyNumberFormat="1" applyFont="1" applyFill="1" applyAlignment="1">
      <alignment horizontal="left" vertical="center" wrapText="1"/>
    </xf>
    <xf numFmtId="165" fontId="4" fillId="4" borderId="0" xfId="0" applyNumberFormat="1" applyFont="1" applyFill="1" applyAlignment="1">
      <alignment horizontal="center" vertical="center" wrapText="1"/>
    </xf>
    <xf numFmtId="165" fontId="14" fillId="4" borderId="0" xfId="0" applyNumberFormat="1" applyFont="1" applyFill="1" applyAlignment="1">
      <alignment horizontal="center" vertical="center" wrapText="1"/>
    </xf>
    <xf numFmtId="0" fontId="12" fillId="3" borderId="15" xfId="0" applyFont="1" applyFill="1" applyBorder="1" applyAlignment="1">
      <alignment horizontal="left" vertical="center" wrapText="1"/>
    </xf>
    <xf numFmtId="0" fontId="4" fillId="4" borderId="16" xfId="0" applyNumberFormat="1" applyFont="1" applyFill="1" applyBorder="1" applyAlignment="1">
      <alignment horizontal="center" vertical="center" wrapText="1"/>
    </xf>
    <xf numFmtId="0" fontId="4" fillId="4" borderId="5" xfId="0" applyNumberFormat="1" applyFont="1" applyFill="1" applyBorder="1" applyAlignment="1">
      <alignment horizontal="center" vertical="center" wrapText="1"/>
    </xf>
    <xf numFmtId="0" fontId="4" fillId="4" borderId="0" xfId="0" applyFont="1" applyFill="1" applyAlignment="1">
      <alignment horizontal="left" vertical="center" wrapText="1"/>
    </xf>
    <xf numFmtId="0" fontId="9" fillId="4" borderId="23" xfId="0" applyFont="1" applyFill="1" applyBorder="1" applyAlignment="1">
      <alignment horizontal="left" vertical="center"/>
    </xf>
    <xf numFmtId="0" fontId="9" fillId="4" borderId="17" xfId="0" applyFont="1" applyFill="1" applyBorder="1" applyAlignment="1">
      <alignment horizontal="left" vertical="center"/>
    </xf>
    <xf numFmtId="0" fontId="9" fillId="4" borderId="24" xfId="0" applyFont="1" applyFill="1" applyBorder="1" applyAlignment="1">
      <alignment horizontal="left" vertical="center"/>
    </xf>
    <xf numFmtId="0" fontId="10" fillId="4" borderId="16" xfId="0" applyFont="1" applyFill="1" applyBorder="1" applyAlignment="1">
      <alignment horizontal="left" vertical="center" wrapText="1"/>
    </xf>
    <xf numFmtId="164" fontId="3" fillId="4" borderId="22" xfId="0" applyNumberFormat="1" applyFont="1" applyFill="1" applyBorder="1" applyAlignment="1" applyProtection="1">
      <alignment horizontal="center" vertical="center" wrapText="1"/>
      <protection locked="0"/>
    </xf>
    <xf numFmtId="164" fontId="3" fillId="4" borderId="25" xfId="0" applyNumberFormat="1" applyFont="1" applyFill="1" applyBorder="1" applyAlignment="1" applyProtection="1">
      <alignment horizontal="center" vertical="center" wrapText="1"/>
      <protection locked="0"/>
    </xf>
    <xf numFmtId="0" fontId="3" fillId="4" borderId="0" xfId="0" applyFont="1" applyFill="1" applyAlignment="1">
      <alignment horizontal="center" vertical="center" wrapText="1"/>
    </xf>
    <xf numFmtId="164" fontId="3" fillId="4" borderId="22" xfId="0" applyNumberFormat="1" applyFont="1" applyFill="1" applyBorder="1" applyAlignment="1" applyProtection="1">
      <alignment horizontal="center" vertical="center" wrapText="1"/>
    </xf>
    <xf numFmtId="0" fontId="3" fillId="4" borderId="22" xfId="0" applyNumberFormat="1" applyFont="1" applyFill="1" applyBorder="1" applyAlignment="1" applyProtection="1">
      <alignment horizontal="center" vertical="center" wrapText="1"/>
    </xf>
    <xf numFmtId="164" fontId="3" fillId="4" borderId="25" xfId="0" applyNumberFormat="1" applyFont="1" applyFill="1" applyBorder="1" applyAlignment="1" applyProtection="1">
      <alignment horizontal="center" vertical="center" wrapText="1"/>
    </xf>
    <xf numFmtId="0" fontId="3" fillId="4" borderId="25" xfId="0" applyNumberFormat="1" applyFont="1" applyFill="1" applyBorder="1" applyAlignment="1" applyProtection="1">
      <alignment horizontal="center" vertical="center" wrapText="1"/>
    </xf>
    <xf numFmtId="2" fontId="4" fillId="4" borderId="5" xfId="0" applyNumberFormat="1" applyFont="1" applyFill="1" applyBorder="1" applyAlignment="1">
      <alignment horizontal="center" vertical="center" wrapText="1"/>
    </xf>
    <xf numFmtId="2" fontId="4" fillId="4" borderId="22" xfId="0" applyNumberFormat="1" applyFont="1" applyFill="1" applyBorder="1" applyAlignment="1">
      <alignment horizontal="center" vertical="center" wrapText="1"/>
    </xf>
    <xf numFmtId="0" fontId="5" fillId="0" borderId="0" xfId="0" applyFont="1" applyFill="1" applyAlignment="1">
      <alignment horizontal="center" vertical="center" wrapText="1"/>
    </xf>
    <xf numFmtId="0" fontId="2" fillId="0" borderId="26"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2" fillId="0" borderId="0" xfId="0" applyFont="1" applyFill="1" applyAlignment="1">
      <alignment horizontal="left" vertical="center" wrapText="1"/>
    </xf>
    <xf numFmtId="0" fontId="2" fillId="0" borderId="0" xfId="0" applyFont="1" applyFill="1" applyBorder="1" applyAlignment="1">
      <alignment horizontal="left" vertical="center" wrapText="1"/>
    </xf>
    <xf numFmtId="0" fontId="2" fillId="5" borderId="28" xfId="0" applyFont="1" applyFill="1" applyBorder="1" applyAlignment="1">
      <alignment horizontal="left"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5" fillId="0" borderId="0"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9" fillId="4" borderId="30" xfId="0" applyFont="1" applyFill="1" applyBorder="1" applyAlignment="1">
      <alignment horizontal="center" vertical="center"/>
    </xf>
    <xf numFmtId="10" fontId="3" fillId="4" borderId="16" xfId="1" applyNumberFormat="1" applyFont="1" applyFill="1" applyBorder="1" applyAlignment="1">
      <alignment horizontal="center" vertical="center" wrapText="1"/>
    </xf>
    <xf numFmtId="10" fontId="3" fillId="4" borderId="20" xfId="1" applyNumberFormat="1" applyFont="1" applyFill="1" applyBorder="1" applyAlignment="1">
      <alignment horizontal="center" vertical="center" wrapText="1"/>
    </xf>
    <xf numFmtId="0" fontId="9" fillId="4" borderId="13" xfId="0" applyFont="1" applyFill="1" applyBorder="1" applyAlignment="1">
      <alignment horizontal="left" vertical="center"/>
    </xf>
    <xf numFmtId="0" fontId="4" fillId="4" borderId="6" xfId="0" applyNumberFormat="1" applyFont="1" applyFill="1" applyBorder="1" applyAlignment="1">
      <alignment horizontal="center" vertical="center" wrapText="1"/>
    </xf>
    <xf numFmtId="0" fontId="4" fillId="0" borderId="0" xfId="0" applyFont="1" applyAlignment="1">
      <alignment wrapText="1"/>
    </xf>
    <xf numFmtId="0" fontId="4" fillId="4" borderId="1" xfId="0" applyFont="1" applyFill="1" applyBorder="1" applyAlignment="1">
      <alignment horizontal="left" vertical="center" wrapText="1"/>
    </xf>
    <xf numFmtId="0" fontId="4" fillId="4" borderId="0" xfId="0" applyFont="1" applyFill="1"/>
    <xf numFmtId="0" fontId="17" fillId="3" borderId="0" xfId="0" applyFont="1" applyFill="1" applyAlignment="1">
      <alignment horizontal="center" vertical="center"/>
    </xf>
    <xf numFmtId="0" fontId="4" fillId="0" borderId="0" xfId="0" applyFont="1"/>
    <xf numFmtId="0" fontId="2" fillId="0" borderId="0" xfId="0" applyFont="1" applyAlignment="1">
      <alignment wrapText="1"/>
    </xf>
    <xf numFmtId="0" fontId="4" fillId="4" borderId="35" xfId="0" applyFont="1" applyFill="1" applyBorder="1" applyAlignment="1">
      <alignment horizontal="center" vertical="center" wrapText="1"/>
    </xf>
    <xf numFmtId="0" fontId="4" fillId="4" borderId="0" xfId="0" applyFont="1" applyFill="1" applyAlignment="1">
      <alignment vertical="center" wrapText="1"/>
    </xf>
    <xf numFmtId="0" fontId="4" fillId="0" borderId="0" xfId="0" applyFont="1" applyAlignment="1">
      <alignment vertical="center" wrapText="1"/>
    </xf>
    <xf numFmtId="0" fontId="0" fillId="4" borderId="0" xfId="0" applyFill="1" applyBorder="1" applyAlignment="1">
      <alignment wrapText="1"/>
    </xf>
    <xf numFmtId="0" fontId="9" fillId="4" borderId="0" xfId="0" applyFont="1" applyFill="1" applyBorder="1" applyAlignment="1">
      <alignment vertical="center" wrapText="1"/>
    </xf>
    <xf numFmtId="0" fontId="4" fillId="4" borderId="34" xfId="0" applyFont="1" applyFill="1" applyBorder="1" applyAlignment="1">
      <alignment vertical="center" wrapText="1"/>
    </xf>
    <xf numFmtId="0" fontId="4" fillId="4" borderId="0" xfId="0" applyFont="1" applyFill="1" applyBorder="1" applyAlignment="1">
      <alignment vertical="center" wrapText="1"/>
    </xf>
    <xf numFmtId="0" fontId="4" fillId="4" borderId="35" xfId="0" applyFont="1" applyFill="1" applyBorder="1" applyAlignment="1">
      <alignment vertical="center" wrapText="1"/>
    </xf>
    <xf numFmtId="0" fontId="19" fillId="4" borderId="35" xfId="2" applyFont="1" applyFill="1" applyBorder="1" applyAlignment="1">
      <alignment horizontal="center" vertical="center" wrapText="1"/>
    </xf>
    <xf numFmtId="0" fontId="14" fillId="4" borderId="0" xfId="0" applyFont="1" applyFill="1" applyBorder="1" applyAlignment="1">
      <alignment vertical="center" wrapText="1"/>
    </xf>
    <xf numFmtId="0" fontId="22" fillId="4" borderId="0" xfId="0" applyFont="1" applyFill="1" applyAlignment="1">
      <alignment vertical="center" wrapText="1"/>
    </xf>
    <xf numFmtId="0" fontId="22" fillId="4" borderId="34" xfId="0" applyFont="1" applyFill="1" applyBorder="1" applyAlignment="1">
      <alignment vertical="center" wrapText="1"/>
    </xf>
    <xf numFmtId="0" fontId="21" fillId="4" borderId="36" xfId="0" applyFont="1" applyFill="1" applyBorder="1" applyAlignment="1">
      <alignment horizontal="center" vertical="center" wrapText="1"/>
    </xf>
    <xf numFmtId="0" fontId="21" fillId="4" borderId="35" xfId="0" applyFont="1" applyFill="1" applyBorder="1" applyAlignment="1">
      <alignment horizontal="center" vertical="center" wrapText="1"/>
    </xf>
    <xf numFmtId="0" fontId="22" fillId="4" borderId="0" xfId="0" applyFont="1" applyFill="1" applyBorder="1" applyAlignment="1">
      <alignment vertical="center" wrapText="1"/>
    </xf>
    <xf numFmtId="0" fontId="22" fillId="4" borderId="40" xfId="0" applyFont="1" applyFill="1" applyBorder="1" applyAlignment="1">
      <alignment horizontal="center" vertical="center" wrapText="1"/>
    </xf>
    <xf numFmtId="0" fontId="22" fillId="4" borderId="41" xfId="0" applyFont="1" applyFill="1" applyBorder="1" applyAlignment="1">
      <alignment horizontal="center" vertical="center" wrapText="1"/>
    </xf>
    <xf numFmtId="0" fontId="22" fillId="4" borderId="48" xfId="0" applyFont="1" applyFill="1" applyBorder="1" applyAlignment="1">
      <alignment horizontal="center" vertical="center" wrapText="1"/>
    </xf>
    <xf numFmtId="0" fontId="4" fillId="4" borderId="35" xfId="0" applyFont="1" applyFill="1" applyBorder="1" applyAlignment="1">
      <alignment horizontal="left" vertical="center"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0" fontId="0" fillId="4" borderId="0" xfId="0" applyFill="1" applyAlignment="1">
      <alignment wrapText="1"/>
    </xf>
    <xf numFmtId="0" fontId="20" fillId="4" borderId="0" xfId="2" applyFont="1" applyFill="1" applyBorder="1" applyAlignment="1">
      <alignment horizontal="center" vertical="center" wrapText="1"/>
    </xf>
    <xf numFmtId="0" fontId="2" fillId="0" borderId="0" xfId="0" applyFont="1" applyAlignment="1">
      <alignment horizontal="center" vertical="center" wrapText="1"/>
    </xf>
    <xf numFmtId="0" fontId="4" fillId="4" borderId="10" xfId="0" applyNumberFormat="1" applyFont="1" applyFill="1" applyBorder="1" applyAlignment="1">
      <alignment horizontal="center" vertical="center" wrapText="1"/>
    </xf>
    <xf numFmtId="0" fontId="4" fillId="0" borderId="0" xfId="0" applyFont="1" applyAlignment="1">
      <alignment horizontal="center" vertical="center" wrapText="1"/>
    </xf>
    <xf numFmtId="0" fontId="0" fillId="0" borderId="0" xfId="0" applyAlignment="1">
      <alignment wrapText="1"/>
    </xf>
    <xf numFmtId="0" fontId="11" fillId="3" borderId="1" xfId="0" applyFont="1" applyFill="1" applyBorder="1" applyAlignment="1">
      <alignment horizontal="center" vertical="center" wrapText="1"/>
    </xf>
    <xf numFmtId="164" fontId="3" fillId="4" borderId="56" xfId="0" applyNumberFormat="1" applyFont="1" applyFill="1" applyBorder="1" applyAlignment="1" applyProtection="1">
      <alignment horizontal="center" vertical="center" wrapText="1"/>
    </xf>
    <xf numFmtId="0" fontId="3" fillId="4" borderId="5" xfId="0" applyNumberFormat="1" applyFont="1" applyFill="1" applyBorder="1" applyAlignment="1" applyProtection="1">
      <alignment horizontal="center" vertical="center" wrapText="1"/>
    </xf>
    <xf numFmtId="0" fontId="3" fillId="4" borderId="5" xfId="0" applyNumberFormat="1" applyFont="1" applyFill="1" applyBorder="1" applyAlignment="1">
      <alignment horizontal="center" vertical="center" wrapText="1"/>
    </xf>
    <xf numFmtId="0" fontId="3" fillId="4" borderId="57" xfId="0" applyFont="1" applyFill="1" applyBorder="1" applyAlignment="1">
      <alignment horizontal="center" vertical="center" wrapText="1"/>
    </xf>
    <xf numFmtId="0" fontId="23" fillId="3" borderId="1" xfId="0" applyFont="1" applyFill="1" applyBorder="1" applyAlignment="1">
      <alignment horizontal="left" vertical="center" wrapText="1"/>
    </xf>
    <xf numFmtId="0" fontId="24" fillId="4" borderId="5" xfId="0" applyFont="1" applyFill="1" applyBorder="1" applyAlignment="1">
      <alignment horizontal="left" vertical="center" wrapText="1"/>
    </xf>
    <xf numFmtId="0" fontId="24" fillId="4" borderId="5" xfId="0" applyFont="1" applyFill="1" applyBorder="1" applyAlignment="1">
      <alignment horizontal="center" vertical="center" wrapText="1"/>
    </xf>
    <xf numFmtId="0" fontId="25" fillId="4" borderId="16" xfId="0" applyFont="1" applyFill="1" applyBorder="1" applyAlignment="1">
      <alignment horizontal="left" vertical="center" wrapText="1"/>
    </xf>
    <xf numFmtId="0" fontId="24" fillId="4" borderId="10" xfId="0" applyFont="1" applyFill="1" applyBorder="1" applyAlignment="1">
      <alignment horizontal="center" vertical="center" wrapText="1"/>
    </xf>
    <xf numFmtId="0" fontId="24" fillId="4" borderId="16" xfId="0" applyFont="1" applyFill="1" applyBorder="1" applyAlignment="1">
      <alignment horizontal="center" vertical="center" wrapText="1"/>
    </xf>
    <xf numFmtId="164" fontId="24" fillId="4" borderId="10" xfId="0" applyNumberFormat="1" applyFont="1" applyFill="1" applyBorder="1" applyAlignment="1" applyProtection="1">
      <alignment horizontal="center" vertical="center" wrapText="1"/>
      <protection locked="0"/>
    </xf>
    <xf numFmtId="9" fontId="24" fillId="4" borderId="5" xfId="0" applyNumberFormat="1" applyFont="1" applyFill="1" applyBorder="1" applyAlignment="1">
      <alignment horizontal="center" vertical="center" wrapText="1"/>
    </xf>
    <xf numFmtId="2" fontId="24" fillId="4" borderId="5" xfId="0" applyNumberFormat="1" applyFont="1" applyFill="1" applyBorder="1" applyAlignment="1">
      <alignment horizontal="center" vertical="center" wrapText="1"/>
    </xf>
    <xf numFmtId="10" fontId="24" fillId="4" borderId="16" xfId="1" applyNumberFormat="1" applyFont="1" applyFill="1" applyBorder="1" applyAlignment="1">
      <alignment horizontal="center" vertical="center" wrapText="1"/>
    </xf>
    <xf numFmtId="164" fontId="24" fillId="4" borderId="4" xfId="0" applyNumberFormat="1" applyFont="1" applyFill="1" applyBorder="1" applyAlignment="1" applyProtection="1">
      <alignment horizontal="center" vertical="center" wrapText="1"/>
      <protection locked="0"/>
    </xf>
    <xf numFmtId="164" fontId="24" fillId="4" borderId="22" xfId="0" applyNumberFormat="1" applyFont="1" applyFill="1" applyBorder="1" applyAlignment="1" applyProtection="1">
      <alignment horizontal="center" vertical="center" wrapText="1"/>
      <protection locked="0"/>
    </xf>
    <xf numFmtId="164" fontId="24" fillId="4" borderId="22" xfId="0" applyNumberFormat="1" applyFont="1" applyFill="1" applyBorder="1" applyAlignment="1" applyProtection="1">
      <alignment horizontal="center" vertical="center" wrapText="1"/>
    </xf>
    <xf numFmtId="164" fontId="24" fillId="4" borderId="56" xfId="0" applyNumberFormat="1" applyFont="1" applyFill="1" applyBorder="1" applyAlignment="1" applyProtection="1">
      <alignment horizontal="center" vertical="center" wrapText="1"/>
    </xf>
    <xf numFmtId="0" fontId="24" fillId="4" borderId="22" xfId="0" applyNumberFormat="1" applyFont="1" applyFill="1" applyBorder="1" applyAlignment="1" applyProtection="1">
      <alignment horizontal="center" vertical="center" wrapText="1"/>
    </xf>
    <xf numFmtId="0" fontId="24" fillId="4" borderId="5" xfId="0" applyNumberFormat="1" applyFont="1" applyFill="1" applyBorder="1" applyAlignment="1" applyProtection="1">
      <alignment horizontal="center" vertical="center" wrapText="1"/>
    </xf>
    <xf numFmtId="0" fontId="24" fillId="4" borderId="5" xfId="0" applyNumberFormat="1" applyFont="1" applyFill="1" applyBorder="1" applyAlignment="1">
      <alignment horizontal="center" vertical="center" wrapText="1"/>
    </xf>
    <xf numFmtId="164" fontId="3" fillId="4" borderId="58" xfId="0" applyNumberFormat="1" applyFont="1" applyFill="1" applyBorder="1" applyAlignment="1" applyProtection="1">
      <alignment horizontal="center" vertical="center" wrapText="1"/>
    </xf>
    <xf numFmtId="0" fontId="3" fillId="0" borderId="0" xfId="0" applyFont="1" applyBorder="1" applyAlignment="1">
      <alignment horizontal="left" vertical="center" wrapText="1"/>
    </xf>
    <xf numFmtId="0" fontId="10" fillId="4" borderId="59" xfId="0" applyFont="1" applyFill="1" applyBorder="1" applyAlignment="1">
      <alignment horizontal="left" vertical="center" wrapText="1"/>
    </xf>
    <xf numFmtId="0" fontId="9" fillId="0" borderId="0" xfId="0" applyFont="1" applyFill="1" applyAlignment="1">
      <alignment horizontal="center" vertical="center"/>
    </xf>
    <xf numFmtId="164" fontId="3" fillId="4" borderId="60" xfId="0" applyNumberFormat="1" applyFont="1" applyFill="1" applyBorder="1" applyAlignment="1" applyProtection="1">
      <alignment horizontal="center" vertical="center" wrapText="1"/>
      <protection locked="0"/>
    </xf>
    <xf numFmtId="0" fontId="3" fillId="4" borderId="61" xfId="0" applyNumberFormat="1" applyFont="1" applyFill="1" applyBorder="1" applyAlignment="1" applyProtection="1">
      <alignment horizontal="center" vertical="center" wrapText="1"/>
      <protection locked="0"/>
    </xf>
    <xf numFmtId="0" fontId="3" fillId="4" borderId="61" xfId="0" applyFont="1" applyFill="1" applyBorder="1" applyAlignment="1">
      <alignment horizontal="left" vertical="center" wrapText="1"/>
    </xf>
    <xf numFmtId="0" fontId="3" fillId="4" borderId="61" xfId="0" applyFont="1" applyFill="1" applyBorder="1" applyAlignment="1">
      <alignment horizontal="center" vertical="center" wrapText="1"/>
    </xf>
    <xf numFmtId="0" fontId="2" fillId="4" borderId="61" xfId="0" applyFont="1" applyFill="1" applyBorder="1" applyAlignment="1">
      <alignment horizontal="left" vertical="center" wrapText="1"/>
    </xf>
    <xf numFmtId="0" fontId="2" fillId="4" borderId="59" xfId="0" applyFont="1" applyFill="1" applyBorder="1" applyAlignment="1">
      <alignment horizontal="left" vertical="center" wrapText="1"/>
    </xf>
    <xf numFmtId="0" fontId="6" fillId="3" borderId="1" xfId="0" applyFont="1" applyFill="1" applyBorder="1" applyAlignment="1">
      <alignment horizontal="center" vertical="center" wrapText="1"/>
    </xf>
    <xf numFmtId="165" fontId="27" fillId="0" borderId="0" xfId="0" applyNumberFormat="1" applyFont="1" applyAlignment="1">
      <alignment horizontal="center" vertical="center" wrapText="1"/>
    </xf>
    <xf numFmtId="0" fontId="26" fillId="3" borderId="1" xfId="0" applyFont="1" applyFill="1" applyBorder="1" applyAlignment="1">
      <alignment horizontal="left" vertical="center" wrapText="1"/>
    </xf>
    <xf numFmtId="164" fontId="28" fillId="4" borderId="10" xfId="0" applyNumberFormat="1" applyFont="1" applyFill="1" applyBorder="1" applyAlignment="1" applyProtection="1">
      <alignment horizontal="center" vertical="center" wrapText="1"/>
      <protection locked="0"/>
    </xf>
    <xf numFmtId="0" fontId="28" fillId="4" borderId="5" xfId="0" applyFont="1" applyFill="1" applyBorder="1" applyAlignment="1">
      <alignment horizontal="left" vertical="center" wrapText="1"/>
    </xf>
    <xf numFmtId="0" fontId="28" fillId="4" borderId="5" xfId="0" applyFont="1" applyFill="1" applyBorder="1" applyAlignment="1">
      <alignment horizontal="center" vertical="center" wrapText="1"/>
    </xf>
    <xf numFmtId="0" fontId="29" fillId="4" borderId="5" xfId="0" applyFont="1" applyFill="1" applyBorder="1" applyAlignment="1">
      <alignment horizontal="left" vertical="center" wrapText="1"/>
    </xf>
    <xf numFmtId="0" fontId="29" fillId="4" borderId="16" xfId="0" applyFont="1" applyFill="1" applyBorder="1" applyAlignment="1">
      <alignment horizontal="left" vertical="center" wrapText="1"/>
    </xf>
    <xf numFmtId="0" fontId="28" fillId="4" borderId="10" xfId="0" applyFont="1" applyFill="1" applyBorder="1" applyAlignment="1">
      <alignment horizontal="center" vertical="center" wrapText="1"/>
    </xf>
    <xf numFmtId="0" fontId="28" fillId="4" borderId="16" xfId="0" applyFont="1" applyFill="1" applyBorder="1" applyAlignment="1">
      <alignment horizontal="center" vertical="center" wrapText="1"/>
    </xf>
    <xf numFmtId="9" fontId="28" fillId="4" borderId="5" xfId="0" applyNumberFormat="1" applyFont="1" applyFill="1" applyBorder="1" applyAlignment="1">
      <alignment horizontal="center" vertical="center" wrapText="1"/>
    </xf>
    <xf numFmtId="2" fontId="28" fillId="4" borderId="5" xfId="0" applyNumberFormat="1" applyFont="1" applyFill="1" applyBorder="1" applyAlignment="1">
      <alignment horizontal="center" vertical="center" wrapText="1"/>
    </xf>
    <xf numFmtId="10" fontId="28" fillId="4" borderId="16" xfId="1" applyNumberFormat="1" applyFont="1" applyFill="1" applyBorder="1" applyAlignment="1">
      <alignment horizontal="center" vertical="center" wrapText="1"/>
    </xf>
    <xf numFmtId="164" fontId="28" fillId="4" borderId="4" xfId="0" applyNumberFormat="1" applyFont="1" applyFill="1" applyBorder="1" applyAlignment="1" applyProtection="1">
      <alignment horizontal="center" vertical="center" wrapText="1"/>
      <protection locked="0"/>
    </xf>
    <xf numFmtId="164" fontId="28" fillId="4" borderId="22" xfId="0" applyNumberFormat="1" applyFont="1" applyFill="1" applyBorder="1" applyAlignment="1" applyProtection="1">
      <alignment horizontal="center" vertical="center" wrapText="1"/>
      <protection locked="0"/>
    </xf>
    <xf numFmtId="164" fontId="28" fillId="4" borderId="22" xfId="0" applyNumberFormat="1" applyFont="1" applyFill="1" applyBorder="1" applyAlignment="1" applyProtection="1">
      <alignment horizontal="center" vertical="center" wrapText="1"/>
    </xf>
    <xf numFmtId="164" fontId="28" fillId="4" borderId="56" xfId="0" applyNumberFormat="1" applyFont="1" applyFill="1" applyBorder="1" applyAlignment="1" applyProtection="1">
      <alignment horizontal="center" vertical="center" wrapText="1"/>
    </xf>
    <xf numFmtId="0" fontId="28" fillId="4" borderId="22" xfId="0" applyNumberFormat="1" applyFont="1" applyFill="1" applyBorder="1" applyAlignment="1" applyProtection="1">
      <alignment horizontal="center" vertical="center" wrapText="1"/>
    </xf>
    <xf numFmtId="0" fontId="28" fillId="4" borderId="5" xfId="0" applyNumberFormat="1" applyFont="1" applyFill="1" applyBorder="1" applyAlignment="1" applyProtection="1">
      <alignment horizontal="center" vertical="center" wrapText="1"/>
    </xf>
    <xf numFmtId="0" fontId="28" fillId="4" borderId="5" xfId="0" applyNumberFormat="1" applyFont="1" applyFill="1" applyBorder="1" applyAlignment="1">
      <alignment horizontal="center" vertical="center" wrapText="1"/>
    </xf>
    <xf numFmtId="0" fontId="28" fillId="4" borderId="57" xfId="0" applyFont="1" applyFill="1" applyBorder="1" applyAlignment="1">
      <alignment horizontal="center" vertical="center" wrapText="1"/>
    </xf>
    <xf numFmtId="0" fontId="4" fillId="0" borderId="0" xfId="0" applyFont="1" applyAlignment="1">
      <alignment horizontal="center" vertical="center" wrapText="1"/>
    </xf>
    <xf numFmtId="0" fontId="4" fillId="0" borderId="53" xfId="0" applyFont="1" applyBorder="1" applyAlignment="1">
      <alignment horizontal="center" vertical="center" wrapText="1"/>
    </xf>
    <xf numFmtId="0" fontId="20" fillId="4" borderId="31" xfId="2" applyFont="1" applyFill="1" applyBorder="1" applyAlignment="1">
      <alignment horizontal="center" vertical="center" wrapText="1"/>
    </xf>
    <xf numFmtId="0" fontId="20" fillId="4" borderId="32" xfId="2" applyFont="1" applyFill="1" applyBorder="1" applyAlignment="1">
      <alignment horizontal="center" vertical="center" wrapText="1"/>
    </xf>
    <xf numFmtId="0" fontId="20" fillId="4" borderId="33" xfId="2" applyFont="1" applyFill="1" applyBorder="1" applyAlignment="1">
      <alignment horizontal="center" vertical="center" wrapText="1"/>
    </xf>
    <xf numFmtId="0" fontId="21" fillId="4" borderId="31" xfId="0" applyFont="1" applyFill="1" applyBorder="1" applyAlignment="1">
      <alignment horizontal="center" vertical="center" wrapText="1"/>
    </xf>
    <xf numFmtId="0" fontId="21" fillId="4" borderId="33" xfId="0" applyFont="1" applyFill="1" applyBorder="1" applyAlignment="1">
      <alignment horizontal="center" vertical="center" wrapText="1"/>
    </xf>
    <xf numFmtId="0" fontId="9" fillId="6" borderId="31" xfId="0" applyFont="1" applyFill="1" applyBorder="1" applyAlignment="1">
      <alignment horizontal="center" vertical="center" wrapText="1"/>
    </xf>
    <xf numFmtId="0" fontId="9" fillId="6" borderId="32" xfId="0" applyFont="1" applyFill="1" applyBorder="1" applyAlignment="1">
      <alignment horizontal="center" vertical="center" wrapText="1"/>
    </xf>
    <xf numFmtId="0" fontId="9" fillId="6" borderId="33" xfId="0" applyFont="1" applyFill="1" applyBorder="1" applyAlignment="1">
      <alignment horizontal="center" vertical="center" wrapText="1"/>
    </xf>
    <xf numFmtId="0" fontId="21" fillId="4" borderId="32" xfId="0" applyFont="1" applyFill="1" applyBorder="1" applyAlignment="1">
      <alignment horizontal="center" vertical="center" wrapText="1"/>
    </xf>
    <xf numFmtId="0" fontId="21" fillId="4" borderId="55" xfId="0" applyFont="1" applyFill="1" applyBorder="1" applyAlignment="1">
      <alignment horizontal="center" vertical="center" wrapText="1"/>
    </xf>
    <xf numFmtId="0" fontId="21" fillId="6" borderId="31" xfId="0" applyFont="1" applyFill="1" applyBorder="1" applyAlignment="1">
      <alignment horizontal="center" vertical="center" wrapText="1"/>
    </xf>
    <xf numFmtId="0" fontId="21" fillId="6" borderId="32" xfId="0" applyFont="1" applyFill="1" applyBorder="1" applyAlignment="1">
      <alignment horizontal="center" vertical="center" wrapText="1"/>
    </xf>
    <xf numFmtId="0" fontId="21" fillId="6" borderId="33" xfId="0" applyFont="1" applyFill="1" applyBorder="1" applyAlignment="1">
      <alignment horizontal="center" vertical="center" wrapText="1"/>
    </xf>
    <xf numFmtId="0" fontId="21" fillId="4" borderId="37" xfId="0" applyFont="1" applyFill="1" applyBorder="1" applyAlignment="1">
      <alignment horizontal="center" vertical="center" wrapText="1"/>
    </xf>
    <xf numFmtId="0" fontId="21" fillId="4" borderId="38" xfId="0" applyFont="1" applyFill="1" applyBorder="1" applyAlignment="1">
      <alignment horizontal="center" vertical="center" wrapText="1"/>
    </xf>
    <xf numFmtId="0" fontId="21" fillId="4" borderId="39" xfId="0" applyFont="1" applyFill="1" applyBorder="1" applyAlignment="1">
      <alignment horizontal="center" vertical="center" wrapText="1"/>
    </xf>
    <xf numFmtId="0" fontId="4" fillId="4" borderId="37" xfId="0" applyFont="1" applyFill="1" applyBorder="1" applyAlignment="1">
      <alignment horizontal="left" vertical="top" wrapText="1"/>
    </xf>
    <xf numFmtId="0" fontId="4" fillId="4" borderId="32" xfId="0" applyFont="1" applyFill="1" applyBorder="1" applyAlignment="1">
      <alignment horizontal="left" vertical="top" wrapText="1"/>
    </xf>
    <xf numFmtId="0" fontId="4" fillId="4" borderId="39" xfId="0" applyFont="1" applyFill="1" applyBorder="1" applyAlignment="1">
      <alignment horizontal="left" vertical="top" wrapText="1"/>
    </xf>
    <xf numFmtId="0" fontId="5" fillId="6" borderId="37" xfId="0" applyFont="1" applyFill="1" applyBorder="1" applyAlignment="1">
      <alignment horizontal="center" vertical="center" wrapText="1"/>
    </xf>
    <xf numFmtId="0" fontId="5" fillId="6" borderId="32" xfId="0" applyFont="1" applyFill="1" applyBorder="1" applyAlignment="1">
      <alignment horizontal="center" vertical="center" wrapText="1"/>
    </xf>
    <xf numFmtId="0" fontId="5" fillId="6" borderId="39" xfId="0" applyFont="1" applyFill="1" applyBorder="1" applyAlignment="1">
      <alignment horizontal="center" vertical="center" wrapText="1"/>
    </xf>
    <xf numFmtId="0" fontId="22" fillId="4" borderId="42" xfId="0" applyFont="1" applyFill="1" applyBorder="1" applyAlignment="1">
      <alignment horizontal="left" vertical="center" wrapText="1"/>
    </xf>
    <xf numFmtId="0" fontId="22" fillId="4" borderId="43" xfId="0" applyFont="1" applyFill="1" applyBorder="1" applyAlignment="1">
      <alignment horizontal="left" vertical="center" wrapText="1"/>
    </xf>
    <xf numFmtId="0" fontId="22" fillId="4" borderId="44" xfId="0" applyFont="1" applyFill="1" applyBorder="1" applyAlignment="1">
      <alignment horizontal="left" vertical="center" wrapText="1"/>
    </xf>
    <xf numFmtId="0" fontId="22" fillId="4" borderId="45" xfId="0" applyFont="1" applyFill="1" applyBorder="1" applyAlignment="1">
      <alignment horizontal="left" vertical="center" wrapText="1"/>
    </xf>
    <xf numFmtId="0" fontId="22" fillId="4" borderId="46" xfId="0" applyFont="1" applyFill="1" applyBorder="1" applyAlignment="1">
      <alignment horizontal="left" vertical="center" wrapText="1"/>
    </xf>
    <xf numFmtId="0" fontId="22" fillId="4" borderId="47" xfId="0" applyFont="1" applyFill="1" applyBorder="1" applyAlignment="1">
      <alignment horizontal="left" vertical="center" wrapText="1"/>
    </xf>
    <xf numFmtId="166" fontId="22" fillId="4" borderId="42" xfId="0" applyNumberFormat="1" applyFont="1" applyFill="1" applyBorder="1" applyAlignment="1">
      <alignment horizontal="center" vertical="center" wrapText="1"/>
    </xf>
    <xf numFmtId="166" fontId="22" fillId="4" borderId="44" xfId="0" applyNumberFormat="1" applyFont="1" applyFill="1" applyBorder="1" applyAlignment="1">
      <alignment horizontal="center" vertical="center" wrapText="1"/>
    </xf>
    <xf numFmtId="166" fontId="22" fillId="4" borderId="45" xfId="0" applyNumberFormat="1" applyFont="1" applyFill="1" applyBorder="1" applyAlignment="1">
      <alignment horizontal="center" vertical="center" wrapText="1"/>
    </xf>
    <xf numFmtId="166" fontId="22" fillId="4" borderId="47" xfId="0" applyNumberFormat="1" applyFont="1" applyFill="1" applyBorder="1" applyAlignment="1">
      <alignment horizontal="center" vertical="center" wrapText="1"/>
    </xf>
    <xf numFmtId="0" fontId="22" fillId="4" borderId="45" xfId="0" applyFont="1" applyFill="1" applyBorder="1" applyAlignment="1">
      <alignment horizontal="center" vertical="center" wrapText="1"/>
    </xf>
    <xf numFmtId="0" fontId="22" fillId="4" borderId="47" xfId="0" applyFont="1" applyFill="1" applyBorder="1" applyAlignment="1">
      <alignment horizontal="center" vertical="center" wrapText="1"/>
    </xf>
    <xf numFmtId="0" fontId="22" fillId="4" borderId="49" xfId="0" applyFont="1" applyFill="1" applyBorder="1" applyAlignment="1">
      <alignment horizontal="center" vertical="center" wrapText="1"/>
    </xf>
    <xf numFmtId="0" fontId="22" fillId="4" borderId="51" xfId="0" applyFont="1" applyFill="1" applyBorder="1" applyAlignment="1">
      <alignment horizontal="center" vertical="center" wrapText="1"/>
    </xf>
    <xf numFmtId="0" fontId="22" fillId="4" borderId="46" xfId="0" applyFont="1" applyFill="1" applyBorder="1" applyAlignment="1">
      <alignment horizontal="center" vertical="center" wrapText="1"/>
    </xf>
    <xf numFmtId="0" fontId="22" fillId="4" borderId="50"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2" fillId="0" borderId="0" xfId="0" applyFont="1" applyAlignment="1">
      <alignment horizontal="center" vertical="center" wrapText="1"/>
    </xf>
    <xf numFmtId="0" fontId="10" fillId="2" borderId="0" xfId="0" applyFont="1" applyFill="1" applyAlignment="1">
      <alignment horizontal="center" vertical="center" wrapText="1"/>
    </xf>
    <xf numFmtId="0" fontId="13" fillId="4" borderId="24" xfId="0" applyFont="1" applyFill="1" applyBorder="1" applyAlignment="1">
      <alignment horizontal="center" vertical="center" wrapText="1"/>
    </xf>
    <xf numFmtId="0" fontId="5" fillId="4" borderId="0" xfId="0" applyFont="1" applyFill="1" applyAlignment="1">
      <alignment horizontal="center" vertical="center" wrapText="1"/>
    </xf>
    <xf numFmtId="0" fontId="4" fillId="0" borderId="0" xfId="0" pivotButton="1" applyFont="1" applyAlignment="1">
      <alignment wrapText="1"/>
    </xf>
    <xf numFmtId="0" fontId="9" fillId="0" borderId="0" xfId="0" pivotButton="1" applyFont="1" applyAlignment="1">
      <alignment horizontal="center" vertical="center" wrapText="1"/>
    </xf>
    <xf numFmtId="0" fontId="5" fillId="0" borderId="0" xfId="0" applyFont="1" applyAlignment="1">
      <alignment horizontal="left" vertical="center" wrapText="1"/>
    </xf>
  </cellXfs>
  <cellStyles count="3">
    <cellStyle name="Hipervínculo" xfId="2" builtinId="8"/>
    <cellStyle name="Normal" xfId="0" builtinId="0"/>
    <cellStyle name="Porcentaje" xfId="1" builtinId="5"/>
  </cellStyles>
  <dxfs count="978">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sz val="10"/>
      </font>
    </dxf>
    <dxf>
      <font>
        <sz val="10"/>
      </font>
    </dxf>
    <dxf>
      <font>
        <sz val="10"/>
      </font>
    </dxf>
    <dxf>
      <font>
        <sz val="10"/>
      </font>
    </dxf>
    <dxf>
      <font>
        <sz val="10"/>
      </font>
    </dxf>
    <dxf>
      <alignment horizontal="center" readingOrder="0"/>
    </dxf>
    <dxf>
      <alignment horizontal="center" readingOrder="0"/>
    </dxf>
    <dxf>
      <alignment vertical="center" readingOrder="0"/>
    </dxf>
    <dxf>
      <alignment vertical="center" readingOrder="0"/>
    </dxf>
    <dxf>
      <font>
        <sz val="11"/>
      </font>
    </dxf>
    <dxf>
      <font>
        <sz val="11"/>
      </font>
    </dxf>
    <dxf>
      <font>
        <sz val="12"/>
      </font>
    </dxf>
    <dxf>
      <font>
        <sz val="12"/>
      </font>
    </dxf>
    <dxf>
      <alignment wrapText="1" readingOrder="0"/>
    </dxf>
    <dxf>
      <alignment wrapText="1" readingOrder="0"/>
    </dxf>
    <dxf>
      <alignment wrapText="1" readingOrder="0"/>
    </dxf>
    <dxf>
      <alignment wrapText="1" readingOrder="0"/>
    </dxf>
    <dxf>
      <alignment wrapText="1" readingOrder="0"/>
    </dxf>
    <dxf>
      <font>
        <sz val="14"/>
      </font>
    </dxf>
    <dxf>
      <font>
        <sz val="14"/>
      </font>
    </dxf>
    <dxf>
      <alignment wrapText="0" readingOrder="0"/>
    </dxf>
    <dxf>
      <alignment wrapText="0" readingOrder="0"/>
    </dxf>
    <dxf>
      <alignment wrapText="1" readingOrder="0"/>
    </dxf>
    <dxf>
      <alignment wrapText="1" readingOrder="0"/>
    </dxf>
    <dxf>
      <font>
        <b/>
      </font>
    </dxf>
    <dxf>
      <font>
        <b/>
      </font>
    </dxf>
    <dxf>
      <alignment horizontal="center" readingOrder="0"/>
    </dxf>
    <dxf>
      <alignment vertical="center" readingOrder="0"/>
    </dxf>
    <dxf>
      <alignment wrapText="0"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center"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font>
        <b/>
      </font>
    </dxf>
    <dxf>
      <font>
        <b/>
      </font>
    </dxf>
    <dxf>
      <font>
        <b/>
      </font>
    </dxf>
    <dxf>
      <font>
        <b/>
      </font>
    </dxf>
    <dxf>
      <font>
        <b/>
      </font>
    </dxf>
    <dxf>
      <font>
        <b/>
      </font>
    </dxf>
    <dxf>
      <font>
        <b/>
      </font>
    </dxf>
    <dxf>
      <alignment horizontal="center"/>
    </dxf>
    <dxf>
      <alignment vertical="center"/>
    </dxf>
    <dxf>
      <font>
        <b/>
      </font>
    </dxf>
    <dxf>
      <font>
        <sz val="14"/>
      </font>
    </dxf>
    <dxf>
      <alignment wrapText="1"/>
    </dxf>
    <dxf>
      <alignment wrapText="1"/>
    </dxf>
    <dxf>
      <font>
        <b/>
        <sz val="14"/>
      </font>
      <alignment horizontal="center" vertical="center"/>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font>
        <b/>
      </font>
    </dxf>
    <dxf>
      <font>
        <b/>
      </font>
    </dxf>
    <dxf>
      <font>
        <b/>
      </font>
    </dxf>
    <dxf>
      <font>
        <b/>
      </font>
    </dxf>
    <dxf>
      <font>
        <b/>
      </font>
    </dxf>
    <dxf>
      <font>
        <b/>
      </font>
    </dxf>
    <dxf>
      <font>
        <b/>
      </font>
    </dxf>
    <dxf>
      <font>
        <b/>
      </font>
    </dxf>
    <dxf>
      <font>
        <b/>
      </font>
    </dxf>
    <dxf>
      <font>
        <b/>
      </font>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vertical="center"/>
    </dxf>
    <dxf>
      <font>
        <b/>
      </font>
    </dxf>
    <dxf>
      <alignment horizontal="left"/>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auto="1"/>
        </patternFill>
      </fill>
      <alignment horizontal="left" vertical="center" textRotation="0" wrapText="1" indent="0" justifyLastLine="0" shrinkToFit="0" readingOrder="0"/>
    </dxf>
    <dxf>
      <border outline="0">
        <top style="thin">
          <color theme="4" tint="0.39997558519241921"/>
        </top>
      </border>
    </dxf>
    <dxf>
      <font>
        <b val="0"/>
        <i val="0"/>
        <strike val="0"/>
        <condense val="0"/>
        <extend val="0"/>
        <outline val="0"/>
        <shadow val="0"/>
        <u val="none"/>
        <vertAlign val="baseline"/>
        <sz val="7"/>
        <color theme="1"/>
        <name val="Arial Narrow"/>
        <scheme val="none"/>
      </font>
      <fill>
        <patternFill patternType="none">
          <fgColor indexed="64"/>
          <bgColor auto="1"/>
        </patternFill>
      </fill>
      <alignment horizontal="left" vertical="center" textRotation="0" wrapText="1" indent="0" justifyLastLine="0" shrinkToFit="0" readingOrder="0"/>
    </dxf>
    <dxf>
      <border outline="0">
        <bottom style="thin">
          <color theme="4" tint="0.39997558519241921"/>
        </bottom>
      </border>
    </dxf>
    <dxf>
      <font>
        <b/>
        <i val="0"/>
        <strike val="0"/>
        <condense val="0"/>
        <extend val="0"/>
        <outline val="0"/>
        <shadow val="0"/>
        <u val="none"/>
        <vertAlign val="baseline"/>
        <sz val="10"/>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ill>
        <patternFill patternType="none">
          <bgColor auto="1"/>
        </patternFill>
      </fill>
    </dxf>
    <dxf>
      <border outline="0">
        <bottom style="thin">
          <color theme="4" tint="0.39997558519241921"/>
        </bottom>
      </border>
    </dxf>
    <dxf>
      <fill>
        <patternFill patternType="none">
          <bgColor auto="1"/>
        </patternFill>
      </fill>
    </dxf>
    <dxf>
      <font>
        <b/>
        <i val="0"/>
        <strike val="0"/>
        <condense val="0"/>
        <extend val="0"/>
        <outline val="0"/>
        <shadow val="0"/>
        <u val="none"/>
        <vertAlign val="baseline"/>
        <sz val="10"/>
        <color theme="1"/>
        <name val="Arial Narrow"/>
        <scheme val="none"/>
      </font>
      <fill>
        <patternFill patternType="none">
          <bgColor auto="1"/>
        </patternFill>
      </fill>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border diagonalUp="0" diagonalDown="0">
        <left style="thin">
          <color theme="4" tint="0.39997558519241921"/>
        </left>
        <right style="thin">
          <color theme="4" tint="0.39997558519241921"/>
        </right>
        <top style="thin">
          <color theme="4" tint="0.39997558519241921"/>
        </top>
        <bottom style="thin">
          <color theme="4" tint="0.39997558519241921"/>
        </bottom>
        <vertical/>
        <horizontal/>
      </border>
    </dxf>
    <dxf>
      <border outline="0">
        <bottom style="thin">
          <color theme="4" tint="0.39997558519241921"/>
        </bottom>
      </border>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alignment horizontal="left"/>
    </dxf>
    <dxf>
      <font>
        <b/>
      </font>
    </dxf>
    <dxf>
      <alignment vertic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font>
        <b/>
      </font>
    </dxf>
    <dxf>
      <font>
        <b/>
      </font>
    </dxf>
    <dxf>
      <font>
        <b/>
      </font>
    </dxf>
    <dxf>
      <font>
        <b/>
      </font>
    </dxf>
    <dxf>
      <font>
        <b/>
      </font>
    </dxf>
    <dxf>
      <font>
        <b/>
      </font>
    </dxf>
    <dxf>
      <font>
        <b/>
      </font>
    </dxf>
    <dxf>
      <font>
        <b/>
      </font>
    </dxf>
    <dxf>
      <font>
        <b/>
      </font>
    </dxf>
    <dxf>
      <font>
        <b/>
      </font>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font>
        <b/>
        <sz val="14"/>
      </font>
      <alignment horizontal="center" vertical="center"/>
    </dxf>
    <dxf>
      <alignment wrapText="1"/>
    </dxf>
    <dxf>
      <alignment wrapText="1"/>
    </dxf>
    <dxf>
      <font>
        <sz val="14"/>
      </font>
    </dxf>
    <dxf>
      <font>
        <b/>
      </font>
    </dxf>
    <dxf>
      <alignment vertical="center"/>
    </dxf>
    <dxf>
      <alignment horizontal="center"/>
    </dxf>
    <dxf>
      <font>
        <b/>
      </font>
    </dxf>
    <dxf>
      <font>
        <b/>
      </font>
    </dxf>
    <dxf>
      <font>
        <b/>
      </font>
    </dxf>
    <dxf>
      <font>
        <b/>
      </font>
    </dxf>
    <dxf>
      <font>
        <b/>
      </font>
    </dxf>
    <dxf>
      <font>
        <b/>
      </font>
    </dxf>
    <dxf>
      <font>
        <b/>
      </font>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horizont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0" readingOrder="0"/>
    </dxf>
    <dxf>
      <alignment vertical="center" readingOrder="0"/>
    </dxf>
    <dxf>
      <alignment horizontal="center" readingOrder="0"/>
    </dxf>
    <dxf>
      <font>
        <b/>
      </font>
    </dxf>
    <dxf>
      <font>
        <b/>
      </font>
    </dxf>
    <dxf>
      <alignment wrapText="1" readingOrder="0"/>
    </dxf>
    <dxf>
      <alignment wrapText="1" readingOrder="0"/>
    </dxf>
    <dxf>
      <alignment wrapText="0" readingOrder="0"/>
    </dxf>
    <dxf>
      <alignment wrapText="0" readingOrder="0"/>
    </dxf>
    <dxf>
      <font>
        <sz val="14"/>
      </font>
    </dxf>
    <dxf>
      <font>
        <sz val="14"/>
      </font>
    </dxf>
    <dxf>
      <alignment wrapText="1" readingOrder="0"/>
    </dxf>
    <dxf>
      <alignment wrapText="1" readingOrder="0"/>
    </dxf>
    <dxf>
      <alignment wrapText="1" readingOrder="0"/>
    </dxf>
    <dxf>
      <alignment wrapText="1" readingOrder="0"/>
    </dxf>
    <dxf>
      <alignment wrapText="1" readingOrder="0"/>
    </dxf>
    <dxf>
      <font>
        <sz val="12"/>
      </font>
    </dxf>
    <dxf>
      <font>
        <sz val="12"/>
      </font>
    </dxf>
    <dxf>
      <font>
        <sz val="11"/>
      </font>
    </dxf>
    <dxf>
      <font>
        <sz val="11"/>
      </font>
    </dxf>
    <dxf>
      <alignment vertical="center" readingOrder="0"/>
    </dxf>
    <dxf>
      <alignment vertical="center" readingOrder="0"/>
    </dxf>
    <dxf>
      <alignment horizontal="center" readingOrder="0"/>
    </dxf>
    <dxf>
      <alignment horizontal="center" readingOrder="0"/>
    </dxf>
    <dxf>
      <font>
        <sz val="10"/>
      </font>
    </dxf>
    <dxf>
      <font>
        <sz val="10"/>
      </font>
    </dxf>
    <dxf>
      <font>
        <sz val="10"/>
      </font>
    </dxf>
    <dxf>
      <font>
        <sz val="10"/>
      </font>
    </dxf>
    <dxf>
      <font>
        <sz val="10"/>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color theme="1" tint="4.9989318521683403E-2"/>
      </font>
    </dxf>
    <dxf>
      <font>
        <sz val="14"/>
      </font>
    </dxf>
    <dxf>
      <alignment vertical="center"/>
    </dxf>
    <dxf>
      <alignment horizontal="center"/>
    </dxf>
    <dxf>
      <font>
        <b/>
      </font>
    </dxf>
    <dxf>
      <numFmt numFmtId="165" formatCode="0.0"/>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font>
        <sz val="14"/>
      </font>
    </dxf>
    <dxf>
      <font>
        <b/>
      </font>
    </dxf>
    <dxf>
      <alignment vertical="center"/>
    </dxf>
    <dxf>
      <alignment horizontal="center"/>
    </dxf>
    <dxf>
      <font>
        <b/>
      </font>
    </dxf>
    <dxf>
      <font>
        <b/>
      </font>
    </dxf>
    <dxf>
      <font>
        <b/>
      </font>
    </dxf>
    <dxf>
      <font>
        <b/>
      </font>
    </dxf>
    <dxf>
      <font>
        <b/>
      </font>
    </dxf>
    <dxf>
      <font>
        <b/>
      </font>
    </dxf>
    <dxf>
      <font>
        <b/>
      </font>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horizont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0" readingOrder="0"/>
    </dxf>
    <dxf>
      <alignment vertical="center" readingOrder="0"/>
    </dxf>
    <dxf>
      <alignment horizontal="center" readingOrder="0"/>
    </dxf>
    <dxf>
      <font>
        <b/>
      </font>
    </dxf>
    <dxf>
      <font>
        <b/>
      </font>
    </dxf>
    <dxf>
      <alignment wrapText="1" readingOrder="0"/>
    </dxf>
    <dxf>
      <alignment wrapText="1" readingOrder="0"/>
    </dxf>
    <dxf>
      <alignment wrapText="0" readingOrder="0"/>
    </dxf>
    <dxf>
      <alignment wrapText="0" readingOrder="0"/>
    </dxf>
    <dxf>
      <font>
        <sz val="14"/>
      </font>
    </dxf>
    <dxf>
      <font>
        <sz val="14"/>
      </font>
    </dxf>
    <dxf>
      <alignment wrapText="1" readingOrder="0"/>
    </dxf>
    <dxf>
      <alignment wrapText="1" readingOrder="0"/>
    </dxf>
    <dxf>
      <alignment wrapText="1" readingOrder="0"/>
    </dxf>
    <dxf>
      <alignment wrapText="1" readingOrder="0"/>
    </dxf>
    <dxf>
      <alignment wrapText="1" readingOrder="0"/>
    </dxf>
    <dxf>
      <font>
        <sz val="12"/>
      </font>
    </dxf>
    <dxf>
      <font>
        <sz val="12"/>
      </font>
    </dxf>
    <dxf>
      <font>
        <sz val="11"/>
      </font>
    </dxf>
    <dxf>
      <font>
        <sz val="11"/>
      </font>
    </dxf>
    <dxf>
      <alignment vertical="center" readingOrder="0"/>
    </dxf>
    <dxf>
      <alignment vertical="center" readingOrder="0"/>
    </dxf>
    <dxf>
      <alignment horizontal="center" readingOrder="0"/>
    </dxf>
    <dxf>
      <alignment horizontal="center" readingOrder="0"/>
    </dxf>
    <dxf>
      <font>
        <sz val="10"/>
      </font>
    </dxf>
    <dxf>
      <font>
        <sz val="10"/>
      </font>
    </dxf>
    <dxf>
      <font>
        <sz val="10"/>
      </font>
    </dxf>
    <dxf>
      <font>
        <sz val="10"/>
      </font>
    </dxf>
    <dxf>
      <font>
        <sz val="10"/>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ill>
        <patternFill>
          <bgColor rgb="FF00B050"/>
        </patternFill>
      </fill>
    </dxf>
    <dxf>
      <fill>
        <patternFill>
          <bgColor rgb="FFFFFF00"/>
        </patternFill>
      </fill>
    </dxf>
    <dxf>
      <fill>
        <patternFill>
          <bgColor rgb="FFFF0000"/>
        </patternFill>
      </fill>
    </dxf>
    <dxf>
      <font>
        <b val="0"/>
        <i val="0"/>
        <strike val="0"/>
        <condense val="0"/>
        <extend val="0"/>
        <outline val="0"/>
        <shadow val="0"/>
        <u val="none"/>
        <vertAlign val="baseline"/>
        <sz val="10"/>
        <color theme="1"/>
        <name val="Arial Narrow"/>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double">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10"/>
        <color theme="1"/>
        <name val="Arial Narrow"/>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10"/>
        <color theme="1"/>
        <name val="Arial Narrow"/>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0"/>
        <color theme="1"/>
        <name val="Arial Narrow"/>
        <scheme val="none"/>
      </font>
      <numFmt numFmtId="2" formatCode="0.00"/>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0"/>
        <color theme="1"/>
        <name val="Arial Narrow"/>
        <scheme val="none"/>
      </font>
      <numFmt numFmtId="2" formatCode="0.00"/>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0"/>
        <color theme="1"/>
        <name val="Arial Narrow"/>
        <scheme val="none"/>
      </font>
      <numFmt numFmtId="2" formatCode="0.00"/>
      <fill>
        <patternFill patternType="solid">
          <fgColor indexed="64"/>
          <bgColor theme="0"/>
        </patternFill>
      </fill>
      <alignment horizontal="center" vertical="center" textRotation="0" wrapText="1" indent="0" justifyLastLine="0" shrinkToFit="0" readingOrder="0"/>
      <border diagonalUp="0" diagonalDown="0">
        <left style="double">
          <color indexed="64"/>
        </left>
        <right style="hair">
          <color indexed="64"/>
        </right>
        <top style="hair">
          <color indexed="64"/>
        </top>
        <bottom style="hair">
          <color indexed="64"/>
        </bottom>
      </border>
    </dxf>
    <dxf>
      <font>
        <b val="0"/>
        <i val="0"/>
        <strike val="0"/>
        <condense val="0"/>
        <extend val="0"/>
        <outline val="0"/>
        <shadow val="0"/>
        <u val="none"/>
        <vertAlign val="baseline"/>
        <sz val="10"/>
        <color theme="1"/>
        <name val="Arial Narrow"/>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double">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10"/>
        <color theme="1"/>
        <name val="Arial Narrow"/>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10"/>
        <color theme="1"/>
        <name val="Arial Narrow"/>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10"/>
        <color theme="1"/>
        <name val="Arial Narrow"/>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i val="0"/>
        <strike val="0"/>
        <condense val="0"/>
        <extend val="0"/>
        <outline val="0"/>
        <shadow val="0"/>
        <u val="none"/>
        <vertAlign val="baseline"/>
        <sz val="10"/>
        <color theme="0"/>
        <name val="Arial Narrow"/>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i val="0"/>
        <strike val="0"/>
        <condense val="0"/>
        <extend val="0"/>
        <outline val="0"/>
        <shadow val="0"/>
        <u val="none"/>
        <vertAlign val="baseline"/>
        <sz val="10"/>
        <color theme="0"/>
        <name val="Arial Narrow"/>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i val="0"/>
        <strike val="0"/>
        <condense val="0"/>
        <extend val="0"/>
        <outline val="0"/>
        <shadow val="0"/>
        <u val="none"/>
        <vertAlign val="baseline"/>
        <sz val="10"/>
        <color theme="0"/>
        <name val="Arial Narrow"/>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i val="0"/>
        <strike val="0"/>
        <condense val="0"/>
        <extend val="0"/>
        <outline val="0"/>
        <shadow val="0"/>
        <u val="none"/>
        <vertAlign val="baseline"/>
        <sz val="10"/>
        <color theme="0"/>
        <name val="Arial Narrow"/>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double">
          <color indexed="64"/>
        </left>
        <right style="hair">
          <color indexed="64"/>
        </right>
        <top style="hair">
          <color indexed="64"/>
        </top>
        <bottom style="hair">
          <color indexed="64"/>
        </bottom>
        <vertical style="hair">
          <color indexed="64"/>
        </vertical>
        <horizontal style="hair">
          <color indexed="64"/>
        </horizontal>
      </border>
    </dxf>
    <dxf>
      <font>
        <b/>
        <i val="0"/>
        <strike val="0"/>
        <condense val="0"/>
        <extend val="0"/>
        <outline val="0"/>
        <shadow val="0"/>
        <u val="none"/>
        <vertAlign val="baseline"/>
        <sz val="7"/>
        <color theme="0"/>
        <name val="Arial Narrow"/>
        <scheme val="none"/>
      </font>
      <fill>
        <patternFill patternType="solid">
          <fgColor indexed="64"/>
          <bgColor rgb="FF006850"/>
        </patternFill>
      </fill>
      <alignment horizontal="left" vertical="center" textRotation="0" wrapText="1" indent="0" justifyLastLine="0" shrinkToFit="0" readingOrder="0"/>
      <border diagonalUp="0" diagonalDown="0" outline="0">
        <left style="medium">
          <color indexed="64"/>
        </left>
        <right style="double">
          <color indexed="64"/>
        </right>
        <top style="medium">
          <color indexed="64"/>
        </top>
        <bottom style="medium">
          <color indexed="64"/>
        </bottom>
      </border>
    </dxf>
    <dxf>
      <font>
        <b/>
        <i val="0"/>
        <strike val="0"/>
        <condense val="0"/>
        <extend val="0"/>
        <outline val="0"/>
        <shadow val="0"/>
        <u val="none"/>
        <vertAlign val="baseline"/>
        <sz val="7"/>
        <color theme="0"/>
        <name val="Arial Narrow"/>
        <scheme val="none"/>
      </font>
      <fill>
        <patternFill patternType="solid">
          <fgColor indexed="64"/>
          <bgColor rgb="FF006850"/>
        </patternFill>
      </fill>
      <alignment horizontal="left"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7"/>
        <color theme="0"/>
        <name val="Arial Narrow"/>
        <scheme val="none"/>
      </font>
      <fill>
        <patternFill patternType="solid">
          <fgColor indexed="64"/>
          <bgColor rgb="FF006850"/>
        </patternFill>
      </fill>
      <alignment horizontal="left"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0"/>
        <color theme="0"/>
        <name val="Arial Narrow"/>
        <scheme val="none"/>
      </font>
      <fill>
        <patternFill patternType="solid">
          <fgColor indexed="64"/>
          <bgColor rgb="FF006850"/>
        </patternFill>
      </fill>
      <alignment horizontal="center"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ill>
        <patternFill patternType="solid">
          <fgColor indexed="64"/>
          <bgColor theme="0"/>
        </patternFill>
      </fill>
    </dxf>
    <dxf>
      <border>
        <bottom style="medium">
          <color auto="1"/>
        </bottom>
      </border>
    </dxf>
    <dxf>
      <font>
        <b/>
        <i val="0"/>
        <strike val="0"/>
        <condense val="0"/>
        <extend val="0"/>
        <outline val="0"/>
        <shadow val="0"/>
        <u val="none"/>
        <vertAlign val="baseline"/>
        <sz val="10"/>
        <color theme="1"/>
        <name val="Arial Narrow"/>
        <scheme val="none"/>
      </font>
      <fill>
        <patternFill patternType="solid">
          <fgColor indexed="64"/>
          <bgColor rgb="FF006850"/>
        </patternFill>
      </fill>
      <alignment horizontal="center" vertical="center" textRotation="0" wrapText="1" indent="0" justifyLastLine="0" shrinkToFit="0" readingOrder="0"/>
      <border diagonalUp="0" diagonalDown="0">
        <left style="medium">
          <color auto="1"/>
        </left>
        <right style="medium">
          <color auto="1"/>
        </right>
        <top/>
        <bottom/>
        <vertical style="medium">
          <color auto="1"/>
        </vertical>
        <horizontal/>
      </border>
    </dxf>
    <dxf>
      <font>
        <b val="0"/>
        <i val="0"/>
        <strike val="0"/>
        <condense val="0"/>
        <extend val="0"/>
        <outline val="0"/>
        <shadow val="0"/>
        <u val="none"/>
        <vertAlign val="baseline"/>
        <sz val="7"/>
        <color theme="1"/>
        <name val="Arial Narrow"/>
        <scheme val="none"/>
      </font>
      <fill>
        <patternFill patternType="solid">
          <fgColor indexed="64"/>
          <bgColor theme="0"/>
        </patternFill>
      </fill>
      <alignment horizontal="left" vertical="center" textRotation="0" wrapText="1" indent="0" justifyLastLine="0" shrinkToFit="0" readingOrder="0"/>
      <border diagonalUp="0" diagonalDown="0">
        <left style="hair">
          <color indexed="64"/>
        </left>
        <right style="double">
          <color indexed="64"/>
        </right>
        <top style="hair">
          <color indexed="64"/>
        </top>
        <bottom style="hair">
          <color indexed="64"/>
        </bottom>
        <vertical/>
        <horizontal style="hair">
          <color indexed="64"/>
        </horizontal>
      </border>
    </dxf>
    <dxf>
      <font>
        <b val="0"/>
        <i val="0"/>
        <strike val="0"/>
        <condense val="0"/>
        <extend val="0"/>
        <outline val="0"/>
        <shadow val="0"/>
        <u val="none"/>
        <vertAlign val="baseline"/>
        <sz val="9"/>
        <color theme="1"/>
        <name val="Arial Narrow"/>
        <scheme val="none"/>
      </font>
      <fill>
        <patternFill patternType="solid">
          <fgColor indexed="64"/>
          <bgColor theme="0"/>
        </patternFill>
      </fill>
      <alignment horizontal="center" vertical="center" textRotation="0" wrapText="1" indent="0" justifyLastLine="0" shrinkToFit="0" readingOrder="0"/>
      <border diagonalUp="0" diagonalDown="0" outline="0">
        <left style="hair">
          <color indexed="64"/>
        </left>
        <right/>
        <top style="hair">
          <color indexed="64"/>
        </top>
        <bottom style="hair">
          <color indexed="64"/>
        </bottom>
      </border>
    </dxf>
    <dxf>
      <font>
        <b val="0"/>
        <i val="0"/>
        <strike val="0"/>
        <condense val="0"/>
        <extend val="0"/>
        <outline val="0"/>
        <shadow val="0"/>
        <u val="none"/>
        <vertAlign val="baseline"/>
        <sz val="9"/>
        <color theme="1"/>
        <name val="Arial Narrow"/>
        <scheme val="none"/>
      </font>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rial Narrow"/>
        <scheme val="none"/>
      </font>
      <numFmt numFmtId="2" formatCode="0.00"/>
      <fill>
        <patternFill patternType="solid">
          <fgColor indexed="64"/>
          <bgColor theme="0"/>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9"/>
        <color theme="1"/>
        <name val="Arial Narrow"/>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9"/>
        <color theme="1"/>
        <name val="Arial Narrow"/>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right style="hair">
          <color indexed="64"/>
        </right>
        <top style="hair">
          <color indexed="64"/>
        </top>
        <bottom style="hair">
          <color indexed="64"/>
        </bottom>
        <vertical/>
        <horizontal/>
      </border>
      <protection locked="1" hidden="0"/>
    </dxf>
    <dxf>
      <font>
        <b val="0"/>
        <i val="0"/>
        <strike val="0"/>
        <condense val="0"/>
        <extend val="0"/>
        <outline val="0"/>
        <shadow val="0"/>
        <u val="none"/>
        <vertAlign val="baseline"/>
        <sz val="9"/>
        <color theme="1"/>
        <name val="Arial Narrow"/>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border>
      <protection locked="1" hidden="0"/>
    </dxf>
    <dxf>
      <font>
        <b val="0"/>
        <i val="0"/>
        <strike val="0"/>
        <condense val="0"/>
        <extend val="0"/>
        <outline val="0"/>
        <shadow val="0"/>
        <u val="none"/>
        <vertAlign val="baseline"/>
        <sz val="9"/>
        <color theme="1"/>
        <name val="Arial Narrow"/>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right style="hair">
          <color indexed="64"/>
        </right>
        <top style="hair">
          <color indexed="64"/>
        </top>
        <bottom style="hair">
          <color indexed="64"/>
        </bottom>
      </border>
      <protection locked="1" hidden="0"/>
    </dxf>
    <dxf>
      <font>
        <b val="0"/>
        <i val="0"/>
        <strike val="0"/>
        <condense val="0"/>
        <extend val="0"/>
        <outline val="0"/>
        <shadow val="0"/>
        <u val="none"/>
        <vertAlign val="baseline"/>
        <sz val="9"/>
        <color theme="1"/>
        <name val="Arial Narrow"/>
        <scheme val="none"/>
      </font>
      <numFmt numFmtId="164" formatCode="[$-240A]d&quot; de &quot;mmmm&quot; de &quot;yyyy;@"/>
      <fill>
        <patternFill patternType="solid">
          <fgColor indexed="64"/>
          <bgColor theme="0"/>
        </patternFill>
      </fill>
      <alignment horizontal="center" vertical="center" textRotation="0" wrapText="1" indent="0" justifyLastLine="0" shrinkToFit="0" readingOrder="0"/>
      <border diagonalUp="0" diagonalDown="0">
        <left/>
        <right/>
        <top style="hair">
          <color indexed="64"/>
        </top>
        <bottom style="hair">
          <color indexed="64"/>
        </bottom>
      </border>
      <protection locked="1" hidden="0"/>
    </dxf>
    <dxf>
      <font>
        <b val="0"/>
        <i val="0"/>
        <strike val="0"/>
        <condense val="0"/>
        <extend val="0"/>
        <outline val="0"/>
        <shadow val="0"/>
        <u val="none"/>
        <vertAlign val="baseline"/>
        <sz val="9"/>
        <color theme="1"/>
        <name val="Arial Narrow"/>
        <scheme val="none"/>
      </font>
      <numFmt numFmtId="164" formatCode="[$-240A]d&quot; de &quot;mmmm&quot; de &quot;yyyy;@"/>
      <fill>
        <patternFill patternType="solid">
          <fgColor indexed="64"/>
          <bgColor theme="0"/>
        </patternFill>
      </fill>
      <alignment horizontal="center" vertical="center" textRotation="0" wrapText="1" indent="0" justifyLastLine="0" shrinkToFit="0" readingOrder="0"/>
      <border diagonalUp="0" diagonalDown="0">
        <left/>
        <right style="hair">
          <color indexed="64"/>
        </right>
        <top style="hair">
          <color indexed="64"/>
        </top>
        <bottom style="hair">
          <color indexed="64"/>
        </bottom>
        <vertical/>
        <horizontal/>
      </border>
      <protection locked="1" hidden="0"/>
    </dxf>
    <dxf>
      <font>
        <b val="0"/>
        <i val="0"/>
        <strike val="0"/>
        <condense val="0"/>
        <extend val="0"/>
        <outline val="0"/>
        <shadow val="0"/>
        <u val="none"/>
        <vertAlign val="baseline"/>
        <sz val="9"/>
        <color theme="1"/>
        <name val="Arial Narrow"/>
        <scheme val="none"/>
      </font>
      <numFmt numFmtId="164" formatCode="[$-240A]d&quot; de &quot;mmmm&quot; de &quot;yyyy;@"/>
      <fill>
        <patternFill patternType="solid">
          <fgColor indexed="64"/>
          <bgColor theme="0"/>
        </patternFill>
      </fill>
      <alignment horizontal="center" vertical="center" textRotation="0" wrapText="1" indent="0" justifyLastLine="0" shrinkToFit="0" readingOrder="0"/>
      <border diagonalUp="0" diagonalDown="0">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9"/>
        <color theme="1"/>
        <name val="Arial Narrow"/>
        <scheme val="none"/>
      </font>
      <numFmt numFmtId="164" formatCode="[$-240A]d&quot; de &quot;mmmm&quot; de &quot;yyyy;@"/>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9"/>
        <color theme="1"/>
        <name val="Arial Narrow"/>
        <scheme val="none"/>
      </font>
      <numFmt numFmtId="14" formatCode="0.00%"/>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double">
          <color indexed="64"/>
        </right>
        <top style="hair">
          <color indexed="64"/>
        </top>
        <bottom style="hair">
          <color indexed="64"/>
        </bottom>
        <vertical/>
        <horizontal style="hair">
          <color indexed="64"/>
        </horizontal>
      </border>
    </dxf>
    <dxf>
      <fill>
        <patternFill patternType="solid">
          <fgColor indexed="64"/>
          <bgColor theme="0"/>
        </patternFill>
      </fill>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rial Narrow"/>
        <scheme val="none"/>
      </font>
      <numFmt numFmtId="2" formatCode="0.00"/>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rial Narrow"/>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rial Narrow"/>
        <scheme val="none"/>
      </font>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rial Narrow"/>
        <scheme val="none"/>
      </font>
      <fill>
        <patternFill patternType="solid">
          <fgColor indexed="64"/>
          <bgColor theme="0"/>
        </patternFill>
      </fill>
      <alignment horizontal="center" vertical="center" textRotation="0" wrapText="1" indent="0" justifyLastLine="0" shrinkToFit="0" readingOrder="0"/>
      <border diagonalUp="0" diagonalDown="0" outline="0">
        <left style="double">
          <color indexed="64"/>
        </left>
        <right style="hair">
          <color indexed="64"/>
        </right>
        <top style="hair">
          <color indexed="64"/>
        </top>
        <bottom style="hair">
          <color indexed="64"/>
        </bottom>
      </border>
    </dxf>
    <dxf>
      <font>
        <b val="0"/>
        <i val="0"/>
        <strike val="0"/>
        <condense val="0"/>
        <extend val="0"/>
        <outline val="0"/>
        <shadow val="0"/>
        <u val="none"/>
        <vertAlign val="baseline"/>
        <sz val="7"/>
        <color theme="1"/>
        <name val="Arial Narrow"/>
        <scheme val="none"/>
      </font>
      <fill>
        <patternFill patternType="solid">
          <fgColor indexed="64"/>
          <bgColor theme="0"/>
        </patternFill>
      </fill>
      <alignment horizontal="left" vertical="center" textRotation="0" wrapText="1" indent="0" justifyLastLine="0" shrinkToFit="0" readingOrder="0"/>
      <border diagonalUp="0" diagonalDown="0" outline="0">
        <left style="hair">
          <color indexed="64"/>
        </left>
        <right style="double">
          <color indexed="64"/>
        </right>
        <top style="hair">
          <color indexed="64"/>
        </top>
        <bottom style="hair">
          <color indexed="64"/>
        </bottom>
      </border>
    </dxf>
    <dxf>
      <font>
        <b val="0"/>
        <i val="0"/>
        <strike val="0"/>
        <condense val="0"/>
        <extend val="0"/>
        <outline val="0"/>
        <shadow val="0"/>
        <u val="none"/>
        <vertAlign val="baseline"/>
        <sz val="9"/>
        <color theme="1"/>
        <name val="Arial Narrow"/>
        <scheme val="none"/>
      </font>
      <fill>
        <patternFill patternType="solid">
          <fgColor indexed="64"/>
          <bgColor theme="0"/>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9"/>
        <color theme="1"/>
        <name val="Arial Narrow"/>
        <scheme val="none"/>
      </font>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rial Narrow"/>
        <scheme val="none"/>
      </font>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rial Narrow"/>
        <scheme val="none"/>
      </font>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rial Narrow"/>
        <scheme val="none"/>
      </font>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rial Narrow"/>
        <scheme val="none"/>
      </font>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rial Narrow"/>
        <scheme val="none"/>
      </font>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rial Narrow"/>
        <scheme val="none"/>
      </font>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rial Narrow"/>
        <scheme val="none"/>
      </font>
      <numFmt numFmtId="164" formatCode="[$-240A]d&quot; de &quot;mmmm&quot; de &quot;yyyy;@"/>
      <fill>
        <patternFill patternType="solid">
          <fgColor indexed="64"/>
          <bgColor theme="0"/>
        </patternFill>
      </fill>
      <alignment horizontal="center" vertical="center" textRotation="0" wrapText="1" indent="0" justifyLastLine="0" shrinkToFit="0" readingOrder="0"/>
      <border diagonalUp="0" diagonalDown="0">
        <left style="double">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9"/>
        <color theme="1"/>
        <name val="Arial Narrow"/>
        <scheme val="none"/>
      </font>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double">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rial Narrow"/>
        <scheme val="none"/>
      </font>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rial Narrow"/>
        <scheme val="none"/>
      </font>
      <fill>
        <patternFill patternType="solid">
          <fgColor indexed="64"/>
          <bgColor theme="0"/>
        </patternFill>
      </fill>
      <alignment horizontal="lef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rial Narrow"/>
        <scheme val="none"/>
      </font>
      <fill>
        <patternFill patternType="solid">
          <fgColor indexed="64"/>
          <bgColor theme="0"/>
        </patternFill>
      </fill>
      <alignment horizontal="lef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rial Narrow"/>
        <scheme val="none"/>
      </font>
      <fill>
        <patternFill patternType="solid">
          <fgColor indexed="64"/>
          <bgColor theme="0"/>
        </patternFill>
      </fill>
      <alignment horizontal="lef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9"/>
        <color theme="1"/>
        <name val="Arial Narrow"/>
        <scheme val="none"/>
      </font>
      <fill>
        <patternFill patternType="solid">
          <fgColor indexed="64"/>
          <bgColor theme="0"/>
        </patternFill>
      </fill>
      <alignment horizontal="lef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rial Narrow"/>
        <scheme val="none"/>
      </font>
      <fill>
        <patternFill patternType="solid">
          <fgColor indexed="64"/>
          <bgColor theme="0"/>
        </patternFill>
      </fill>
      <alignment horizontal="center" vertical="center" textRotation="0" wrapText="1" indent="0" justifyLastLine="0" shrinkToFit="0" readingOrder="0"/>
      <border diagonalUp="0" diagonalDown="0">
        <left style="double">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7"/>
        <color theme="1"/>
        <name val="Arial Narrow"/>
        <scheme val="none"/>
      </font>
      <fill>
        <patternFill patternType="solid">
          <fgColor indexed="64"/>
          <bgColor theme="0"/>
        </patternFill>
      </fill>
      <alignment horizontal="left" vertical="center" textRotation="0" wrapText="1" indent="0" justifyLastLine="0" shrinkToFit="0" readingOrder="0"/>
      <border diagonalUp="0" diagonalDown="0">
        <left style="hair">
          <color indexed="64"/>
        </left>
        <right style="double">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7"/>
        <color theme="1"/>
        <name val="Arial Narrow"/>
        <scheme val="none"/>
      </font>
      <fill>
        <patternFill patternType="solid">
          <fgColor indexed="64"/>
          <bgColor theme="0"/>
        </patternFill>
      </fill>
      <alignment horizontal="lef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rial Narrow"/>
        <scheme val="none"/>
      </font>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rial Narrow"/>
        <scheme val="none"/>
      </font>
      <fill>
        <patternFill patternType="solid">
          <fgColor indexed="64"/>
          <bgColor theme="0"/>
        </patternFill>
      </fill>
      <alignment horizontal="lef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rial Narrow"/>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9"/>
        <color theme="1"/>
        <name val="Arial Narrow"/>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9"/>
        <color theme="1"/>
        <name val="Arial Narrow"/>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9"/>
        <color theme="1"/>
        <name val="Arial Narrow"/>
        <scheme val="none"/>
      </font>
      <numFmt numFmtId="164" formatCode="[$-240A]d&quot; de &quot;mmmm&quot; de &quot;yyyy;@"/>
      <fill>
        <patternFill patternType="solid">
          <fgColor indexed="64"/>
          <bgColor theme="0"/>
        </patternFill>
      </fill>
      <alignment horizontal="center" vertical="center" textRotation="0" wrapText="1" indent="0" justifyLastLine="0" shrinkToFit="0" readingOrder="0"/>
      <border diagonalUp="0" diagonalDown="0">
        <left style="double">
          <color indexed="64"/>
        </left>
        <right style="hair">
          <color indexed="64"/>
        </right>
        <top style="hair">
          <color indexed="64"/>
        </top>
        <bottom style="hair">
          <color indexed="64"/>
        </bottom>
        <vertical style="hair">
          <color indexed="64"/>
        </vertical>
        <horizontal style="hair">
          <color indexed="64"/>
        </horizontal>
      </border>
      <protection locked="0" hidden="0"/>
    </dxf>
    <dxf>
      <font>
        <b/>
        <i val="0"/>
        <strike val="0"/>
        <condense val="0"/>
        <extend val="0"/>
        <outline val="0"/>
        <shadow val="0"/>
        <u val="none"/>
        <vertAlign val="baseline"/>
        <sz val="7"/>
        <color theme="0"/>
        <name val="Arial Narrow"/>
        <scheme val="none"/>
      </font>
      <fill>
        <patternFill patternType="solid">
          <fgColor indexed="64"/>
          <bgColor rgb="FF006850"/>
        </patternFill>
      </fill>
      <alignment horizontal="left"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i val="0"/>
        <strike val="0"/>
        <condense val="0"/>
        <extend val="0"/>
        <outline val="0"/>
        <shadow val="0"/>
        <u val="none"/>
        <vertAlign val="baseline"/>
        <sz val="7"/>
        <color theme="0"/>
        <name val="Arial Narrow"/>
        <scheme val="none"/>
      </font>
      <fill>
        <patternFill patternType="solid">
          <fgColor indexed="64"/>
          <bgColor rgb="FF006850"/>
        </patternFill>
      </fill>
      <alignment horizontal="left"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i val="0"/>
        <strike val="0"/>
        <condense val="0"/>
        <extend val="0"/>
        <outline val="0"/>
        <shadow val="0"/>
        <u val="none"/>
        <vertAlign val="baseline"/>
        <sz val="7"/>
        <color theme="0"/>
        <name val="Arial Narrow"/>
        <scheme val="none"/>
      </font>
      <fill>
        <patternFill patternType="solid">
          <fgColor indexed="64"/>
          <bgColor rgb="FF006850"/>
        </patternFill>
      </fill>
      <alignment horizontal="left"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9"/>
        <color theme="0"/>
        <name val="Arial Narrow"/>
        <scheme val="none"/>
      </font>
      <fill>
        <patternFill patternType="solid">
          <fgColor indexed="64"/>
          <bgColor rgb="FF006850"/>
        </patternFill>
      </fill>
      <alignment horizontal="center"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9"/>
        <color theme="1"/>
        <name val="Arial Narrow"/>
        <scheme val="none"/>
      </font>
      <alignment horizontal="center" vertical="center" textRotation="0" wrapText="1" indent="0" justifyLastLine="0" shrinkToFit="0" readingOrder="0"/>
    </dxf>
    <dxf>
      <border>
        <bottom style="medium">
          <color auto="1"/>
        </bottom>
      </border>
    </dxf>
    <dxf>
      <font>
        <b/>
        <i val="0"/>
        <strike val="0"/>
        <condense val="0"/>
        <extend val="0"/>
        <outline val="0"/>
        <shadow val="0"/>
        <u val="none"/>
        <vertAlign val="baseline"/>
        <sz val="10"/>
        <color theme="1"/>
        <name val="Arial Narrow"/>
        <scheme val="none"/>
      </font>
      <fill>
        <patternFill>
          <fgColor indexed="64"/>
          <bgColor rgb="FF006850"/>
        </patternFill>
      </fill>
      <alignment horizontal="center" vertical="center" textRotation="0" wrapText="1" indent="0" justifyLastLine="0" shrinkToFit="0" readingOrder="0"/>
      <border diagonalUp="0" diagonalDown="0">
        <left style="medium">
          <color auto="1"/>
        </left>
        <right style="medium">
          <color auto="1"/>
        </right>
        <top/>
        <bottom/>
        <vertical style="medium">
          <color auto="1"/>
        </vertical>
        <horizontal/>
      </border>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
      <font>
        <color theme="1"/>
      </font>
      <border>
        <top style="thin">
          <color theme="4" tint="0.79998168889431442"/>
        </top>
        <bottom style="thin">
          <color theme="4" tint="0.79998168889431442"/>
        </bottom>
      </border>
    </dxf>
    <dxf>
      <border>
        <top style="thin">
          <color theme="4" tint="0.79998168889431442"/>
        </top>
        <bottom style="thin">
          <color theme="4" tint="0.79998168889431442"/>
        </bottom>
      </border>
    </dxf>
    <dxf>
      <fill>
        <patternFill patternType="solid">
          <fgColor rgb="FF33A584"/>
          <bgColor rgb="FF069169"/>
        </patternFill>
      </fill>
      <border>
        <bottom style="thin">
          <color rgb="FF069169"/>
        </bottom>
      </border>
    </dxf>
    <dxf>
      <font>
        <color theme="0"/>
      </font>
      <fill>
        <patternFill patternType="solid">
          <fgColor rgb="FF069169"/>
          <bgColor rgb="FF33A584"/>
        </patternFill>
      </fill>
      <border>
        <bottom style="thin">
          <color rgb="FF33A584"/>
        </bottom>
        <horizontal style="thin">
          <color rgb="FF33A584"/>
        </horizontal>
      </border>
    </dxf>
    <dxf>
      <border>
        <bottom style="thin">
          <color rgb="FF33A584"/>
        </bottom>
      </border>
    </dxf>
    <dxf>
      <font>
        <color theme="0"/>
      </font>
      <fill>
        <patternFill patternType="solid">
          <fgColor theme="0" tint="-0.14999847407452621"/>
          <bgColor theme="0" tint="-0.14999847407452621"/>
        </patternFill>
      </fill>
    </dxf>
    <dxf>
      <font>
        <b/>
        <i val="0"/>
        <color theme="0"/>
      </font>
      <fill>
        <patternFill patternType="solid">
          <fgColor rgb="FF33A584"/>
          <bgColor rgb="FF069169"/>
        </patternFill>
      </fill>
    </dxf>
    <dxf>
      <font>
        <b/>
        <color theme="0"/>
      </font>
    </dxf>
    <dxf>
      <border>
        <left style="thin">
          <color rgb="FF006850"/>
        </left>
        <right style="thin">
          <color rgb="FF006850"/>
        </right>
      </border>
    </dxf>
    <dxf>
      <border>
        <top style="thin">
          <color rgb="FF006850"/>
        </top>
        <bottom style="thin">
          <color rgb="FF006850"/>
        </bottom>
        <horizontal style="thin">
          <color rgb="FF006850"/>
        </horizontal>
      </border>
    </dxf>
    <dxf>
      <font>
        <b/>
        <color theme="1"/>
      </font>
      <border>
        <top style="double">
          <color rgb="FF33A584"/>
        </top>
      </border>
    </dxf>
    <dxf>
      <font>
        <color theme="0"/>
      </font>
      <fill>
        <patternFill patternType="solid">
          <fgColor rgb="FF006850"/>
          <bgColor rgb="FF006850"/>
        </patternFill>
      </fill>
      <border>
        <horizontal style="thin">
          <color rgb="FF006850"/>
        </horizontal>
      </border>
    </dxf>
    <dxf>
      <font>
        <color theme="1"/>
      </font>
      <border>
        <horizontal style="thin">
          <color theme="4" tint="0.79998168889431442"/>
        </horizontal>
      </border>
    </dxf>
  </dxfs>
  <tableStyles count="2" defaultTableStyle="TableStyleMedium2" defaultPivotStyle="ANM">
    <tableStyle name="ANM" table="0" count="13" xr9:uid="{00000000-0011-0000-FFFF-FFFF00000000}">
      <tableStyleElement type="wholeTable" dxfId="977"/>
      <tableStyleElement type="headerRow" dxfId="976"/>
      <tableStyleElement type="totalRow" dxfId="975"/>
      <tableStyleElement type="firstRowStripe" dxfId="974"/>
      <tableStyleElement type="firstColumnStripe" dxfId="973"/>
      <tableStyleElement type="firstHeaderCell" dxfId="972"/>
      <tableStyleElement type="firstSubtotalRow" dxfId="971"/>
      <tableStyleElement type="secondSubtotalRow" dxfId="970"/>
      <tableStyleElement type="firstColumnSubheading" dxfId="969"/>
      <tableStyleElement type="firstRowSubheading" dxfId="968"/>
      <tableStyleElement type="secondRowSubheading" dxfId="967"/>
      <tableStyleElement type="pageFieldLabels" dxfId="966"/>
      <tableStyleElement type="pageFieldValues" dxfId="965"/>
    </tableStyle>
    <tableStyle name="TableStyleMedium2 2" pivot="0" count="7" xr9:uid="{00000000-0011-0000-FFFF-FFFF01000000}">
      <tableStyleElement type="wholeTable" dxfId="964"/>
      <tableStyleElement type="headerRow" dxfId="963"/>
      <tableStyleElement type="totalRow" dxfId="962"/>
      <tableStyleElement type="firstColumn" dxfId="961"/>
      <tableStyleElement type="lastColumn" dxfId="960"/>
      <tableStyleElement type="firstRowStripe" dxfId="959"/>
      <tableStyleElement type="firstColumnStripe" dxfId="958"/>
    </tableStyle>
  </tableStyles>
  <colors>
    <mruColors>
      <color rgb="FF0068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connections" Target="connections.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6.xml"/><Relationship Id="rId12" Type="http://schemas.openxmlformats.org/officeDocument/2006/relationships/theme" Target="theme/theme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powerPivotData" Target="model/item.data"/><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[ANEXO 01. MATRIZ ASPECTOS E IMPACTOS AMBIENTALES MED.xlsx]TD-GENERAL!TablaDinámica1</c:name>
    <c:fmtId val="2"/>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5"/>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50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w="28575" cap="rnd">
            <a:solidFill>
              <a:schemeClr val="accent3"/>
            </a:solidFill>
            <a:round/>
          </a:ln>
          <a:effectLst/>
        </c:spPr>
        <c:marker>
          <c:symbol val="none"/>
        </c:marker>
        <c:dLbl>
          <c:idx val="0"/>
          <c:layout>
            <c:manualLayout>
              <c:x val="1.3207546951789396E-2"/>
              <c:y val="-3.6442515439048619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50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w="28575" cap="rnd">
            <a:solidFill>
              <a:schemeClr val="accent3"/>
            </a:solidFill>
            <a:round/>
          </a:ln>
          <a:effectLst/>
        </c:spPr>
        <c:marker>
          <c:symbol val="none"/>
        </c:marker>
        <c:dLbl>
          <c:idx val="0"/>
          <c:layout>
            <c:manualLayout>
              <c:x val="7.190775562640922E-2"/>
              <c:y val="-2.0245841910582641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50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w="28575" cap="rnd">
            <a:solidFill>
              <a:schemeClr val="accent3"/>
            </a:solidFill>
            <a:round/>
          </a:ln>
          <a:effectLst/>
        </c:spPr>
        <c:marker>
          <c:symbol val="none"/>
        </c:marker>
        <c:dLbl>
          <c:idx val="0"/>
          <c:layout>
            <c:manualLayout>
              <c:x val="-5.7232703457754337E-2"/>
              <c:y val="-1.417208933740787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50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w="28575" cap="rnd">
            <a:solidFill>
              <a:schemeClr val="accent3"/>
            </a:solidFill>
            <a:round/>
          </a:ln>
          <a:effectLst/>
        </c:spPr>
        <c:marker>
          <c:symbol val="none"/>
        </c:marker>
        <c:dLbl>
          <c:idx val="0"/>
          <c:layout>
            <c:manualLayout>
              <c:x val="0"/>
              <c:y val="7.895878345127201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50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solidFill>
          <a:ln w="28575" cap="rnd">
            <a:solidFill>
              <a:schemeClr val="accent3"/>
            </a:solidFill>
            <a:round/>
          </a:ln>
          <a:effectLst/>
        </c:spPr>
        <c:marker>
          <c:symbol val="none"/>
        </c:marker>
        <c:dLbl>
          <c:idx val="0"/>
          <c:layout>
            <c:manualLayout>
              <c:x val="-8.9478699777912382E-2"/>
              <c:y val="0.10920112293073797"/>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50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w="28575" cap="rnd">
            <a:solidFill>
              <a:schemeClr val="accent2"/>
            </a:solidFill>
            <a:round/>
          </a:ln>
          <a:effectLst/>
        </c:spPr>
        <c:marker>
          <c:symbol val="none"/>
        </c:marker>
        <c:dLbl>
          <c:idx val="0"/>
          <c:layout>
            <c:manualLayout>
              <c:x val="-2.9350104337309994E-2"/>
              <c:y val="2.8344178674815555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1"/>
          </a:solidFill>
          <a:ln w="28575" cap="rnd">
            <a:solidFill>
              <a:schemeClr val="accent2"/>
            </a:solidFill>
            <a:round/>
          </a:ln>
          <a:effectLst/>
        </c:spPr>
        <c:marker>
          <c:symbol val="none"/>
        </c:marker>
        <c:dLbl>
          <c:idx val="0"/>
          <c:layout>
            <c:manualLayout>
              <c:x val="0"/>
              <c:y val="3.8467099630106874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1"/>
          </a:solidFill>
          <a:ln w="28575" cap="rnd">
            <a:solidFill>
              <a:schemeClr val="accent3"/>
            </a:solidFill>
            <a:round/>
          </a:ln>
          <a:effectLst/>
        </c:spPr>
        <c:marker>
          <c:symbol val="none"/>
        </c:marker>
        <c:dLbl>
          <c:idx val="0"/>
          <c:layout>
            <c:manualLayout>
              <c:x val="3.9622640855368291E-2"/>
              <c:y val="6.0737525731747621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50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20"/>
        <c:spPr>
          <a:solidFill>
            <a:schemeClr val="accent1"/>
          </a:solidFill>
          <a:ln w="28575" cap="rnd">
            <a:solidFill>
              <a:schemeClr val="accent2"/>
            </a:solidFill>
            <a:round/>
          </a:ln>
          <a:effectLst/>
        </c:spPr>
        <c:marker>
          <c:symbol val="none"/>
        </c:marker>
        <c:dLbl>
          <c:idx val="0"/>
          <c:layout>
            <c:manualLayout>
              <c:x val="3.6687630421637356E-2"/>
              <c:y val="3.2393347056932108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21"/>
        <c:spPr>
          <a:solidFill>
            <a:schemeClr val="accent1"/>
          </a:solidFill>
          <a:ln w="28575" cap="rnd">
            <a:solidFill>
              <a:schemeClr val="accent2"/>
            </a:solidFill>
            <a:round/>
          </a:ln>
          <a:effectLst/>
        </c:spPr>
        <c:marker>
          <c:symbol val="none"/>
        </c:marker>
        <c:dLbl>
          <c:idx val="0"/>
          <c:layout>
            <c:manualLayout>
              <c:x val="-6.1586801649793826E-2"/>
              <c:y val="-1.6137165910237016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22"/>
        <c:spPr>
          <a:solidFill>
            <a:schemeClr val="accent1"/>
          </a:solidFill>
          <a:ln w="28575" cap="rnd">
            <a:solidFill>
              <a:schemeClr val="accent3"/>
            </a:solidFill>
            <a:round/>
          </a:ln>
          <a:effectLst/>
        </c:spPr>
        <c:marker>
          <c:symbol val="none"/>
        </c:marker>
        <c:dLbl>
          <c:idx val="0"/>
          <c:layout>
            <c:manualLayout>
              <c:x val="-1.9077567819251427E-2"/>
              <c:y val="-4.6565436394339903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50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23"/>
        <c:spPr>
          <a:solidFill>
            <a:schemeClr val="accent1"/>
          </a:solidFill>
          <a:ln w="28575" cap="rnd">
            <a:solidFill>
              <a:schemeClr val="accent2"/>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w="28575" cap="rnd">
            <a:solidFill>
              <a:schemeClr val="accent2"/>
            </a:solidFill>
            <a:round/>
          </a:ln>
          <a:effectLst/>
        </c:spPr>
        <c:marker>
          <c:symbol val="none"/>
        </c:marker>
        <c:dLbl>
          <c:idx val="0"/>
          <c:layout>
            <c:manualLayout>
              <c:x val="7.1827175449222694E-2"/>
              <c:y val="-1.0130360028748297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25"/>
        <c:spPr>
          <a:solidFill>
            <a:schemeClr val="accent1"/>
          </a:solidFill>
          <a:ln w="28575" cap="rnd">
            <a:solidFill>
              <a:schemeClr val="accent2"/>
            </a:solidFill>
            <a:round/>
          </a:ln>
          <a:effectLst/>
        </c:spPr>
        <c:marker>
          <c:symbol val="none"/>
        </c:marker>
        <c:dLbl>
          <c:idx val="0"/>
          <c:layout>
            <c:manualLayout>
              <c:x val="8.805031301192966E-3"/>
              <c:y val="-4.6565436394339903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26"/>
        <c:spPr>
          <a:solidFill>
            <a:schemeClr val="accent1"/>
          </a:solidFill>
          <a:ln w="28575" cap="rnd">
            <a:solidFill>
              <a:schemeClr val="accent1"/>
            </a:solidFill>
            <a:round/>
          </a:ln>
          <a:effectLst/>
        </c:spPr>
        <c:marker>
          <c:symbol val="none"/>
        </c:marker>
        <c:dLbl>
          <c:idx val="0"/>
          <c:layout>
            <c:manualLayout>
              <c:x val="-5.2747252747252747E-2"/>
              <c:y val="-2.0171457387797007E-3"/>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5"/>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2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5"/>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2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5"/>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2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5"/>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30"/>
        <c:spPr>
          <a:solidFill>
            <a:schemeClr val="accent1"/>
          </a:solidFill>
          <a:ln w="28575" cap="rnd">
            <a:solidFill>
              <a:schemeClr val="accent1"/>
            </a:solidFill>
            <a:round/>
          </a:ln>
          <a:effectLst/>
        </c:spPr>
        <c:marker>
          <c:symbol val="none"/>
        </c:marker>
        <c:dLbl>
          <c:idx val="0"/>
          <c:layout>
            <c:manualLayout>
              <c:x val="2.9304029304029252E-2"/>
              <c:y val="-1.0085728693898134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5"/>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3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5"/>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32"/>
        <c:spPr>
          <a:solidFill>
            <a:schemeClr val="accent1"/>
          </a:solidFill>
          <a:ln w="28575" cap="rnd">
            <a:solidFill>
              <a:schemeClr val="accent1"/>
            </a:solidFill>
            <a:round/>
          </a:ln>
          <a:effectLst/>
        </c:spPr>
        <c:marker>
          <c:symbol val="none"/>
        </c:marker>
        <c:dLbl>
          <c:idx val="0"/>
          <c:layout>
            <c:manualLayout>
              <c:x val="-1.0256410256410256E-2"/>
              <c:y val="-1.4120020171457387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5"/>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33"/>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34"/>
        <c:spPr>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35"/>
        <c:spPr>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36"/>
        <c:spPr>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37"/>
        <c:spPr>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38"/>
        <c:spPr>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39"/>
        <c:spPr>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s>
    <c:plotArea>
      <c:layout>
        <c:manualLayout>
          <c:layoutTarget val="inner"/>
          <c:xMode val="edge"/>
          <c:yMode val="edge"/>
          <c:x val="0.17765060136713681"/>
          <c:y val="0.10711838024785478"/>
          <c:w val="0.60706457846615314"/>
          <c:h val="0.83574699909863748"/>
        </c:manualLayout>
      </c:layout>
      <c:radarChart>
        <c:radarStyle val="marker"/>
        <c:varyColors val="0"/>
        <c:ser>
          <c:idx val="0"/>
          <c:order val="0"/>
          <c:tx>
            <c:strRef>
              <c:f>'TD-GENERAL'!$D$8</c:f>
              <c:strCache>
                <c:ptCount val="1"/>
                <c:pt idx="0">
                  <c:v>Total</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chemeClr val="accent1"/>
                </a:solidFill>
                <a:ln w="9525">
                  <a:solidFill>
                    <a:schemeClr val="accent1"/>
                  </a:solidFill>
                </a:ln>
                <a:effectLst/>
              </c:spPr>
            </c:marker>
            <c:bubble3D val="0"/>
            <c:spPr>
              <a:ln w="28575" cap="rnd">
                <a:solidFill>
                  <a:schemeClr val="accent1"/>
                </a:solidFill>
                <a:round/>
              </a:ln>
              <a:effectLst/>
            </c:spPr>
            <c:extLst>
              <c:ext xmlns:c16="http://schemas.microsoft.com/office/drawing/2014/chart" uri="{C3380CC4-5D6E-409C-BE32-E72D297353CC}">
                <c16:uniqueId val="{00000020-1AE7-4282-992B-6A6329B4FADD}"/>
              </c:ext>
            </c:extLst>
          </c:dPt>
          <c:dPt>
            <c:idx val="1"/>
            <c:marker>
              <c:symbol val="circle"/>
              <c:size val="5"/>
              <c:spPr>
                <a:solidFill>
                  <a:schemeClr val="accent1"/>
                </a:solidFill>
                <a:ln w="9525">
                  <a:solidFill>
                    <a:schemeClr val="accent1"/>
                  </a:solidFill>
                </a:ln>
                <a:effectLst/>
              </c:spPr>
            </c:marker>
            <c:bubble3D val="0"/>
            <c:spPr>
              <a:ln w="28575" cap="rnd">
                <a:solidFill>
                  <a:schemeClr val="accent1"/>
                </a:solidFill>
                <a:round/>
              </a:ln>
              <a:effectLst/>
            </c:spPr>
            <c:extLst>
              <c:ext xmlns:c16="http://schemas.microsoft.com/office/drawing/2014/chart" uri="{C3380CC4-5D6E-409C-BE32-E72D297353CC}">
                <c16:uniqueId val="{0000001D-1AE7-4282-992B-6A6329B4FADD}"/>
              </c:ext>
            </c:extLst>
          </c:dPt>
          <c:dPt>
            <c:idx val="2"/>
            <c:marker>
              <c:symbol val="circle"/>
              <c:size val="5"/>
              <c:spPr>
                <a:solidFill>
                  <a:schemeClr val="accent1"/>
                </a:solidFill>
                <a:ln w="9525">
                  <a:solidFill>
                    <a:schemeClr val="accent1"/>
                  </a:solidFill>
                </a:ln>
                <a:effectLst/>
              </c:spPr>
            </c:marker>
            <c:bubble3D val="0"/>
            <c:spPr>
              <a:ln w="28575" cap="rnd">
                <a:solidFill>
                  <a:schemeClr val="accent1"/>
                </a:solidFill>
                <a:round/>
              </a:ln>
              <a:effectLst/>
            </c:spPr>
            <c:extLst>
              <c:ext xmlns:c16="http://schemas.microsoft.com/office/drawing/2014/chart" uri="{C3380CC4-5D6E-409C-BE32-E72D297353CC}">
                <c16:uniqueId val="{00000023-1AE7-4282-992B-6A6329B4FADD}"/>
              </c:ext>
            </c:extLst>
          </c:dPt>
          <c:dPt>
            <c:idx val="3"/>
            <c:marker>
              <c:symbol val="circle"/>
              <c:size val="5"/>
              <c:spPr>
                <a:solidFill>
                  <a:schemeClr val="accent1"/>
                </a:solidFill>
                <a:ln w="9525">
                  <a:solidFill>
                    <a:schemeClr val="accent1"/>
                  </a:solidFill>
                </a:ln>
                <a:effectLst/>
              </c:spPr>
            </c:marker>
            <c:bubble3D val="0"/>
            <c:spPr>
              <a:ln w="28575" cap="rnd">
                <a:solidFill>
                  <a:schemeClr val="accent1"/>
                </a:solidFill>
                <a:round/>
              </a:ln>
              <a:effectLst/>
            </c:spPr>
            <c:extLst>
              <c:ext xmlns:c16="http://schemas.microsoft.com/office/drawing/2014/chart" uri="{C3380CC4-5D6E-409C-BE32-E72D297353CC}">
                <c16:uniqueId val="{0000001F-1AE7-4282-992B-6A6329B4FADD}"/>
              </c:ext>
            </c:extLst>
          </c:dPt>
          <c:dPt>
            <c:idx val="4"/>
            <c:marker>
              <c:symbol val="circle"/>
              <c:size val="5"/>
              <c:spPr>
                <a:solidFill>
                  <a:schemeClr val="accent1"/>
                </a:solidFill>
                <a:ln w="9525">
                  <a:solidFill>
                    <a:schemeClr val="accent1"/>
                  </a:solidFill>
                </a:ln>
                <a:effectLst/>
              </c:spPr>
            </c:marker>
            <c:bubble3D val="0"/>
            <c:spPr>
              <a:ln w="28575" cap="rnd">
                <a:solidFill>
                  <a:schemeClr val="accent1"/>
                </a:solidFill>
                <a:round/>
              </a:ln>
              <a:effectLst/>
            </c:spPr>
            <c:extLst>
              <c:ext xmlns:c16="http://schemas.microsoft.com/office/drawing/2014/chart" uri="{C3380CC4-5D6E-409C-BE32-E72D297353CC}">
                <c16:uniqueId val="{0000001E-1AE7-4282-992B-6A6329B4FADD}"/>
              </c:ext>
            </c:extLst>
          </c:dPt>
          <c:dPt>
            <c:idx val="5"/>
            <c:marker>
              <c:symbol val="circle"/>
              <c:size val="5"/>
              <c:spPr>
                <a:solidFill>
                  <a:schemeClr val="accent1"/>
                </a:solidFill>
                <a:ln w="9525">
                  <a:solidFill>
                    <a:schemeClr val="accent1"/>
                  </a:solidFill>
                </a:ln>
                <a:effectLst/>
              </c:spPr>
            </c:marker>
            <c:bubble3D val="0"/>
            <c:spPr>
              <a:ln w="28575" cap="rnd">
                <a:solidFill>
                  <a:schemeClr val="accent1"/>
                </a:solidFill>
                <a:round/>
              </a:ln>
              <a:effectLst/>
            </c:spPr>
            <c:extLst>
              <c:ext xmlns:c16="http://schemas.microsoft.com/office/drawing/2014/chart" uri="{C3380CC4-5D6E-409C-BE32-E72D297353CC}">
                <c16:uniqueId val="{00000021-1AE7-4282-992B-6A6329B4FADD}"/>
              </c:ext>
            </c:extLst>
          </c:dPt>
          <c:dPt>
            <c:idx val="6"/>
            <c:marker>
              <c:symbol val="circle"/>
              <c:size val="5"/>
              <c:spPr>
                <a:solidFill>
                  <a:schemeClr val="accent1"/>
                </a:solidFill>
                <a:ln w="9525">
                  <a:solidFill>
                    <a:schemeClr val="accent1"/>
                  </a:solidFill>
                </a:ln>
                <a:effectLst/>
              </c:spPr>
            </c:marker>
            <c:bubble3D val="0"/>
            <c:extLst>
              <c:ext xmlns:c16="http://schemas.microsoft.com/office/drawing/2014/chart" uri="{C3380CC4-5D6E-409C-BE32-E72D297353CC}">
                <c16:uniqueId val="{00000022-1AE7-4282-992B-6A6329B4FADD}"/>
              </c:ext>
            </c:extLst>
          </c:dPt>
          <c:cat>
            <c:strRef>
              <c:f>'TD-GENERAL'!$A$9:$C$14</c:f>
              <c:strCache>
                <c:ptCount val="6"/>
                <c:pt idx="0">
                  <c:v>Consumo del recurso hídrico</c:v>
                </c:pt>
                <c:pt idx="1">
                  <c:v>Consumo de energía eléctrica</c:v>
                </c:pt>
                <c:pt idx="2">
                  <c:v>Consumo de materias primas e insumos</c:v>
                </c:pt>
                <c:pt idx="3">
                  <c:v>Generación de vertimientos</c:v>
                </c:pt>
                <c:pt idx="4">
                  <c:v>Generación de residuos</c:v>
                </c:pt>
                <c:pt idx="5">
                  <c:v>Generación de emisiones</c:v>
                </c:pt>
              </c:strCache>
            </c:strRef>
          </c:cat>
          <c:val>
            <c:numRef>
              <c:f>'TD-GENERAL'!$D$9:$D$14</c:f>
              <c:numCache>
                <c:formatCode>0.0</c:formatCode>
                <c:ptCount val="6"/>
                <c:pt idx="0">
                  <c:v>25</c:v>
                </c:pt>
                <c:pt idx="1">
                  <c:v>25</c:v>
                </c:pt>
                <c:pt idx="2">
                  <c:v>3.4</c:v>
                </c:pt>
                <c:pt idx="3">
                  <c:v>5</c:v>
                </c:pt>
                <c:pt idx="4">
                  <c:v>20</c:v>
                </c:pt>
                <c:pt idx="5">
                  <c:v>10.333333333333334</c:v>
                </c:pt>
              </c:numCache>
            </c:numRef>
          </c:val>
          <c:extLst>
            <c:ext xmlns:c16="http://schemas.microsoft.com/office/drawing/2014/chart" uri="{C3380CC4-5D6E-409C-BE32-E72D297353CC}">
              <c16:uniqueId val="{00000000-FA2A-41DC-A7D8-3BC4CD166301}"/>
            </c:ext>
          </c:extLst>
        </c:ser>
        <c:dLbls>
          <c:showLegendKey val="0"/>
          <c:showVal val="0"/>
          <c:showCatName val="0"/>
          <c:showSerName val="0"/>
          <c:showPercent val="0"/>
          <c:showBubbleSize val="0"/>
        </c:dLbls>
        <c:axId val="490255471"/>
        <c:axId val="2089120751"/>
      </c:radarChart>
      <c:catAx>
        <c:axId val="4902554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089120751"/>
        <c:crosses val="autoZero"/>
        <c:auto val="1"/>
        <c:lblAlgn val="ctr"/>
        <c:lblOffset val="100"/>
        <c:noMultiLvlLbl val="0"/>
      </c:catAx>
      <c:valAx>
        <c:axId val="2089120751"/>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490255471"/>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5.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sheetViews>
    <sheetView zoomScale="70"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19050</xdr:colOff>
      <xdr:row>0</xdr:row>
      <xdr:rowOff>85725</xdr:rowOff>
    </xdr:from>
    <xdr:to>
      <xdr:col>6</xdr:col>
      <xdr:colOff>828674</xdr:colOff>
      <xdr:row>4</xdr:row>
      <xdr:rowOff>57150</xdr:rowOff>
    </xdr:to>
    <xdr:pic>
      <xdr:nvPicPr>
        <xdr:cNvPr id="2" name="4 Imagen">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5031"/>
        <a:stretch>
          <a:fillRect/>
        </a:stretch>
      </xdr:blipFill>
      <xdr:spPr bwMode="auto">
        <a:xfrm>
          <a:off x="2943225" y="85725"/>
          <a:ext cx="1876424"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581025</xdr:colOff>
      <xdr:row>0</xdr:row>
      <xdr:rowOff>1</xdr:rowOff>
    </xdr:from>
    <xdr:to>
      <xdr:col>2</xdr:col>
      <xdr:colOff>1352550</xdr:colOff>
      <xdr:row>0</xdr:row>
      <xdr:rowOff>390016</xdr:rowOff>
    </xdr:to>
    <xdr:pic>
      <xdr:nvPicPr>
        <xdr:cNvPr id="2" name="4 Imagen">
          <a:extLst>
            <a:ext uri="{FF2B5EF4-FFF2-40B4-BE49-F238E27FC236}">
              <a16:creationId xmlns:a16="http://schemas.microsoft.com/office/drawing/2014/main" id="{00000000-0008-0000-0200-000002000000}"/>
            </a:ext>
          </a:extLst>
        </xdr:cNvPr>
        <xdr:cNvPicPr preferRelativeResize="0">
          <a:picLocks noChangeAspect="1"/>
        </xdr:cNvPicPr>
      </xdr:nvPicPr>
      <xdr:blipFill rotWithShape="1">
        <a:blip xmlns:r="http://schemas.openxmlformats.org/officeDocument/2006/relationships" r:embed="rId1" cstate="print"/>
        <a:srcRect t="14474" b="19591"/>
        <a:stretch/>
      </xdr:blipFill>
      <xdr:spPr bwMode="auto">
        <a:xfrm>
          <a:off x="914400" y="1"/>
          <a:ext cx="1857375" cy="39001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495300</xdr:colOff>
      <xdr:row>0</xdr:row>
      <xdr:rowOff>0</xdr:rowOff>
    </xdr:from>
    <xdr:to>
      <xdr:col>3</xdr:col>
      <xdr:colOff>152400</xdr:colOff>
      <xdr:row>0</xdr:row>
      <xdr:rowOff>390015</xdr:rowOff>
    </xdr:to>
    <xdr:pic>
      <xdr:nvPicPr>
        <xdr:cNvPr id="4" name="4 Imagen">
          <a:extLst>
            <a:ext uri="{FF2B5EF4-FFF2-40B4-BE49-F238E27FC236}">
              <a16:creationId xmlns:a16="http://schemas.microsoft.com/office/drawing/2014/main" id="{00000000-0008-0000-0300-000004000000}"/>
            </a:ext>
          </a:extLst>
        </xdr:cNvPr>
        <xdr:cNvPicPr preferRelativeResize="0">
          <a:picLocks noChangeAspect="1"/>
        </xdr:cNvPicPr>
      </xdr:nvPicPr>
      <xdr:blipFill rotWithShape="1">
        <a:blip xmlns:r="http://schemas.openxmlformats.org/officeDocument/2006/relationships" r:embed="rId1" cstate="print"/>
        <a:srcRect t="14474" b="19591"/>
        <a:stretch/>
      </xdr:blipFill>
      <xdr:spPr bwMode="auto">
        <a:xfrm>
          <a:off x="790575" y="0"/>
          <a:ext cx="1571625" cy="39001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504825</xdr:colOff>
      <xdr:row>0</xdr:row>
      <xdr:rowOff>38100</xdr:rowOff>
    </xdr:from>
    <xdr:to>
      <xdr:col>1</xdr:col>
      <xdr:colOff>390525</xdr:colOff>
      <xdr:row>0</xdr:row>
      <xdr:rowOff>428115</xdr:rowOff>
    </xdr:to>
    <xdr:pic>
      <xdr:nvPicPr>
        <xdr:cNvPr id="3" name="4 Imagen">
          <a:extLst>
            <a:ext uri="{FF2B5EF4-FFF2-40B4-BE49-F238E27FC236}">
              <a16:creationId xmlns:a16="http://schemas.microsoft.com/office/drawing/2014/main" id="{00000000-0008-0000-0400-000003000000}"/>
            </a:ext>
          </a:extLst>
        </xdr:cNvPr>
        <xdr:cNvPicPr preferRelativeResize="0">
          <a:picLocks noChangeAspect="1"/>
        </xdr:cNvPicPr>
      </xdr:nvPicPr>
      <xdr:blipFill rotWithShape="1">
        <a:blip xmlns:r="http://schemas.openxmlformats.org/officeDocument/2006/relationships" r:embed="rId1" cstate="print"/>
        <a:srcRect t="14474" b="19591"/>
        <a:stretch/>
      </xdr:blipFill>
      <xdr:spPr bwMode="auto">
        <a:xfrm>
          <a:off x="504825" y="38100"/>
          <a:ext cx="1857375" cy="39001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absoluteAnchor>
    <xdr:pos x="0" y="0"/>
    <xdr:ext cx="8659091" cy="6286500"/>
    <xdr:graphicFrame macro="">
      <xdr:nvGraphicFramePr>
        <xdr:cNvPr id="2" name="Gráfico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1611406</xdr:colOff>
      <xdr:row>0</xdr:row>
      <xdr:rowOff>390015</xdr:rowOff>
    </xdr:to>
    <xdr:pic>
      <xdr:nvPicPr>
        <xdr:cNvPr id="3" name="4 Imagen">
          <a:extLst>
            <a:ext uri="{FF2B5EF4-FFF2-40B4-BE49-F238E27FC236}">
              <a16:creationId xmlns:a16="http://schemas.microsoft.com/office/drawing/2014/main" id="{00000000-0008-0000-0600-000003000000}"/>
            </a:ext>
          </a:extLst>
        </xdr:cNvPr>
        <xdr:cNvPicPr preferRelativeResize="0">
          <a:picLocks noChangeAspect="1"/>
        </xdr:cNvPicPr>
      </xdr:nvPicPr>
      <xdr:blipFill rotWithShape="1">
        <a:blip xmlns:r="http://schemas.openxmlformats.org/officeDocument/2006/relationships" r:embed="rId1" cstate="print"/>
        <a:srcRect t="14474" b="19591"/>
        <a:stretch/>
      </xdr:blipFill>
      <xdr:spPr bwMode="auto">
        <a:xfrm>
          <a:off x="0" y="0"/>
          <a:ext cx="1611406" cy="39001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UPO%20PLANEACION/4.%20SIG/2020/2.%20INFORMACION%20DOCUMENTADA/2.%20MANUALES/ANEXO%2005.%20ROL,%20RESPONSABILIDAD%20Y%20AUTORIDA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1026276285/Documents/ANM/01.%20SIG/RESPONSABILIDADES/MATRIZ%20ROL,%20RESP%20Y%20A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INSTRUCCIONES"/>
      <sheetName val="ROL"/>
      <sheetName val="R&amp;A"/>
      <sheetName val="TD-R&amp;A"/>
      <sheetName val="LISTA"/>
    </sheetNames>
    <sheetDataSet>
      <sheetData sheetId="0" refreshError="1"/>
      <sheetData sheetId="1" refreshError="1"/>
      <sheetData sheetId="2"/>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mp;A"/>
      <sheetName val="ROL"/>
      <sheetName val="TD-R&amp;A"/>
      <sheetName val="LISTA"/>
      <sheetName val="MATRIZ ROL, RESP Y AUT"/>
    </sheetNames>
    <sheetDataSet>
      <sheetData sheetId="0"/>
      <sheetData sheetId="1"/>
      <sheetData sheetId="2"/>
      <sheetData sheetId="3"/>
      <sheetData sheetId="4"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amilo" refreshedDate="44474.018964930554" createdVersion="6" refreshedVersion="7" minRefreshableVersion="3" recordCount="50" xr:uid="{00000000-000A-0000-FFFF-FFFF01000000}">
  <cacheSource type="worksheet">
    <worksheetSource name="MATRIZCONTROL"/>
  </cacheSource>
  <cacheFields count="19">
    <cacheField name="N°" numFmtId="0">
      <sharedItems containsSemiMixedTypes="0" containsString="0" containsNumber="1" containsInteger="1" minValue="1" maxValue="50"/>
    </cacheField>
    <cacheField name="Proceso" numFmtId="0">
      <sharedItems count="18">
        <s v="Gestión Integral para el Seguimiento y Control a los Títulos Mineros"/>
        <s v="Atención Integral y Servicios a Grupos de Interés"/>
        <s v="" u="1"/>
        <s v="Gestión Integral de la Información Minera" u="1"/>
        <s v="Administración de Tecnologías de la Información" u="1"/>
        <s v="Seguridad Minera" u="1"/>
        <s v="Administración de Bienes y Servicios" u="1"/>
        <s v="Evaluación, Control y Mejora" u="1"/>
        <s v="Gestión Integral del Relacionamiento y las Comunicaciones" u="1"/>
        <s v="Generación de Títulos Mineros" u="1"/>
        <s v="Planeación estratégica" u="1"/>
        <s v="Gestión de la Inversión Minera" u="1"/>
        <s v="Gestión Jurídica" u="1"/>
        <s v="Gestión del Talento Humano" u="1"/>
        <s v="Gestión Documental" u="1"/>
        <s v="Adquisición de Bienes y Servicios" u="1"/>
        <s v="Delimitación y declaración de áreas de zonas de interés" u="1"/>
        <s v="Gestión Financiera" u="1"/>
      </sharedItems>
    </cacheField>
    <cacheField name="Aspecto" numFmtId="0">
      <sharedItems count="9">
        <s v="Consumo del recurso hídrico"/>
        <s v="Consumo de energía eléctrica"/>
        <s v="Consumo de materias primas e insumos"/>
        <s v="Generación de empleo"/>
        <s v="Generación de vertimientos"/>
        <s v="Generación de residuos"/>
        <s v="Generación de emisiones"/>
        <s v="" u="1"/>
        <s v="Generación de derrames" u="1"/>
      </sharedItems>
    </cacheField>
    <cacheField name="Impacto" numFmtId="0">
      <sharedItems count="23">
        <s v="Agotamiento del recurso hídrico"/>
        <s v="Presión sobre el recurso energético eléctrico"/>
        <s v="Agotamiento de los recursos naturales no renovables"/>
        <s v="Agotamiento general de los recursos naturales"/>
        <s v="Desarrollo económico y social"/>
        <s v="Contaminación por descarga de aguas residuales domésticas"/>
        <s v="Contaminación por generación de residuos ordinarios"/>
        <s v="Aprovechamiento de residuos reutilizables"/>
        <s v="Contaminación por emisión de varios agentes clasificados"/>
        <s v="Contaminación por emisión de contaminantes criterio"/>
        <s v="Aprovechamiento de residuos recuperables"/>
        <s v="Contaminación por generación de residuos de escombro"/>
        <s v="Contaminación por generación de residuos peligrosos"/>
        <s v="Contaminación por emisión de gases de efecto invernadero (GEI)"/>
        <s v="" u="1"/>
        <s v="Contaminación por descarga de aguas residuales no domésticas" u="1"/>
        <s v="Contaminación por emisión de sustancias molestas (olores)" u="1"/>
        <s v="Contaminación por generación de residuos recuperables" u="1"/>
        <s v="Contaminación por emisión de ruido" u="1"/>
        <s v="Contaminación por generación de residuos de aparatos eléctricos y electrónicos" u="1"/>
        <s v="Contaminación del suelo" u="1"/>
        <s v="Contaminación por generación de residuos reutilizables" u="1"/>
        <s v="Aprovechamiento de residuos especiales" u="1"/>
      </sharedItems>
    </cacheField>
    <cacheField name="Tipo de sede" numFmtId="0">
      <sharedItems/>
    </cacheField>
    <cacheField name="Sede" numFmtId="0">
      <sharedItems count="4">
        <s v="PAR Medellín"/>
        <s v="" u="1"/>
        <s v="Sede Central - Bogotá" u="1"/>
        <s v="PAR Nobsa" u="1"/>
      </sharedItems>
    </cacheField>
    <cacheField name="Lugar donde se desarrolla el proceso" numFmtId="0">
      <sharedItems/>
    </cacheField>
    <cacheField name="Tipo de impacto" numFmtId="0">
      <sharedItems count="3">
        <s v="Negativo"/>
        <s v="Positivo"/>
        <s v="" u="1"/>
      </sharedItems>
    </cacheField>
    <cacheField name="Recurso afectado" numFmtId="0">
      <sharedItems count="6">
        <s v="Hidrológico - agua"/>
        <s v="Biológico - biodiversidad"/>
        <s v="Sociocultural - social"/>
        <s v="Geológico - suelo"/>
        <s v="Atmosférico - aire"/>
        <s v="" u="1"/>
      </sharedItems>
    </cacheField>
    <cacheField name="Condiciones de operación" numFmtId="0">
      <sharedItems count="8">
        <s v="Normal"/>
        <s v="Situación de emergencia"/>
        <s v="Torre 4 - Piso 10" u="1"/>
        <s v="Archivo Central  - Álamos" u="1"/>
        <s v="Anormal" u="1"/>
        <s v="Torre 3 - Local 107" u="1"/>
        <s v="Torre 4 - Piso 8" u="1"/>
        <s v="Torre 4 - Piso 9" u="1"/>
      </sharedItems>
    </cacheField>
    <cacheField name="Descripción de la fuente" numFmtId="0">
      <sharedItems count="53">
        <s v="Agua potable"/>
        <s v="Energía eléctrica"/>
        <s v="Papel"/>
        <s v="Elementos pequeños de oficina"/>
        <s v="Elementos de aseo y cafetería"/>
        <s v="Movilización terrestre"/>
        <s v="Movilización aérea"/>
        <s v="Movilización fluvial"/>
        <s v="Computadores y perifericos"/>
        <s v="Mobiliario de oficina"/>
        <s v="Recurso humano"/>
        <s v="Elementos de protección personal"/>
        <s v="Aguas residuales domésticas"/>
        <s v="Residuos ordinarios"/>
        <s v="Residuos reutilizables (papel, cartón, vidrio, plástico rigido, plástico flexible)"/>
        <s v="Emisión por combustión de transporte terrestre"/>
        <s v="Emisión por combustión de transporte aéreo"/>
        <s v="Emisión por combustión de transporte fluvial"/>
        <s v="Elementos de protección personal usados"/>
        <s v="Residuos de escombro"/>
        <s v="Residuos infecciosos o de riesgo biológico"/>
        <s v="Emisiones contaminantes por la combustión y por los agentes refrigerantes de los extintores"/>
        <s v="Combustible para planta generadora de energía eléctrica" u="1"/>
        <s v="Residuos de tinta de toner" u="1"/>
        <s v="Residuos contaminados biológicamente" u="1"/>
        <s v="Emisión por combustión de vehículos automotores terrestres" u="1"/>
        <s v="Toneres de impresoras" u="1"/>
        <s v="Lixiviados resultantes del almacenamiento de residuos." u="1"/>
        <s v="Emisión por combustión de transporte aereo" u="1"/>
        <s v="Ruido por funcionamiento de planta generadora de energía eléctrica" u="1"/>
        <s v="Toneres usados " u="1"/>
        <s v="Luminarias usadas" u="1"/>
        <s v="Baterias y pilas usadas" u="1"/>
        <s v="Vehículos automotores terrestres" u="1"/>
        <s v="Elementos para atención de emergencias" u="1"/>
        <s v="Acumulación de residuos." u="1"/>
        <s v="Agua no potable" u="1"/>
        <s v="Residuos peligrosos" u="1"/>
        <s v="Residuos peligrosos (sólidos contaminados con sustancias químicas)" u="1"/>
        <s v="Residuos recuperables (aleaciones de distintos metales)" u="1"/>
        <s v="Emisión por combustión de planta generadora de energía eléctrica" u="1"/>
        <s v="Residuos de aparatos eléctricos y electrónicos" u="1"/>
        <s v="Derrames" u="1"/>
        <s v="Combustible para vehículos automotores terrestres" u="1"/>
        <s v="Vertimientos no deseados" u="1"/>
        <s v="Olores resultantes del almacenamiento de residuos." u="1"/>
        <s v="Aceites usados" u="1"/>
        <s v="Residuos de construcción y demolición (escombros)" u="1"/>
        <s v="Cartón" u="1"/>
        <s v="Emisiones atmósfericas no controladas" u="1"/>
        <s v="Insumos y elementos para rescate minero" u="1"/>
        <s v="Material POP (Point of Purchase)" u="1"/>
        <s v="Lllantas usadas" u="1"/>
      </sharedItems>
    </cacheField>
    <cacheField name="Etapa del ciclo de vida" numFmtId="0">
      <sharedItems count="20">
        <s v="6. Seguimiento y control a los productos y servicios"/>
        <s v="1. Adquisición y movilización de insumos y equipos"/>
        <s v="2. Movilización para el desarrollo de actividades"/>
        <s v="3.1. Desarrollo de actividades misionales"/>
        <s v="Desarrollo de actividades misionales" u="1"/>
        <s v="Uso de los productos y servicios" u="1"/>
        <s v="Seguimiento y control a los productos y servicios" u="1"/>
        <s v="Fin de vida útil de los productos y servicios" u="1"/>
        <s v="3.2. Desarrollo de actividades estratégicas" u="1"/>
        <s v="3.3. Desarrollo de actividades de apoyo" u="1"/>
        <s v="Desarrollo de actividades estratégicas" u="1"/>
        <s v="Desarrollo de actividades de apoyo" u="1"/>
        <s v="5. Uso de los productos y servicios" u="1"/>
        <s v="7. Fin de vida útil de los productos y servicios" u="1"/>
        <s v="3.4. Desarrollo de actividades de seguimiento y medición" u="1"/>
        <s v="Actividades de correspondencia y notificación" u="1"/>
        <s v="Movilización para el desarrollo de actividades" u="1"/>
        <s v="Adquisición y movilización de insumos y equipos" u="1"/>
        <s v="Desarrollo de actividades de seguimiento y medición" u="1"/>
        <s v="4. Actividades de correspondencia y notificación" u="1"/>
      </sharedItems>
    </cacheField>
    <cacheField name="Inicial 2021" numFmtId="2">
      <sharedItems containsSemiMixedTypes="0" containsString="0" containsNumber="1" containsInteger="1" minValue="1" maxValue="25"/>
    </cacheField>
    <cacheField name="2022" numFmtId="2">
      <sharedItems/>
    </cacheField>
    <cacheField name="2023" numFmtId="2">
      <sharedItems containsNonDate="0" containsString="0" containsBlank="1"/>
    </cacheField>
    <cacheField name="2024" numFmtId="0">
      <sharedItems containsNonDate="0" containsString="0" containsBlank="1"/>
    </cacheField>
    <cacheField name="2025" numFmtId="0">
      <sharedItems containsNonDate="0" containsString="0" containsBlank="1"/>
    </cacheField>
    <cacheField name="2026" numFmtId="0">
      <sharedItems containsNonDate="0" containsString="0" containsBlank="1"/>
    </cacheField>
    <cacheField name="Campo1" numFmtId="0" formula="Aspecto/#NAME?" databaseField="0"/>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0">
  <r>
    <n v="1"/>
    <x v="0"/>
    <x v="0"/>
    <x v="0"/>
    <s v="PAR"/>
    <x v="0"/>
    <s v="PAR Medellín"/>
    <x v="0"/>
    <x v="0"/>
    <x v="0"/>
    <x v="0"/>
    <x v="0"/>
    <n v="25"/>
    <s v=""/>
    <m/>
    <m/>
    <m/>
    <m/>
  </r>
  <r>
    <n v="2"/>
    <x v="0"/>
    <x v="1"/>
    <x v="1"/>
    <s v="PAR"/>
    <x v="0"/>
    <s v="PAR Medellín"/>
    <x v="0"/>
    <x v="0"/>
    <x v="0"/>
    <x v="1"/>
    <x v="0"/>
    <n v="25"/>
    <s v=""/>
    <m/>
    <m/>
    <m/>
    <m/>
  </r>
  <r>
    <n v="3"/>
    <x v="0"/>
    <x v="2"/>
    <x v="2"/>
    <s v="PAR"/>
    <x v="0"/>
    <s v="PAR Medellín"/>
    <x v="0"/>
    <x v="1"/>
    <x v="0"/>
    <x v="2"/>
    <x v="1"/>
    <n v="5"/>
    <s v=""/>
    <m/>
    <m/>
    <m/>
    <m/>
  </r>
  <r>
    <n v="4"/>
    <x v="0"/>
    <x v="2"/>
    <x v="3"/>
    <s v="PAR"/>
    <x v="0"/>
    <s v="PAR Medellín"/>
    <x v="0"/>
    <x v="1"/>
    <x v="0"/>
    <x v="3"/>
    <x v="1"/>
    <n v="1"/>
    <s v=""/>
    <m/>
    <m/>
    <m/>
    <m/>
  </r>
  <r>
    <n v="5"/>
    <x v="0"/>
    <x v="2"/>
    <x v="3"/>
    <s v="PAR"/>
    <x v="0"/>
    <s v="PAR Medellín"/>
    <x v="0"/>
    <x v="1"/>
    <x v="0"/>
    <x v="4"/>
    <x v="1"/>
    <n v="5"/>
    <s v=""/>
    <m/>
    <m/>
    <m/>
    <m/>
  </r>
  <r>
    <n v="6"/>
    <x v="0"/>
    <x v="2"/>
    <x v="2"/>
    <s v="PAR"/>
    <x v="0"/>
    <s v="PAR Medellín"/>
    <x v="0"/>
    <x v="1"/>
    <x v="0"/>
    <x v="5"/>
    <x v="2"/>
    <n v="15"/>
    <s v=""/>
    <m/>
    <m/>
    <m/>
    <m/>
  </r>
  <r>
    <n v="7"/>
    <x v="0"/>
    <x v="2"/>
    <x v="2"/>
    <s v="PAR"/>
    <x v="0"/>
    <s v="PAR Medellín"/>
    <x v="0"/>
    <x v="1"/>
    <x v="0"/>
    <x v="6"/>
    <x v="2"/>
    <n v="5"/>
    <s v=""/>
    <m/>
    <m/>
    <m/>
    <m/>
  </r>
  <r>
    <n v="8"/>
    <x v="0"/>
    <x v="2"/>
    <x v="2"/>
    <s v="PAR"/>
    <x v="0"/>
    <s v="PAR Medellín"/>
    <x v="0"/>
    <x v="1"/>
    <x v="0"/>
    <x v="7"/>
    <x v="2"/>
    <n v="1"/>
    <s v=""/>
    <m/>
    <m/>
    <m/>
    <m/>
  </r>
  <r>
    <n v="9"/>
    <x v="0"/>
    <x v="2"/>
    <x v="3"/>
    <s v="PAR"/>
    <x v="0"/>
    <s v="PAR Medellín"/>
    <x v="0"/>
    <x v="1"/>
    <x v="0"/>
    <x v="8"/>
    <x v="1"/>
    <n v="1"/>
    <s v=""/>
    <m/>
    <m/>
    <m/>
    <m/>
  </r>
  <r>
    <n v="10"/>
    <x v="0"/>
    <x v="2"/>
    <x v="3"/>
    <s v="PAR"/>
    <x v="0"/>
    <s v="PAR Medellín"/>
    <x v="0"/>
    <x v="1"/>
    <x v="0"/>
    <x v="9"/>
    <x v="1"/>
    <n v="1"/>
    <s v=""/>
    <m/>
    <m/>
    <m/>
    <m/>
  </r>
  <r>
    <n v="11"/>
    <x v="0"/>
    <x v="3"/>
    <x v="4"/>
    <s v="PAR"/>
    <x v="0"/>
    <s v="PAR Medellín"/>
    <x v="1"/>
    <x v="2"/>
    <x v="0"/>
    <x v="10"/>
    <x v="0"/>
    <n v="25"/>
    <s v=""/>
    <m/>
    <m/>
    <m/>
    <m/>
  </r>
  <r>
    <n v="12"/>
    <x v="0"/>
    <x v="2"/>
    <x v="3"/>
    <s v="PAR"/>
    <x v="0"/>
    <s v="PAR Medellín"/>
    <x v="0"/>
    <x v="1"/>
    <x v="0"/>
    <x v="11"/>
    <x v="0"/>
    <n v="3"/>
    <s v=""/>
    <m/>
    <m/>
    <m/>
    <m/>
  </r>
  <r>
    <n v="13"/>
    <x v="0"/>
    <x v="4"/>
    <x v="5"/>
    <s v="PAR"/>
    <x v="0"/>
    <s v="PAR Medellín"/>
    <x v="0"/>
    <x v="0"/>
    <x v="0"/>
    <x v="12"/>
    <x v="0"/>
    <n v="5"/>
    <s v=""/>
    <m/>
    <m/>
    <m/>
    <m/>
  </r>
  <r>
    <n v="14"/>
    <x v="0"/>
    <x v="5"/>
    <x v="6"/>
    <s v="PAR"/>
    <x v="0"/>
    <s v="PAR Medellín"/>
    <x v="0"/>
    <x v="3"/>
    <x v="0"/>
    <x v="13"/>
    <x v="0"/>
    <n v="25"/>
    <s v=""/>
    <m/>
    <m/>
    <m/>
    <m/>
  </r>
  <r>
    <n v="15"/>
    <x v="0"/>
    <x v="5"/>
    <x v="7"/>
    <s v="PAR"/>
    <x v="0"/>
    <s v="PAR Medellín"/>
    <x v="1"/>
    <x v="3"/>
    <x v="0"/>
    <x v="14"/>
    <x v="0"/>
    <n v="5"/>
    <s v=""/>
    <m/>
    <m/>
    <m/>
    <m/>
  </r>
  <r>
    <n v="16"/>
    <x v="0"/>
    <x v="6"/>
    <x v="8"/>
    <s v="PAR"/>
    <x v="0"/>
    <s v="PAR Medellín"/>
    <x v="0"/>
    <x v="4"/>
    <x v="0"/>
    <x v="15"/>
    <x v="2"/>
    <n v="25"/>
    <s v=""/>
    <m/>
    <m/>
    <m/>
    <m/>
  </r>
  <r>
    <n v="17"/>
    <x v="0"/>
    <x v="6"/>
    <x v="9"/>
    <s v="PAR"/>
    <x v="0"/>
    <s v="PAR Medellín"/>
    <x v="0"/>
    <x v="4"/>
    <x v="0"/>
    <x v="16"/>
    <x v="2"/>
    <n v="5"/>
    <s v=""/>
    <m/>
    <m/>
    <m/>
    <m/>
  </r>
  <r>
    <n v="18"/>
    <x v="0"/>
    <x v="6"/>
    <x v="9"/>
    <s v="PAR"/>
    <x v="0"/>
    <s v="PAR Medellín"/>
    <x v="0"/>
    <x v="4"/>
    <x v="0"/>
    <x v="17"/>
    <x v="2"/>
    <n v="1"/>
    <s v=""/>
    <m/>
    <m/>
    <m/>
    <m/>
  </r>
  <r>
    <n v="19"/>
    <x v="0"/>
    <x v="5"/>
    <x v="6"/>
    <s v="PAR"/>
    <x v="0"/>
    <s v="PAR Medellín"/>
    <x v="0"/>
    <x v="3"/>
    <x v="0"/>
    <x v="18"/>
    <x v="0"/>
    <n v="15"/>
    <s v=""/>
    <m/>
    <m/>
    <m/>
    <m/>
  </r>
  <r>
    <n v="20"/>
    <x v="0"/>
    <x v="5"/>
    <x v="6"/>
    <s v="PAR"/>
    <x v="0"/>
    <s v="PAR Medellín"/>
    <x v="0"/>
    <x v="3"/>
    <x v="1"/>
    <x v="13"/>
    <x v="0"/>
    <n v="3"/>
    <s v=""/>
    <m/>
    <m/>
    <m/>
    <m/>
  </r>
  <r>
    <n v="21"/>
    <x v="0"/>
    <x v="5"/>
    <x v="10"/>
    <s v="PAR"/>
    <x v="0"/>
    <s v="PAR Medellín"/>
    <x v="1"/>
    <x v="3"/>
    <x v="1"/>
    <x v="14"/>
    <x v="0"/>
    <n v="3"/>
    <s v=""/>
    <m/>
    <m/>
    <m/>
    <m/>
  </r>
  <r>
    <n v="22"/>
    <x v="0"/>
    <x v="5"/>
    <x v="11"/>
    <s v="PAR"/>
    <x v="0"/>
    <s v="PAR Medellín"/>
    <x v="0"/>
    <x v="3"/>
    <x v="1"/>
    <x v="19"/>
    <x v="0"/>
    <n v="5"/>
    <s v=""/>
    <m/>
    <m/>
    <m/>
    <m/>
  </r>
  <r>
    <n v="23"/>
    <x v="0"/>
    <x v="5"/>
    <x v="12"/>
    <s v="PAR"/>
    <x v="0"/>
    <s v="PAR Medellín"/>
    <x v="0"/>
    <x v="3"/>
    <x v="1"/>
    <x v="20"/>
    <x v="0"/>
    <n v="3"/>
    <s v=""/>
    <m/>
    <m/>
    <m/>
    <m/>
  </r>
  <r>
    <n v="24"/>
    <x v="0"/>
    <x v="0"/>
    <x v="0"/>
    <s v="PAR"/>
    <x v="0"/>
    <s v="PAR Medellín"/>
    <x v="0"/>
    <x v="0"/>
    <x v="1"/>
    <x v="0"/>
    <x v="0"/>
    <n v="9"/>
    <s v=""/>
    <m/>
    <m/>
    <m/>
    <m/>
  </r>
  <r>
    <n v="25"/>
    <x v="0"/>
    <x v="6"/>
    <x v="13"/>
    <s v="PAR"/>
    <x v="0"/>
    <s v="PAR Medellín"/>
    <x v="0"/>
    <x v="4"/>
    <x v="1"/>
    <x v="21"/>
    <x v="0"/>
    <n v="3"/>
    <s v=""/>
    <m/>
    <m/>
    <m/>
    <m/>
  </r>
  <r>
    <n v="26"/>
    <x v="0"/>
    <x v="5"/>
    <x v="6"/>
    <s v="PAR"/>
    <x v="0"/>
    <s v="PAR Medellín"/>
    <x v="0"/>
    <x v="3"/>
    <x v="1"/>
    <x v="13"/>
    <x v="0"/>
    <n v="1"/>
    <s v=""/>
    <m/>
    <m/>
    <m/>
    <m/>
  </r>
  <r>
    <n v="27"/>
    <x v="0"/>
    <x v="5"/>
    <x v="10"/>
    <s v="PAR"/>
    <x v="0"/>
    <s v="PAR Medellín"/>
    <x v="1"/>
    <x v="3"/>
    <x v="1"/>
    <x v="14"/>
    <x v="0"/>
    <n v="1"/>
    <s v=""/>
    <m/>
    <m/>
    <m/>
    <m/>
  </r>
  <r>
    <n v="28"/>
    <x v="0"/>
    <x v="5"/>
    <x v="11"/>
    <s v="PAR"/>
    <x v="0"/>
    <s v="PAR Medellín"/>
    <x v="0"/>
    <x v="3"/>
    <x v="1"/>
    <x v="19"/>
    <x v="0"/>
    <n v="5"/>
    <s v=""/>
    <m/>
    <m/>
    <m/>
    <m/>
  </r>
  <r>
    <n v="29"/>
    <x v="1"/>
    <x v="0"/>
    <x v="0"/>
    <s v="PAR"/>
    <x v="0"/>
    <s v="PAR Medellín"/>
    <x v="0"/>
    <x v="0"/>
    <x v="0"/>
    <x v="0"/>
    <x v="3"/>
    <n v="25"/>
    <s v=""/>
    <m/>
    <m/>
    <m/>
    <m/>
  </r>
  <r>
    <n v="30"/>
    <x v="1"/>
    <x v="1"/>
    <x v="1"/>
    <s v="PAR"/>
    <x v="0"/>
    <s v="PAR Medellín"/>
    <x v="0"/>
    <x v="0"/>
    <x v="0"/>
    <x v="1"/>
    <x v="3"/>
    <n v="25"/>
    <s v=""/>
    <m/>
    <m/>
    <m/>
    <m/>
  </r>
  <r>
    <n v="31"/>
    <x v="1"/>
    <x v="2"/>
    <x v="2"/>
    <s v="PAR"/>
    <x v="0"/>
    <s v="PAR Medellín"/>
    <x v="0"/>
    <x v="1"/>
    <x v="0"/>
    <x v="2"/>
    <x v="1"/>
    <n v="5"/>
    <s v=""/>
    <m/>
    <m/>
    <m/>
    <m/>
  </r>
  <r>
    <n v="32"/>
    <x v="1"/>
    <x v="2"/>
    <x v="3"/>
    <s v="PAR"/>
    <x v="0"/>
    <s v="PAR Medellín"/>
    <x v="0"/>
    <x v="1"/>
    <x v="0"/>
    <x v="3"/>
    <x v="1"/>
    <n v="1"/>
    <s v=""/>
    <m/>
    <m/>
    <m/>
    <m/>
  </r>
  <r>
    <n v="33"/>
    <x v="1"/>
    <x v="2"/>
    <x v="3"/>
    <s v="PAR"/>
    <x v="0"/>
    <s v="PAR Medellín"/>
    <x v="0"/>
    <x v="1"/>
    <x v="0"/>
    <x v="4"/>
    <x v="1"/>
    <n v="5"/>
    <s v=""/>
    <m/>
    <m/>
    <m/>
    <m/>
  </r>
  <r>
    <n v="34"/>
    <x v="1"/>
    <x v="2"/>
    <x v="3"/>
    <s v="PAR"/>
    <x v="0"/>
    <s v="PAR Medellín"/>
    <x v="0"/>
    <x v="1"/>
    <x v="0"/>
    <x v="8"/>
    <x v="1"/>
    <n v="1"/>
    <s v=""/>
    <m/>
    <m/>
    <m/>
    <m/>
  </r>
  <r>
    <n v="35"/>
    <x v="1"/>
    <x v="2"/>
    <x v="3"/>
    <s v="PAR"/>
    <x v="0"/>
    <s v="PAR Medellín"/>
    <x v="0"/>
    <x v="1"/>
    <x v="0"/>
    <x v="9"/>
    <x v="1"/>
    <n v="1"/>
    <s v=""/>
    <m/>
    <m/>
    <m/>
    <m/>
  </r>
  <r>
    <n v="36"/>
    <x v="1"/>
    <x v="3"/>
    <x v="4"/>
    <s v="PAR"/>
    <x v="0"/>
    <s v="PAR Medellín"/>
    <x v="1"/>
    <x v="2"/>
    <x v="0"/>
    <x v="10"/>
    <x v="3"/>
    <n v="25"/>
    <s v=""/>
    <m/>
    <m/>
    <m/>
    <m/>
  </r>
  <r>
    <n v="37"/>
    <x v="1"/>
    <x v="2"/>
    <x v="3"/>
    <s v="PAR"/>
    <x v="0"/>
    <s v="PAR Medellín"/>
    <x v="0"/>
    <x v="1"/>
    <x v="0"/>
    <x v="11"/>
    <x v="3"/>
    <n v="1"/>
    <s v=""/>
    <m/>
    <m/>
    <m/>
    <m/>
  </r>
  <r>
    <n v="38"/>
    <x v="1"/>
    <x v="4"/>
    <x v="5"/>
    <s v="PAR"/>
    <x v="0"/>
    <s v="PAR Medellín"/>
    <x v="0"/>
    <x v="0"/>
    <x v="0"/>
    <x v="12"/>
    <x v="3"/>
    <n v="5"/>
    <s v=""/>
    <m/>
    <m/>
    <m/>
    <m/>
  </r>
  <r>
    <n v="39"/>
    <x v="1"/>
    <x v="5"/>
    <x v="6"/>
    <s v="PAR"/>
    <x v="0"/>
    <s v="PAR Medellín"/>
    <x v="0"/>
    <x v="3"/>
    <x v="0"/>
    <x v="13"/>
    <x v="3"/>
    <n v="25"/>
    <s v=""/>
    <m/>
    <m/>
    <m/>
    <m/>
  </r>
  <r>
    <n v="40"/>
    <x v="1"/>
    <x v="5"/>
    <x v="7"/>
    <s v="PAR"/>
    <x v="0"/>
    <s v="PAR Medellín"/>
    <x v="1"/>
    <x v="3"/>
    <x v="0"/>
    <x v="14"/>
    <x v="3"/>
    <n v="5"/>
    <s v=""/>
    <m/>
    <m/>
    <m/>
    <m/>
  </r>
  <r>
    <n v="41"/>
    <x v="1"/>
    <x v="5"/>
    <x v="6"/>
    <s v="PAR"/>
    <x v="0"/>
    <s v="PAR Medellín"/>
    <x v="0"/>
    <x v="3"/>
    <x v="0"/>
    <x v="18"/>
    <x v="3"/>
    <n v="15"/>
    <s v=""/>
    <m/>
    <m/>
    <m/>
    <m/>
  </r>
  <r>
    <n v="42"/>
    <x v="1"/>
    <x v="5"/>
    <x v="6"/>
    <s v="PAR"/>
    <x v="0"/>
    <s v="PAR Medellín"/>
    <x v="0"/>
    <x v="3"/>
    <x v="1"/>
    <x v="13"/>
    <x v="3"/>
    <n v="3"/>
    <s v=""/>
    <m/>
    <m/>
    <m/>
    <m/>
  </r>
  <r>
    <n v="43"/>
    <x v="1"/>
    <x v="5"/>
    <x v="10"/>
    <s v="PAR"/>
    <x v="0"/>
    <s v="PAR Medellín"/>
    <x v="1"/>
    <x v="3"/>
    <x v="1"/>
    <x v="14"/>
    <x v="3"/>
    <n v="3"/>
    <s v=""/>
    <m/>
    <m/>
    <m/>
    <m/>
  </r>
  <r>
    <n v="44"/>
    <x v="1"/>
    <x v="5"/>
    <x v="11"/>
    <s v="PAR"/>
    <x v="0"/>
    <s v="PAR Medellín"/>
    <x v="0"/>
    <x v="3"/>
    <x v="1"/>
    <x v="19"/>
    <x v="3"/>
    <n v="5"/>
    <s v=""/>
    <m/>
    <m/>
    <m/>
    <m/>
  </r>
  <r>
    <n v="45"/>
    <x v="1"/>
    <x v="5"/>
    <x v="12"/>
    <s v="PAR"/>
    <x v="0"/>
    <s v="PAR Medellín"/>
    <x v="0"/>
    <x v="3"/>
    <x v="1"/>
    <x v="20"/>
    <x v="3"/>
    <n v="3"/>
    <s v=""/>
    <m/>
    <m/>
    <m/>
    <m/>
  </r>
  <r>
    <n v="46"/>
    <x v="1"/>
    <x v="0"/>
    <x v="0"/>
    <s v="PAR"/>
    <x v="0"/>
    <s v="PAR Medellín"/>
    <x v="0"/>
    <x v="0"/>
    <x v="1"/>
    <x v="0"/>
    <x v="3"/>
    <n v="9"/>
    <s v=""/>
    <m/>
    <m/>
    <m/>
    <m/>
  </r>
  <r>
    <n v="47"/>
    <x v="1"/>
    <x v="6"/>
    <x v="13"/>
    <s v="PAR"/>
    <x v="0"/>
    <s v="PAR Medellín"/>
    <x v="0"/>
    <x v="4"/>
    <x v="1"/>
    <x v="21"/>
    <x v="3"/>
    <n v="3"/>
    <s v=""/>
    <m/>
    <m/>
    <m/>
    <m/>
  </r>
  <r>
    <n v="48"/>
    <x v="1"/>
    <x v="5"/>
    <x v="6"/>
    <s v="PAR"/>
    <x v="0"/>
    <s v="PAR Medellín"/>
    <x v="0"/>
    <x v="3"/>
    <x v="1"/>
    <x v="13"/>
    <x v="3"/>
    <n v="1"/>
    <s v=""/>
    <m/>
    <m/>
    <m/>
    <m/>
  </r>
  <r>
    <n v="49"/>
    <x v="1"/>
    <x v="5"/>
    <x v="10"/>
    <s v="PAR"/>
    <x v="0"/>
    <s v="PAR Medellín"/>
    <x v="1"/>
    <x v="3"/>
    <x v="1"/>
    <x v="14"/>
    <x v="3"/>
    <n v="1"/>
    <s v=""/>
    <m/>
    <m/>
    <m/>
    <m/>
  </r>
  <r>
    <n v="50"/>
    <x v="1"/>
    <x v="5"/>
    <x v="11"/>
    <s v="PAR"/>
    <x v="0"/>
    <s v="PAR Medellín"/>
    <x v="0"/>
    <x v="3"/>
    <x v="1"/>
    <x v="19"/>
    <x v="3"/>
    <n v="5"/>
    <s v=""/>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TablaDinámica1" cacheId="11" applyNumberFormats="0" applyBorderFormats="0" applyFontFormats="0" applyPatternFormats="0" applyAlignmentFormats="0" applyWidthHeightFormats="1" dataCaption="Valores" updatedVersion="7" minRefreshableVersion="3" useAutoFormatting="1" rowGrandTotals="0" colGrandTotals="0" itemPrintTitles="1" createdVersion="6" indent="0" compact="0" outline="1" outlineData="1" compactData="0" multipleFieldFilters="0" chartFormat="14">
  <location ref="A8:D14" firstHeaderRow="1" firstDataRow="1" firstDataCol="3" rowPageCount="5" colPageCount="1"/>
  <pivotFields count="19">
    <pivotField compact="0" showAll="0" defaultSubtotal="0"/>
    <pivotField axis="axisPage" compact="0" multipleItemSelectionAllowed="1" showAll="0" defaultSubtotal="0">
      <items count="18">
        <item m="1" x="2"/>
        <item m="1" x="10"/>
        <item m="1" x="8"/>
        <item m="1" x="16"/>
        <item m="1" x="11"/>
        <item m="1" x="9"/>
        <item x="0"/>
        <item m="1" x="5"/>
        <item m="1" x="3"/>
        <item x="1"/>
        <item m="1" x="15"/>
        <item m="1" x="6"/>
        <item m="1" x="17"/>
        <item m="1" x="4"/>
        <item m="1" x="13"/>
        <item m="1" x="12"/>
        <item m="1" x="14"/>
        <item m="1" x="7"/>
      </items>
    </pivotField>
    <pivotField axis="axisRow" compact="0" showAll="0" defaultSubtotal="0">
      <items count="9">
        <item h="1" sd="0" m="1" x="7"/>
        <item sd="0" x="0"/>
        <item sd="0" x="1"/>
        <item sd="0" x="2"/>
        <item sd="0" x="3"/>
        <item sd="0" x="4"/>
        <item sd="0" x="5"/>
        <item sd="0" x="6"/>
        <item sd="0" m="1" x="8"/>
      </items>
    </pivotField>
    <pivotField axis="axisRow" compact="0" showAll="0" defaultSubtotal="0">
      <items count="23">
        <item m="1" x="14"/>
        <item x="0"/>
        <item x="1"/>
        <item x="2"/>
        <item x="3"/>
        <item x="4"/>
        <item x="5"/>
        <item sd="0" x="6"/>
        <item x="10"/>
        <item m="1" x="19"/>
        <item x="8"/>
        <item x="9"/>
        <item m="1" x="18"/>
        <item m="1" x="17"/>
        <item m="1" x="21"/>
        <item x="11"/>
        <item x="12"/>
        <item m="1" x="20"/>
        <item m="1" x="15"/>
        <item m="1" x="22"/>
        <item x="7"/>
        <item m="1" x="16"/>
        <item x="13"/>
      </items>
    </pivotField>
    <pivotField compact="0" showAll="0"/>
    <pivotField axis="axisPage" compact="0" multipleItemSelectionAllowed="1" showAll="0" defaultSubtotal="0">
      <items count="4">
        <item m="1" x="1"/>
        <item m="1" x="2"/>
        <item m="1" x="3"/>
        <item x="0"/>
      </items>
    </pivotField>
    <pivotField compact="0" showAll="0"/>
    <pivotField axis="axisPage" compact="0" multipleItemSelectionAllowed="1" showAll="0" defaultSubtotal="0">
      <items count="3">
        <item h="1" m="1" x="2"/>
        <item x="0"/>
        <item h="1" x="1"/>
      </items>
    </pivotField>
    <pivotField axis="axisPage" compact="0" multipleItemSelectionAllowed="1" showAll="0" defaultSubtotal="0">
      <items count="6">
        <item m="1" x="5"/>
        <item x="4"/>
        <item x="1"/>
        <item x="3"/>
        <item x="0"/>
        <item x="2"/>
      </items>
    </pivotField>
    <pivotField axis="axisPage" compact="0" multipleItemSelectionAllowed="1" showAll="0" defaultSubtotal="0">
      <items count="8">
        <item h="1" m="1" x="4"/>
        <item x="0"/>
        <item h="1" x="1"/>
        <item m="1" x="2"/>
        <item m="1" x="7"/>
        <item m="1" x="6"/>
        <item m="1" x="5"/>
        <item m="1" x="3"/>
      </items>
    </pivotField>
    <pivotField axis="axisRow" compact="0" showAll="0">
      <items count="54">
        <item m="1" x="46"/>
        <item m="1" x="36"/>
        <item x="0"/>
        <item x="12"/>
        <item m="1" x="32"/>
        <item m="1" x="48"/>
        <item m="1" x="22"/>
        <item m="1" x="43"/>
        <item x="8"/>
        <item m="1" x="42"/>
        <item x="11"/>
        <item x="18"/>
        <item m="1" x="34"/>
        <item x="3"/>
        <item m="1" x="40"/>
        <item m="1" x="28"/>
        <item x="15"/>
        <item m="1" x="25"/>
        <item m="1" x="49"/>
        <item x="1"/>
        <item m="1" x="50"/>
        <item m="1" x="52"/>
        <item m="1" x="31"/>
        <item m="1" x="51"/>
        <item x="9"/>
        <item x="6"/>
        <item x="5"/>
        <item x="2"/>
        <item x="10"/>
        <item m="1" x="24"/>
        <item m="1" x="41"/>
        <item m="1" x="47"/>
        <item x="19"/>
        <item m="1" x="23"/>
        <item x="20"/>
        <item x="13"/>
        <item m="1" x="37"/>
        <item m="1" x="38"/>
        <item m="1" x="39"/>
        <item x="14"/>
        <item m="1" x="29"/>
        <item m="1" x="26"/>
        <item m="1" x="30"/>
        <item m="1" x="33"/>
        <item m="1" x="44"/>
        <item m="1" x="45"/>
        <item m="1" x="27"/>
        <item m="1" x="35"/>
        <item x="21"/>
        <item x="4"/>
        <item x="7"/>
        <item x="16"/>
        <item x="17"/>
        <item t="default"/>
      </items>
    </pivotField>
    <pivotField compact="0" showAll="0"/>
    <pivotField dataField="1" compact="0" numFmtId="2" showAll="0"/>
    <pivotField compact="0" showAll="0" defaultSubtotal="0"/>
    <pivotField compact="0" showAll="0" defaultSubtotal="0"/>
    <pivotField compact="0" showAll="0"/>
    <pivotField compact="0" showAll="0"/>
    <pivotField compact="0" showAll="0"/>
    <pivotField compact="0" dragToRow="0" dragToCol="0" dragToPage="0" showAll="0" defaultSubtotal="0"/>
  </pivotFields>
  <rowFields count="3">
    <field x="2"/>
    <field x="3"/>
    <field x="10"/>
  </rowFields>
  <rowItems count="6">
    <i>
      <x v="1"/>
    </i>
    <i>
      <x v="2"/>
    </i>
    <i>
      <x v="3"/>
    </i>
    <i>
      <x v="5"/>
    </i>
    <i>
      <x v="6"/>
    </i>
    <i>
      <x v="7"/>
    </i>
  </rowItems>
  <colItems count="1">
    <i/>
  </colItems>
  <pageFields count="5">
    <pageField fld="5" hier="-1"/>
    <pageField fld="1" hier="-1"/>
    <pageField fld="7" hier="-1"/>
    <pageField fld="8" hier="-1"/>
    <pageField fld="9" hier="-1"/>
  </pageFields>
  <dataFields count="1">
    <dataField name="Valoración Inicial 2021" fld="12" subtotal="average" baseField="2" baseItem="1" numFmtId="165"/>
  </dataFields>
  <formats count="236">
    <format dxfId="878">
      <pivotArea type="all" dataOnly="0" outline="0" fieldPosition="0"/>
    </format>
    <format dxfId="877">
      <pivotArea outline="0" collapsedLevelsAreSubtotals="1" fieldPosition="0"/>
    </format>
    <format dxfId="876">
      <pivotArea field="2" type="button" dataOnly="0" labelOnly="1" outline="0" axis="axisRow" fieldPosition="0"/>
    </format>
    <format dxfId="875">
      <pivotArea field="3" type="button" dataOnly="0" labelOnly="1" outline="0" axis="axisRow" fieldPosition="1"/>
    </format>
    <format dxfId="874">
      <pivotArea dataOnly="0" labelOnly="1" outline="0" fieldPosition="0">
        <references count="1">
          <reference field="2" count="0"/>
        </references>
      </pivotArea>
    </format>
    <format dxfId="873">
      <pivotArea type="all" dataOnly="0" outline="0" fieldPosition="0"/>
    </format>
    <format dxfId="872">
      <pivotArea outline="0" collapsedLevelsAreSubtotals="1" fieldPosition="0"/>
    </format>
    <format dxfId="871">
      <pivotArea field="2" type="button" dataOnly="0" labelOnly="1" outline="0" axis="axisRow" fieldPosition="0"/>
    </format>
    <format dxfId="870">
      <pivotArea field="3" type="button" dataOnly="0" labelOnly="1" outline="0" axis="axisRow" fieldPosition="1"/>
    </format>
    <format dxfId="869">
      <pivotArea dataOnly="0" labelOnly="1" outline="0" fieldPosition="0">
        <references count="1">
          <reference field="2" count="0"/>
        </references>
      </pivotArea>
    </format>
    <format dxfId="868">
      <pivotArea field="2" type="button" dataOnly="0" labelOnly="1" outline="0" axis="axisRow" fieldPosition="0"/>
    </format>
    <format dxfId="867">
      <pivotArea field="3" type="button" dataOnly="0" labelOnly="1" outline="0" axis="axisRow" fieldPosition="1"/>
    </format>
    <format dxfId="866">
      <pivotArea field="2" type="button" dataOnly="0" labelOnly="1" outline="0" axis="axisRow" fieldPosition="0"/>
    </format>
    <format dxfId="865">
      <pivotArea field="3" type="button" dataOnly="0" labelOnly="1" outline="0" axis="axisRow" fieldPosition="1"/>
    </format>
    <format dxfId="864">
      <pivotArea field="2" type="button" dataOnly="0" labelOnly="1" outline="0" axis="axisRow" fieldPosition="0"/>
    </format>
    <format dxfId="863">
      <pivotArea field="3" type="button" dataOnly="0" labelOnly="1" outline="0" axis="axisRow" fieldPosition="1"/>
    </format>
    <format dxfId="862">
      <pivotArea field="2" type="button" dataOnly="0" labelOnly="1" outline="0" axis="axisRow" fieldPosition="0"/>
    </format>
    <format dxfId="861">
      <pivotArea field="3" type="button" dataOnly="0" labelOnly="1" outline="0" axis="axisRow" fieldPosition="1"/>
    </format>
    <format dxfId="860">
      <pivotArea type="all" dataOnly="0" outline="0" fieldPosition="0"/>
    </format>
    <format dxfId="859">
      <pivotArea outline="0" collapsedLevelsAreSubtotals="1" fieldPosition="0"/>
    </format>
    <format dxfId="858">
      <pivotArea field="2" type="button" dataOnly="0" labelOnly="1" outline="0" axis="axisRow" fieldPosition="0"/>
    </format>
    <format dxfId="857">
      <pivotArea field="3" type="button" dataOnly="0" labelOnly="1" outline="0" axis="axisRow" fieldPosition="1"/>
    </format>
    <format dxfId="856">
      <pivotArea dataOnly="0" labelOnly="1" outline="0" fieldPosition="0">
        <references count="1">
          <reference field="2" count="0"/>
        </references>
      </pivotArea>
    </format>
    <format dxfId="855">
      <pivotArea field="2" type="button" dataOnly="0" labelOnly="1" outline="0" axis="axisRow" fieldPosition="0"/>
    </format>
    <format dxfId="854">
      <pivotArea field="3" type="button" dataOnly="0" labelOnly="1" outline="0" axis="axisRow" fieldPosition="1"/>
    </format>
    <format dxfId="853">
      <pivotArea field="2" type="button" dataOnly="0" labelOnly="1" outline="0" axis="axisRow" fieldPosition="0"/>
    </format>
    <format dxfId="852">
      <pivotArea field="3" type="button" dataOnly="0" labelOnly="1" outline="0" axis="axisRow" fieldPosition="1"/>
    </format>
    <format dxfId="851">
      <pivotArea field="2" type="button" dataOnly="0" labelOnly="1" outline="0" axis="axisRow" fieldPosition="0"/>
    </format>
    <format dxfId="850">
      <pivotArea field="3" type="button" dataOnly="0" labelOnly="1" outline="0" axis="axisRow" fieldPosition="1"/>
    </format>
    <format dxfId="849">
      <pivotArea field="2" type="button" dataOnly="0" labelOnly="1" outline="0" axis="axisRow" fieldPosition="0"/>
    </format>
    <format dxfId="848">
      <pivotArea field="3" type="button" dataOnly="0" labelOnly="1" outline="0" axis="axisRow" fieldPosition="1"/>
    </format>
    <format dxfId="847">
      <pivotArea outline="0" collapsedLevelsAreSubtotals="1" fieldPosition="0"/>
    </format>
    <format dxfId="846">
      <pivotArea outline="0" collapsedLevelsAreSubtotals="1" fieldPosition="0"/>
    </format>
    <format dxfId="845">
      <pivotArea dataOnly="0" labelOnly="1" outline="0" fieldPosition="0">
        <references count="2">
          <reference field="2" count="1" selected="0">
            <x v="6"/>
          </reference>
          <reference field="3" count="1">
            <x v="13"/>
          </reference>
        </references>
      </pivotArea>
    </format>
    <format dxfId="844">
      <pivotArea dataOnly="0" labelOnly="1" outline="0" fieldPosition="0">
        <references count="2">
          <reference field="2" count="1" selected="0">
            <x v="6"/>
          </reference>
          <reference field="3" count="1">
            <x v="13"/>
          </reference>
        </references>
      </pivotArea>
    </format>
    <format dxfId="843">
      <pivotArea type="all" dataOnly="0" outline="0" fieldPosition="0"/>
    </format>
    <format dxfId="842">
      <pivotArea outline="0" collapsedLevelsAreSubtotals="1" fieldPosition="0"/>
    </format>
    <format dxfId="841">
      <pivotArea field="2" type="button" dataOnly="0" labelOnly="1" outline="0" axis="axisRow" fieldPosition="0"/>
    </format>
    <format dxfId="840">
      <pivotArea field="3" type="button" dataOnly="0" labelOnly="1" outline="0" axis="axisRow" fieldPosition="1"/>
    </format>
    <format dxfId="839">
      <pivotArea dataOnly="0" labelOnly="1" outline="0" fieldPosition="0">
        <references count="1">
          <reference field="2" count="6">
            <x v="1"/>
            <x v="2"/>
            <x v="3"/>
            <x v="5"/>
            <x v="6"/>
            <x v="7"/>
          </reference>
        </references>
      </pivotArea>
    </format>
    <format dxfId="838">
      <pivotArea dataOnly="0" labelOnly="1" outline="0" fieldPosition="0">
        <references count="2">
          <reference field="2" count="1" selected="0">
            <x v="1"/>
          </reference>
          <reference field="3" count="1">
            <x v="1"/>
          </reference>
        </references>
      </pivotArea>
    </format>
    <format dxfId="837">
      <pivotArea dataOnly="0" labelOnly="1" outline="0" fieldPosition="0">
        <references count="2">
          <reference field="2" count="1" selected="0">
            <x v="2"/>
          </reference>
          <reference field="3" count="1">
            <x v="2"/>
          </reference>
        </references>
      </pivotArea>
    </format>
    <format dxfId="836">
      <pivotArea dataOnly="0" labelOnly="1" outline="0" fieldPosition="0">
        <references count="2">
          <reference field="2" count="1" selected="0">
            <x v="3"/>
          </reference>
          <reference field="3" count="2">
            <x v="3"/>
            <x v="4"/>
          </reference>
        </references>
      </pivotArea>
    </format>
    <format dxfId="835">
      <pivotArea dataOnly="0" labelOnly="1" outline="0" fieldPosition="0">
        <references count="2">
          <reference field="2" count="1" selected="0">
            <x v="5"/>
          </reference>
          <reference field="3" count="2">
            <x v="6"/>
            <x v="18"/>
          </reference>
        </references>
      </pivotArea>
    </format>
    <format dxfId="834">
      <pivotArea dataOnly="0" labelOnly="1" outline="0" fieldPosition="0">
        <references count="2">
          <reference field="2" count="1" selected="0">
            <x v="6"/>
          </reference>
          <reference field="3" count="6">
            <x v="7"/>
            <x v="9"/>
            <x v="13"/>
            <x v="14"/>
            <x v="15"/>
            <x v="16"/>
          </reference>
        </references>
      </pivotArea>
    </format>
    <format dxfId="833">
      <pivotArea dataOnly="0" labelOnly="1" outline="0" fieldPosition="0">
        <references count="2">
          <reference field="2" count="1" selected="0">
            <x v="7"/>
          </reference>
          <reference field="3" count="3">
            <x v="10"/>
            <x v="11"/>
            <x v="12"/>
          </reference>
        </references>
      </pivotArea>
    </format>
    <format dxfId="832">
      <pivotArea type="all" dataOnly="0" outline="0" fieldPosition="0"/>
    </format>
    <format dxfId="831">
      <pivotArea outline="0" collapsedLevelsAreSubtotals="1" fieldPosition="0"/>
    </format>
    <format dxfId="830">
      <pivotArea field="2" type="button" dataOnly="0" labelOnly="1" outline="0" axis="axisRow" fieldPosition="0"/>
    </format>
    <format dxfId="829">
      <pivotArea field="3" type="button" dataOnly="0" labelOnly="1" outline="0" axis="axisRow" fieldPosition="1"/>
    </format>
    <format dxfId="828">
      <pivotArea dataOnly="0" labelOnly="1" outline="0" fieldPosition="0">
        <references count="1">
          <reference field="2" count="6">
            <x v="1"/>
            <x v="2"/>
            <x v="3"/>
            <x v="5"/>
            <x v="6"/>
            <x v="7"/>
          </reference>
        </references>
      </pivotArea>
    </format>
    <format dxfId="827">
      <pivotArea dataOnly="0" labelOnly="1" outline="0" fieldPosition="0">
        <references count="2">
          <reference field="2" count="1" selected="0">
            <x v="1"/>
          </reference>
          <reference field="3" count="1">
            <x v="1"/>
          </reference>
        </references>
      </pivotArea>
    </format>
    <format dxfId="826">
      <pivotArea dataOnly="0" labelOnly="1" outline="0" fieldPosition="0">
        <references count="2">
          <reference field="2" count="1" selected="0">
            <x v="2"/>
          </reference>
          <reference field="3" count="1">
            <x v="2"/>
          </reference>
        </references>
      </pivotArea>
    </format>
    <format dxfId="825">
      <pivotArea dataOnly="0" labelOnly="1" outline="0" fieldPosition="0">
        <references count="2">
          <reference field="2" count="1" selected="0">
            <x v="3"/>
          </reference>
          <reference field="3" count="2">
            <x v="3"/>
            <x v="4"/>
          </reference>
        </references>
      </pivotArea>
    </format>
    <format dxfId="824">
      <pivotArea dataOnly="0" labelOnly="1" outline="0" fieldPosition="0">
        <references count="2">
          <reference field="2" count="1" selected="0">
            <x v="5"/>
          </reference>
          <reference field="3" count="2">
            <x v="6"/>
            <x v="18"/>
          </reference>
        </references>
      </pivotArea>
    </format>
    <format dxfId="823">
      <pivotArea dataOnly="0" labelOnly="1" outline="0" fieldPosition="0">
        <references count="2">
          <reference field="2" count="1" selected="0">
            <x v="6"/>
          </reference>
          <reference field="3" count="6">
            <x v="7"/>
            <x v="9"/>
            <x v="13"/>
            <x v="14"/>
            <x v="15"/>
            <x v="16"/>
          </reference>
        </references>
      </pivotArea>
    </format>
    <format dxfId="822">
      <pivotArea dataOnly="0" labelOnly="1" outline="0" fieldPosition="0">
        <references count="2">
          <reference field="2" count="1" selected="0">
            <x v="7"/>
          </reference>
          <reference field="3" count="3">
            <x v="10"/>
            <x v="11"/>
            <x v="12"/>
          </reference>
        </references>
      </pivotArea>
    </format>
    <format dxfId="821">
      <pivotArea field="3" type="button" dataOnly="0" labelOnly="1" outline="0" axis="axisRow" fieldPosition="1"/>
    </format>
    <format dxfId="820">
      <pivotArea dataOnly="0" labelOnly="1" outline="0" fieldPosition="0">
        <references count="1">
          <reference field="2" count="1">
            <x v="1"/>
          </reference>
        </references>
      </pivotArea>
    </format>
    <format dxfId="819">
      <pivotArea dataOnly="0" labelOnly="1" outline="0" fieldPosition="0">
        <references count="1">
          <reference field="2" count="1">
            <x v="2"/>
          </reference>
        </references>
      </pivotArea>
    </format>
    <format dxfId="818">
      <pivotArea dataOnly="0" labelOnly="1" outline="0" fieldPosition="0">
        <references count="1">
          <reference field="2" count="1">
            <x v="3"/>
          </reference>
        </references>
      </pivotArea>
    </format>
    <format dxfId="817">
      <pivotArea dataOnly="0" labelOnly="1" outline="0" fieldPosition="0">
        <references count="1">
          <reference field="2" count="1">
            <x v="5"/>
          </reference>
        </references>
      </pivotArea>
    </format>
    <format dxfId="816">
      <pivotArea dataOnly="0" labelOnly="1" outline="0" fieldPosition="0">
        <references count="1">
          <reference field="2" count="1">
            <x v="6"/>
          </reference>
        </references>
      </pivotArea>
    </format>
    <format dxfId="815">
      <pivotArea dataOnly="0" labelOnly="1" outline="0" fieldPosition="0">
        <references count="1">
          <reference field="2" count="1">
            <x v="7"/>
          </reference>
        </references>
      </pivotArea>
    </format>
    <format dxfId="814">
      <pivotArea dataOnly="0" labelOnly="1" outline="0" fieldPosition="0">
        <references count="2">
          <reference field="2" count="1" selected="0">
            <x v="2"/>
          </reference>
          <reference field="3" count="1">
            <x v="2"/>
          </reference>
        </references>
      </pivotArea>
    </format>
    <format dxfId="813">
      <pivotArea dataOnly="0" labelOnly="1" outline="0" fieldPosition="0">
        <references count="2">
          <reference field="2" count="1" selected="0">
            <x v="3"/>
          </reference>
          <reference field="3" count="2">
            <x v="3"/>
            <x v="4"/>
          </reference>
        </references>
      </pivotArea>
    </format>
    <format dxfId="812">
      <pivotArea dataOnly="0" labelOnly="1" outline="0" fieldPosition="0">
        <references count="2">
          <reference field="2" count="1" selected="0">
            <x v="5"/>
          </reference>
          <reference field="3" count="2">
            <x v="6"/>
            <x v="18"/>
          </reference>
        </references>
      </pivotArea>
    </format>
    <format dxfId="811">
      <pivotArea dataOnly="0" labelOnly="1" outline="0" fieldPosition="0">
        <references count="2">
          <reference field="2" count="1" selected="0">
            <x v="6"/>
          </reference>
          <reference field="3" count="6">
            <x v="7"/>
            <x v="9"/>
            <x v="13"/>
            <x v="14"/>
            <x v="15"/>
            <x v="16"/>
          </reference>
        </references>
      </pivotArea>
    </format>
    <format dxfId="810">
      <pivotArea dataOnly="0" labelOnly="1" outline="0" fieldPosition="0">
        <references count="2">
          <reference field="2" count="1" selected="0">
            <x v="7"/>
          </reference>
          <reference field="3" count="3">
            <x v="10"/>
            <x v="11"/>
            <x v="12"/>
          </reference>
        </references>
      </pivotArea>
    </format>
    <format dxfId="809">
      <pivotArea field="3" type="button" dataOnly="0" labelOnly="1" outline="0" axis="axisRow" fieldPosition="1"/>
    </format>
    <format dxfId="808">
      <pivotArea dataOnly="0" labelOnly="1" outline="0" fieldPosition="0">
        <references count="1">
          <reference field="2" count="1">
            <x v="1"/>
          </reference>
        </references>
      </pivotArea>
    </format>
    <format dxfId="807">
      <pivotArea dataOnly="0" labelOnly="1" outline="0" fieldPosition="0">
        <references count="1">
          <reference field="2" count="1">
            <x v="2"/>
          </reference>
        </references>
      </pivotArea>
    </format>
    <format dxfId="806">
      <pivotArea dataOnly="0" labelOnly="1" outline="0" fieldPosition="0">
        <references count="1">
          <reference field="2" count="1">
            <x v="3"/>
          </reference>
        </references>
      </pivotArea>
    </format>
    <format dxfId="805">
      <pivotArea dataOnly="0" labelOnly="1" outline="0" fieldPosition="0">
        <references count="1">
          <reference field="2" count="1">
            <x v="5"/>
          </reference>
        </references>
      </pivotArea>
    </format>
    <format dxfId="804">
      <pivotArea dataOnly="0" labelOnly="1" outline="0" fieldPosition="0">
        <references count="1">
          <reference field="2" count="1">
            <x v="6"/>
          </reference>
        </references>
      </pivotArea>
    </format>
    <format dxfId="803">
      <pivotArea dataOnly="0" labelOnly="1" outline="0" fieldPosition="0">
        <references count="1">
          <reference field="2" count="1">
            <x v="7"/>
          </reference>
        </references>
      </pivotArea>
    </format>
    <format dxfId="802">
      <pivotArea dataOnly="0" labelOnly="1" outline="0" fieldPosition="0">
        <references count="2">
          <reference field="2" count="1" selected="0">
            <x v="2"/>
          </reference>
          <reference field="3" count="1">
            <x v="2"/>
          </reference>
        </references>
      </pivotArea>
    </format>
    <format dxfId="801">
      <pivotArea dataOnly="0" labelOnly="1" outline="0" fieldPosition="0">
        <references count="2">
          <reference field="2" count="1" selected="0">
            <x v="3"/>
          </reference>
          <reference field="3" count="2">
            <x v="3"/>
            <x v="4"/>
          </reference>
        </references>
      </pivotArea>
    </format>
    <format dxfId="800">
      <pivotArea dataOnly="0" labelOnly="1" outline="0" fieldPosition="0">
        <references count="2">
          <reference field="2" count="1" selected="0">
            <x v="5"/>
          </reference>
          <reference field="3" count="2">
            <x v="6"/>
            <x v="18"/>
          </reference>
        </references>
      </pivotArea>
    </format>
    <format dxfId="799">
      <pivotArea dataOnly="0" labelOnly="1" outline="0" fieldPosition="0">
        <references count="2">
          <reference field="2" count="1" selected="0">
            <x v="6"/>
          </reference>
          <reference field="3" count="6">
            <x v="7"/>
            <x v="9"/>
            <x v="13"/>
            <x v="14"/>
            <x v="15"/>
            <x v="16"/>
          </reference>
        </references>
      </pivotArea>
    </format>
    <format dxfId="798">
      <pivotArea dataOnly="0" labelOnly="1" outline="0" fieldPosition="0">
        <references count="2">
          <reference field="2" count="1" selected="0">
            <x v="7"/>
          </reference>
          <reference field="3" count="3">
            <x v="10"/>
            <x v="11"/>
            <x v="12"/>
          </reference>
        </references>
      </pivotArea>
    </format>
    <format dxfId="797">
      <pivotArea field="3" type="button" dataOnly="0" labelOnly="1" outline="0" axis="axisRow" fieldPosition="1"/>
    </format>
    <format dxfId="796">
      <pivotArea dataOnly="0" labelOnly="1" outline="0" fieldPosition="0">
        <references count="1">
          <reference field="2" count="1">
            <x v="1"/>
          </reference>
        </references>
      </pivotArea>
    </format>
    <format dxfId="795">
      <pivotArea dataOnly="0" labelOnly="1" outline="0" fieldPosition="0">
        <references count="1">
          <reference field="2" count="1">
            <x v="2"/>
          </reference>
        </references>
      </pivotArea>
    </format>
    <format dxfId="794">
      <pivotArea dataOnly="0" labelOnly="1" outline="0" fieldPosition="0">
        <references count="1">
          <reference field="2" count="1">
            <x v="3"/>
          </reference>
        </references>
      </pivotArea>
    </format>
    <format dxfId="793">
      <pivotArea dataOnly="0" labelOnly="1" outline="0" fieldPosition="0">
        <references count="1">
          <reference field="2" count="1">
            <x v="5"/>
          </reference>
        </references>
      </pivotArea>
    </format>
    <format dxfId="792">
      <pivotArea dataOnly="0" labelOnly="1" outline="0" fieldPosition="0">
        <references count="1">
          <reference field="2" count="1">
            <x v="6"/>
          </reference>
        </references>
      </pivotArea>
    </format>
    <format dxfId="791">
      <pivotArea dataOnly="0" labelOnly="1" outline="0" fieldPosition="0">
        <references count="1">
          <reference field="2" count="1">
            <x v="7"/>
          </reference>
        </references>
      </pivotArea>
    </format>
    <format dxfId="790">
      <pivotArea dataOnly="0" labelOnly="1" outline="0" fieldPosition="0">
        <references count="2">
          <reference field="2" count="1" selected="0">
            <x v="2"/>
          </reference>
          <reference field="3" count="1">
            <x v="2"/>
          </reference>
        </references>
      </pivotArea>
    </format>
    <format dxfId="789">
      <pivotArea dataOnly="0" labelOnly="1" outline="0" fieldPosition="0">
        <references count="2">
          <reference field="2" count="1" selected="0">
            <x v="3"/>
          </reference>
          <reference field="3" count="2">
            <x v="3"/>
            <x v="4"/>
          </reference>
        </references>
      </pivotArea>
    </format>
    <format dxfId="788">
      <pivotArea dataOnly="0" labelOnly="1" outline="0" fieldPosition="0">
        <references count="2">
          <reference field="2" count="1" selected="0">
            <x v="5"/>
          </reference>
          <reference field="3" count="2">
            <x v="6"/>
            <x v="18"/>
          </reference>
        </references>
      </pivotArea>
    </format>
    <format dxfId="787">
      <pivotArea dataOnly="0" labelOnly="1" outline="0" fieldPosition="0">
        <references count="2">
          <reference field="2" count="1" selected="0">
            <x v="6"/>
          </reference>
          <reference field="3" count="6">
            <x v="7"/>
            <x v="9"/>
            <x v="13"/>
            <x v="14"/>
            <x v="15"/>
            <x v="16"/>
          </reference>
        </references>
      </pivotArea>
    </format>
    <format dxfId="786">
      <pivotArea dataOnly="0" labelOnly="1" outline="0" fieldPosition="0">
        <references count="2">
          <reference field="2" count="1" selected="0">
            <x v="7"/>
          </reference>
          <reference field="3" count="3">
            <x v="10"/>
            <x v="11"/>
            <x v="12"/>
          </reference>
        </references>
      </pivotArea>
    </format>
    <format dxfId="785">
      <pivotArea field="3" type="button" dataOnly="0" labelOnly="1" outline="0" axis="axisRow" fieldPosition="1"/>
    </format>
    <format dxfId="784">
      <pivotArea dataOnly="0" labelOnly="1" outline="0" fieldPosition="0">
        <references count="1">
          <reference field="2" count="1">
            <x v="1"/>
          </reference>
        </references>
      </pivotArea>
    </format>
    <format dxfId="783">
      <pivotArea dataOnly="0" labelOnly="1" outline="0" fieldPosition="0">
        <references count="1">
          <reference field="2" count="1">
            <x v="2"/>
          </reference>
        </references>
      </pivotArea>
    </format>
    <format dxfId="782">
      <pivotArea dataOnly="0" labelOnly="1" outline="0" fieldPosition="0">
        <references count="1">
          <reference field="2" count="1">
            <x v="3"/>
          </reference>
        </references>
      </pivotArea>
    </format>
    <format dxfId="781">
      <pivotArea dataOnly="0" labelOnly="1" outline="0" fieldPosition="0">
        <references count="1">
          <reference field="2" count="1">
            <x v="5"/>
          </reference>
        </references>
      </pivotArea>
    </format>
    <format dxfId="780">
      <pivotArea dataOnly="0" labelOnly="1" outline="0" fieldPosition="0">
        <references count="1">
          <reference field="2" count="1">
            <x v="6"/>
          </reference>
        </references>
      </pivotArea>
    </format>
    <format dxfId="779">
      <pivotArea dataOnly="0" labelOnly="1" outline="0" fieldPosition="0">
        <references count="1">
          <reference field="2" count="1">
            <x v="7"/>
          </reference>
        </references>
      </pivotArea>
    </format>
    <format dxfId="778">
      <pivotArea dataOnly="0" labelOnly="1" outline="0" fieldPosition="0">
        <references count="2">
          <reference field="2" count="1" selected="0">
            <x v="2"/>
          </reference>
          <reference field="3" count="1">
            <x v="2"/>
          </reference>
        </references>
      </pivotArea>
    </format>
    <format dxfId="777">
      <pivotArea dataOnly="0" labelOnly="1" outline="0" fieldPosition="0">
        <references count="2">
          <reference field="2" count="1" selected="0">
            <x v="3"/>
          </reference>
          <reference field="3" count="2">
            <x v="3"/>
            <x v="4"/>
          </reference>
        </references>
      </pivotArea>
    </format>
    <format dxfId="776">
      <pivotArea dataOnly="0" labelOnly="1" outline="0" fieldPosition="0">
        <references count="2">
          <reference field="2" count="1" selected="0">
            <x v="5"/>
          </reference>
          <reference field="3" count="2">
            <x v="6"/>
            <x v="18"/>
          </reference>
        </references>
      </pivotArea>
    </format>
    <format dxfId="775">
      <pivotArea dataOnly="0" labelOnly="1" outline="0" fieldPosition="0">
        <references count="2">
          <reference field="2" count="1" selected="0">
            <x v="6"/>
          </reference>
          <reference field="3" count="6">
            <x v="7"/>
            <x v="9"/>
            <x v="13"/>
            <x v="14"/>
            <x v="15"/>
            <x v="16"/>
          </reference>
        </references>
      </pivotArea>
    </format>
    <format dxfId="774">
      <pivotArea dataOnly="0" labelOnly="1" outline="0" fieldPosition="0">
        <references count="2">
          <reference field="2" count="1" selected="0">
            <x v="7"/>
          </reference>
          <reference field="3" count="3">
            <x v="10"/>
            <x v="11"/>
            <x v="12"/>
          </reference>
        </references>
      </pivotArea>
    </format>
    <format dxfId="773">
      <pivotArea field="3" type="button" dataOnly="0" labelOnly="1" outline="0" axis="axisRow" fieldPosition="1"/>
    </format>
    <format dxfId="772">
      <pivotArea type="all" dataOnly="0" outline="0" fieldPosition="0"/>
    </format>
    <format dxfId="771">
      <pivotArea outline="0" collapsedLevelsAreSubtotals="1" fieldPosition="0"/>
    </format>
    <format dxfId="770">
      <pivotArea field="2" type="button" dataOnly="0" labelOnly="1" outline="0" axis="axisRow" fieldPosition="0"/>
    </format>
    <format dxfId="769">
      <pivotArea field="3" type="button" dataOnly="0" labelOnly="1" outline="0" axis="axisRow" fieldPosition="1"/>
    </format>
    <format dxfId="768">
      <pivotArea dataOnly="0" labelOnly="1" outline="0" fieldPosition="0">
        <references count="1">
          <reference field="2" count="6">
            <x v="1"/>
            <x v="2"/>
            <x v="3"/>
            <x v="5"/>
            <x v="6"/>
            <x v="7"/>
          </reference>
        </references>
      </pivotArea>
    </format>
    <format dxfId="767">
      <pivotArea dataOnly="0" labelOnly="1" outline="0" fieldPosition="0">
        <references count="2">
          <reference field="2" count="1" selected="0">
            <x v="1"/>
          </reference>
          <reference field="3" count="1">
            <x v="1"/>
          </reference>
        </references>
      </pivotArea>
    </format>
    <format dxfId="766">
      <pivotArea dataOnly="0" labelOnly="1" outline="0" fieldPosition="0">
        <references count="2">
          <reference field="2" count="1" selected="0">
            <x v="2"/>
          </reference>
          <reference field="3" count="1">
            <x v="2"/>
          </reference>
        </references>
      </pivotArea>
    </format>
    <format dxfId="765">
      <pivotArea dataOnly="0" labelOnly="1" outline="0" fieldPosition="0">
        <references count="2">
          <reference field="2" count="1" selected="0">
            <x v="3"/>
          </reference>
          <reference field="3" count="2">
            <x v="3"/>
            <x v="4"/>
          </reference>
        </references>
      </pivotArea>
    </format>
    <format dxfId="764">
      <pivotArea dataOnly="0" labelOnly="1" outline="0" fieldPosition="0">
        <references count="2">
          <reference field="2" count="1" selected="0">
            <x v="5"/>
          </reference>
          <reference field="3" count="1">
            <x v="6"/>
          </reference>
        </references>
      </pivotArea>
    </format>
    <format dxfId="763">
      <pivotArea dataOnly="0" labelOnly="1" outline="0" fieldPosition="0">
        <references count="2">
          <reference field="2" count="1" selected="0">
            <x v="6"/>
          </reference>
          <reference field="3" count="2">
            <x v="7"/>
            <x v="9"/>
          </reference>
        </references>
      </pivotArea>
    </format>
    <format dxfId="762">
      <pivotArea dataOnly="0" labelOnly="1" outline="0" fieldPosition="0">
        <references count="2">
          <reference field="2" count="1" selected="0">
            <x v="7"/>
          </reference>
          <reference field="3" count="1">
            <x v="10"/>
          </reference>
        </references>
      </pivotArea>
    </format>
    <format dxfId="761">
      <pivotArea type="all" dataOnly="0" outline="0" fieldPosition="0"/>
    </format>
    <format dxfId="760">
      <pivotArea outline="0" collapsedLevelsAreSubtotals="1" fieldPosition="0"/>
    </format>
    <format dxfId="759">
      <pivotArea field="2" type="button" dataOnly="0" labelOnly="1" outline="0" axis="axisRow" fieldPosition="0"/>
    </format>
    <format dxfId="758">
      <pivotArea field="3" type="button" dataOnly="0" labelOnly="1" outline="0" axis="axisRow" fieldPosition="1"/>
    </format>
    <format dxfId="757">
      <pivotArea dataOnly="0" labelOnly="1" outline="0" fieldPosition="0">
        <references count="1">
          <reference field="2" count="6">
            <x v="1"/>
            <x v="2"/>
            <x v="3"/>
            <x v="5"/>
            <x v="6"/>
            <x v="7"/>
          </reference>
        </references>
      </pivotArea>
    </format>
    <format dxfId="756">
      <pivotArea dataOnly="0" labelOnly="1" outline="0" fieldPosition="0">
        <references count="2">
          <reference field="2" count="1" selected="0">
            <x v="1"/>
          </reference>
          <reference field="3" count="1">
            <x v="1"/>
          </reference>
        </references>
      </pivotArea>
    </format>
    <format dxfId="755">
      <pivotArea dataOnly="0" labelOnly="1" outline="0" fieldPosition="0">
        <references count="2">
          <reference field="2" count="1" selected="0">
            <x v="2"/>
          </reference>
          <reference field="3" count="1">
            <x v="2"/>
          </reference>
        </references>
      </pivotArea>
    </format>
    <format dxfId="754">
      <pivotArea dataOnly="0" labelOnly="1" outline="0" fieldPosition="0">
        <references count="2">
          <reference field="2" count="1" selected="0">
            <x v="3"/>
          </reference>
          <reference field="3" count="2">
            <x v="3"/>
            <x v="4"/>
          </reference>
        </references>
      </pivotArea>
    </format>
    <format dxfId="753">
      <pivotArea dataOnly="0" labelOnly="1" outline="0" fieldPosition="0">
        <references count="2">
          <reference field="2" count="1" selected="0">
            <x v="5"/>
          </reference>
          <reference field="3" count="1">
            <x v="6"/>
          </reference>
        </references>
      </pivotArea>
    </format>
    <format dxfId="752">
      <pivotArea dataOnly="0" labelOnly="1" outline="0" fieldPosition="0">
        <references count="2">
          <reference field="2" count="1" selected="0">
            <x v="6"/>
          </reference>
          <reference field="3" count="2">
            <x v="7"/>
            <x v="9"/>
          </reference>
        </references>
      </pivotArea>
    </format>
    <format dxfId="751">
      <pivotArea dataOnly="0" labelOnly="1" outline="0" fieldPosition="0">
        <references count="2">
          <reference field="2" count="1" selected="0">
            <x v="7"/>
          </reference>
          <reference field="3" count="1">
            <x v="10"/>
          </reference>
        </references>
      </pivotArea>
    </format>
    <format dxfId="750">
      <pivotArea field="3" type="button" dataOnly="0" labelOnly="1" outline="0" axis="axisRow" fieldPosition="1"/>
    </format>
    <format dxfId="749">
      <pivotArea dataOnly="0" labelOnly="1" outline="0" fieldPosition="0">
        <references count="1">
          <reference field="2" count="1">
            <x v="1"/>
          </reference>
        </references>
      </pivotArea>
    </format>
    <format dxfId="748">
      <pivotArea dataOnly="0" labelOnly="1" outline="0" fieldPosition="0">
        <references count="1">
          <reference field="2" count="1">
            <x v="2"/>
          </reference>
        </references>
      </pivotArea>
    </format>
    <format dxfId="747">
      <pivotArea dataOnly="0" labelOnly="1" outline="0" fieldPosition="0">
        <references count="1">
          <reference field="2" count="1">
            <x v="3"/>
          </reference>
        </references>
      </pivotArea>
    </format>
    <format dxfId="746">
      <pivotArea dataOnly="0" labelOnly="1" outline="0" fieldPosition="0">
        <references count="1">
          <reference field="2" count="1">
            <x v="5"/>
          </reference>
        </references>
      </pivotArea>
    </format>
    <format dxfId="745">
      <pivotArea dataOnly="0" labelOnly="1" outline="0" fieldPosition="0">
        <references count="1">
          <reference field="2" count="1">
            <x v="6"/>
          </reference>
        </references>
      </pivotArea>
    </format>
    <format dxfId="744">
      <pivotArea dataOnly="0" labelOnly="1" outline="0" fieldPosition="0">
        <references count="1">
          <reference field="2" count="1">
            <x v="7"/>
          </reference>
        </references>
      </pivotArea>
    </format>
    <format dxfId="743">
      <pivotArea dataOnly="0" labelOnly="1" outline="0" fieldPosition="0">
        <references count="2">
          <reference field="2" count="1" selected="0">
            <x v="1"/>
          </reference>
          <reference field="3" count="1">
            <x v="1"/>
          </reference>
        </references>
      </pivotArea>
    </format>
    <format dxfId="742">
      <pivotArea dataOnly="0" labelOnly="1" outline="0" fieldPosition="0">
        <references count="2">
          <reference field="2" count="1" selected="0">
            <x v="2"/>
          </reference>
          <reference field="3" count="1">
            <x v="2"/>
          </reference>
        </references>
      </pivotArea>
    </format>
    <format dxfId="741">
      <pivotArea dataOnly="0" labelOnly="1" outline="0" fieldPosition="0">
        <references count="2">
          <reference field="2" count="1" selected="0">
            <x v="3"/>
          </reference>
          <reference field="3" count="2">
            <x v="3"/>
            <x v="4"/>
          </reference>
        </references>
      </pivotArea>
    </format>
    <format dxfId="740">
      <pivotArea dataOnly="0" labelOnly="1" outline="0" fieldPosition="0">
        <references count="2">
          <reference field="2" count="1" selected="0">
            <x v="5"/>
          </reference>
          <reference field="3" count="1">
            <x v="6"/>
          </reference>
        </references>
      </pivotArea>
    </format>
    <format dxfId="739">
      <pivotArea dataOnly="0" labelOnly="1" outline="0" fieldPosition="0">
        <references count="2">
          <reference field="2" count="1" selected="0">
            <x v="6"/>
          </reference>
          <reference field="3" count="4">
            <x v="7"/>
            <x v="9"/>
            <x v="15"/>
            <x v="16"/>
          </reference>
        </references>
      </pivotArea>
    </format>
    <format dxfId="738">
      <pivotArea dataOnly="0" labelOnly="1" outline="0" fieldPosition="0">
        <references count="2">
          <reference field="2" count="1" selected="0">
            <x v="7"/>
          </reference>
          <reference field="3" count="1">
            <x v="10"/>
          </reference>
        </references>
      </pivotArea>
    </format>
    <format dxfId="737">
      <pivotArea field="3" type="button" dataOnly="0" labelOnly="1" outline="0" axis="axisRow" fieldPosition="1"/>
    </format>
    <format dxfId="736">
      <pivotArea dataOnly="0" labelOnly="1" outline="0" fieldPosition="0">
        <references count="1">
          <reference field="2" count="1">
            <x v="1"/>
          </reference>
        </references>
      </pivotArea>
    </format>
    <format dxfId="735">
      <pivotArea dataOnly="0" labelOnly="1" outline="0" fieldPosition="0">
        <references count="1">
          <reference field="2" count="1">
            <x v="2"/>
          </reference>
        </references>
      </pivotArea>
    </format>
    <format dxfId="734">
      <pivotArea dataOnly="0" labelOnly="1" outline="0" fieldPosition="0">
        <references count="1">
          <reference field="2" count="1">
            <x v="3"/>
          </reference>
        </references>
      </pivotArea>
    </format>
    <format dxfId="733">
      <pivotArea dataOnly="0" labelOnly="1" outline="0" fieldPosition="0">
        <references count="1">
          <reference field="2" count="1">
            <x v="5"/>
          </reference>
        </references>
      </pivotArea>
    </format>
    <format dxfId="732">
      <pivotArea dataOnly="0" labelOnly="1" outline="0" fieldPosition="0">
        <references count="1">
          <reference field="2" count="1">
            <x v="6"/>
          </reference>
        </references>
      </pivotArea>
    </format>
    <format dxfId="731">
      <pivotArea dataOnly="0" labelOnly="1" outline="0" fieldPosition="0">
        <references count="1">
          <reference field="2" count="1">
            <x v="7"/>
          </reference>
        </references>
      </pivotArea>
    </format>
    <format dxfId="730">
      <pivotArea dataOnly="0" labelOnly="1" outline="0" fieldPosition="0">
        <references count="2">
          <reference field="2" count="1" selected="0">
            <x v="1"/>
          </reference>
          <reference field="3" count="1">
            <x v="1"/>
          </reference>
        </references>
      </pivotArea>
    </format>
    <format dxfId="729">
      <pivotArea dataOnly="0" labelOnly="1" outline="0" fieldPosition="0">
        <references count="2">
          <reference field="2" count="1" selected="0">
            <x v="2"/>
          </reference>
          <reference field="3" count="1">
            <x v="2"/>
          </reference>
        </references>
      </pivotArea>
    </format>
    <format dxfId="728">
      <pivotArea dataOnly="0" labelOnly="1" outline="0" fieldPosition="0">
        <references count="2">
          <reference field="2" count="1" selected="0">
            <x v="3"/>
          </reference>
          <reference field="3" count="2">
            <x v="3"/>
            <x v="4"/>
          </reference>
        </references>
      </pivotArea>
    </format>
    <format dxfId="727">
      <pivotArea dataOnly="0" labelOnly="1" outline="0" fieldPosition="0">
        <references count="2">
          <reference field="2" count="1" selected="0">
            <x v="5"/>
          </reference>
          <reference field="3" count="1">
            <x v="6"/>
          </reference>
        </references>
      </pivotArea>
    </format>
    <format dxfId="726">
      <pivotArea dataOnly="0" labelOnly="1" outline="0" fieldPosition="0">
        <references count="2">
          <reference field="2" count="1" selected="0">
            <x v="6"/>
          </reference>
          <reference field="3" count="4">
            <x v="7"/>
            <x v="9"/>
            <x v="15"/>
            <x v="16"/>
          </reference>
        </references>
      </pivotArea>
    </format>
    <format dxfId="725">
      <pivotArea dataOnly="0" labelOnly="1" outline="0" fieldPosition="0">
        <references count="2">
          <reference field="2" count="1" selected="0">
            <x v="7"/>
          </reference>
          <reference field="3" count="1">
            <x v="10"/>
          </reference>
        </references>
      </pivotArea>
    </format>
    <format dxfId="724">
      <pivotArea field="3" type="button" dataOnly="0" labelOnly="1" outline="0" axis="axisRow" fieldPosition="1"/>
    </format>
    <format dxfId="723">
      <pivotArea dataOnly="0" labelOnly="1" outline="0" fieldPosition="0">
        <references count="1">
          <reference field="2" count="1">
            <x v="1"/>
          </reference>
        </references>
      </pivotArea>
    </format>
    <format dxfId="722">
      <pivotArea dataOnly="0" labelOnly="1" outline="0" fieldPosition="0">
        <references count="1">
          <reference field="2" count="1">
            <x v="2"/>
          </reference>
        </references>
      </pivotArea>
    </format>
    <format dxfId="721">
      <pivotArea dataOnly="0" labelOnly="1" outline="0" fieldPosition="0">
        <references count="1">
          <reference field="2" count="1">
            <x v="3"/>
          </reference>
        </references>
      </pivotArea>
    </format>
    <format dxfId="720">
      <pivotArea dataOnly="0" labelOnly="1" outline="0" fieldPosition="0">
        <references count="1">
          <reference field="2" count="1">
            <x v="5"/>
          </reference>
        </references>
      </pivotArea>
    </format>
    <format dxfId="719">
      <pivotArea dataOnly="0" labelOnly="1" outline="0" fieldPosition="0">
        <references count="1">
          <reference field="2" count="1">
            <x v="6"/>
          </reference>
        </references>
      </pivotArea>
    </format>
    <format dxfId="718">
      <pivotArea dataOnly="0" labelOnly="1" outline="0" fieldPosition="0">
        <references count="1">
          <reference field="2" count="1">
            <x v="7"/>
          </reference>
        </references>
      </pivotArea>
    </format>
    <format dxfId="717">
      <pivotArea dataOnly="0" labelOnly="1" outline="0" fieldPosition="0">
        <references count="2">
          <reference field="2" count="1" selected="0">
            <x v="1"/>
          </reference>
          <reference field="3" count="1">
            <x v="1"/>
          </reference>
        </references>
      </pivotArea>
    </format>
    <format dxfId="716">
      <pivotArea dataOnly="0" labelOnly="1" outline="0" fieldPosition="0">
        <references count="2">
          <reference field="2" count="1" selected="0">
            <x v="2"/>
          </reference>
          <reference field="3" count="1">
            <x v="2"/>
          </reference>
        </references>
      </pivotArea>
    </format>
    <format dxfId="715">
      <pivotArea dataOnly="0" labelOnly="1" outline="0" fieldPosition="0">
        <references count="2">
          <reference field="2" count="1" selected="0">
            <x v="3"/>
          </reference>
          <reference field="3" count="2">
            <x v="3"/>
            <x v="4"/>
          </reference>
        </references>
      </pivotArea>
    </format>
    <format dxfId="714">
      <pivotArea dataOnly="0" labelOnly="1" outline="0" fieldPosition="0">
        <references count="2">
          <reference field="2" count="1" selected="0">
            <x v="5"/>
          </reference>
          <reference field="3" count="1">
            <x v="6"/>
          </reference>
        </references>
      </pivotArea>
    </format>
    <format dxfId="713">
      <pivotArea dataOnly="0" labelOnly="1" outline="0" fieldPosition="0">
        <references count="2">
          <reference field="2" count="1" selected="0">
            <x v="6"/>
          </reference>
          <reference field="3" count="2">
            <x v="7"/>
            <x v="9"/>
          </reference>
        </references>
      </pivotArea>
    </format>
    <format dxfId="712">
      <pivotArea dataOnly="0" labelOnly="1" outline="0" fieldPosition="0">
        <references count="2">
          <reference field="2" count="1" selected="0">
            <x v="7"/>
          </reference>
          <reference field="3" count="1">
            <x v="10"/>
          </reference>
        </references>
      </pivotArea>
    </format>
    <format dxfId="711">
      <pivotArea field="3" type="button" dataOnly="0" labelOnly="1" outline="0" axis="axisRow" fieldPosition="1"/>
    </format>
    <format dxfId="710">
      <pivotArea dataOnly="0" labelOnly="1" outline="0" fieldPosition="0">
        <references count="1">
          <reference field="2" count="1">
            <x v="1"/>
          </reference>
        </references>
      </pivotArea>
    </format>
    <format dxfId="709">
      <pivotArea dataOnly="0" labelOnly="1" outline="0" fieldPosition="0">
        <references count="1">
          <reference field="2" count="1">
            <x v="2"/>
          </reference>
        </references>
      </pivotArea>
    </format>
    <format dxfId="708">
      <pivotArea dataOnly="0" labelOnly="1" outline="0" fieldPosition="0">
        <references count="1">
          <reference field="2" count="1">
            <x v="3"/>
          </reference>
        </references>
      </pivotArea>
    </format>
    <format dxfId="707">
      <pivotArea dataOnly="0" labelOnly="1" outline="0" fieldPosition="0">
        <references count="1">
          <reference field="2" count="1">
            <x v="5"/>
          </reference>
        </references>
      </pivotArea>
    </format>
    <format dxfId="706">
      <pivotArea dataOnly="0" labelOnly="1" outline="0" fieldPosition="0">
        <references count="1">
          <reference field="2" count="1">
            <x v="6"/>
          </reference>
        </references>
      </pivotArea>
    </format>
    <format dxfId="705">
      <pivotArea dataOnly="0" labelOnly="1" outline="0" fieldPosition="0">
        <references count="1">
          <reference field="2" count="1">
            <x v="7"/>
          </reference>
        </references>
      </pivotArea>
    </format>
    <format dxfId="704">
      <pivotArea dataOnly="0" labelOnly="1" outline="0" fieldPosition="0">
        <references count="2">
          <reference field="2" count="1" selected="0">
            <x v="1"/>
          </reference>
          <reference field="3" count="1">
            <x v="1"/>
          </reference>
        </references>
      </pivotArea>
    </format>
    <format dxfId="703">
      <pivotArea dataOnly="0" labelOnly="1" outline="0" fieldPosition="0">
        <references count="2">
          <reference field="2" count="1" selected="0">
            <x v="2"/>
          </reference>
          <reference field="3" count="1">
            <x v="2"/>
          </reference>
        </references>
      </pivotArea>
    </format>
    <format dxfId="702">
      <pivotArea dataOnly="0" labelOnly="1" outline="0" fieldPosition="0">
        <references count="2">
          <reference field="2" count="1" selected="0">
            <x v="3"/>
          </reference>
          <reference field="3" count="2">
            <x v="3"/>
            <x v="4"/>
          </reference>
        </references>
      </pivotArea>
    </format>
    <format dxfId="701">
      <pivotArea dataOnly="0" labelOnly="1" outline="0" fieldPosition="0">
        <references count="2">
          <reference field="2" count="1" selected="0">
            <x v="5"/>
          </reference>
          <reference field="3" count="1">
            <x v="6"/>
          </reference>
        </references>
      </pivotArea>
    </format>
    <format dxfId="700">
      <pivotArea dataOnly="0" labelOnly="1" outline="0" fieldPosition="0">
        <references count="2">
          <reference field="2" count="1" selected="0">
            <x v="6"/>
          </reference>
          <reference field="3" count="2">
            <x v="7"/>
            <x v="9"/>
          </reference>
        </references>
      </pivotArea>
    </format>
    <format dxfId="699">
      <pivotArea dataOnly="0" labelOnly="1" outline="0" fieldPosition="0">
        <references count="2">
          <reference field="2" count="1" selected="0">
            <x v="7"/>
          </reference>
          <reference field="3" count="1">
            <x v="10"/>
          </reference>
        </references>
      </pivotArea>
    </format>
    <format dxfId="698">
      <pivotArea field="3" type="button" dataOnly="0" labelOnly="1" outline="0" axis="axisRow" fieldPosition="1"/>
    </format>
    <format dxfId="697">
      <pivotArea dataOnly="0" labelOnly="1" outline="0" fieldPosition="0">
        <references count="1">
          <reference field="2" count="1">
            <x v="1"/>
          </reference>
        </references>
      </pivotArea>
    </format>
    <format dxfId="696">
      <pivotArea dataOnly="0" labelOnly="1" outline="0" fieldPosition="0">
        <references count="1">
          <reference field="2" count="1">
            <x v="2"/>
          </reference>
        </references>
      </pivotArea>
    </format>
    <format dxfId="695">
      <pivotArea dataOnly="0" labelOnly="1" outline="0" fieldPosition="0">
        <references count="1">
          <reference field="2" count="1">
            <x v="3"/>
          </reference>
        </references>
      </pivotArea>
    </format>
    <format dxfId="694">
      <pivotArea dataOnly="0" labelOnly="1" outline="0" fieldPosition="0">
        <references count="1">
          <reference field="2" count="1">
            <x v="5"/>
          </reference>
        </references>
      </pivotArea>
    </format>
    <format dxfId="693">
      <pivotArea dataOnly="0" labelOnly="1" outline="0" fieldPosition="0">
        <references count="1">
          <reference field="2" count="1">
            <x v="6"/>
          </reference>
        </references>
      </pivotArea>
    </format>
    <format dxfId="692">
      <pivotArea dataOnly="0" labelOnly="1" outline="0" fieldPosition="0">
        <references count="1">
          <reference field="2" count="1">
            <x v="7"/>
          </reference>
        </references>
      </pivotArea>
    </format>
    <format dxfId="691">
      <pivotArea dataOnly="0" labelOnly="1" outline="0" fieldPosition="0">
        <references count="2">
          <reference field="2" count="1" selected="0">
            <x v="1"/>
          </reference>
          <reference field="3" count="1">
            <x v="1"/>
          </reference>
        </references>
      </pivotArea>
    </format>
    <format dxfId="690">
      <pivotArea dataOnly="0" labelOnly="1" outline="0" fieldPosition="0">
        <references count="2">
          <reference field="2" count="1" selected="0">
            <x v="2"/>
          </reference>
          <reference field="3" count="1">
            <x v="2"/>
          </reference>
        </references>
      </pivotArea>
    </format>
    <format dxfId="689">
      <pivotArea dataOnly="0" labelOnly="1" outline="0" fieldPosition="0">
        <references count="2">
          <reference field="2" count="1" selected="0">
            <x v="3"/>
          </reference>
          <reference field="3" count="2">
            <x v="3"/>
            <x v="4"/>
          </reference>
        </references>
      </pivotArea>
    </format>
    <format dxfId="688">
      <pivotArea dataOnly="0" labelOnly="1" outline="0" fieldPosition="0">
        <references count="2">
          <reference field="2" count="1" selected="0">
            <x v="5"/>
          </reference>
          <reference field="3" count="1">
            <x v="6"/>
          </reference>
        </references>
      </pivotArea>
    </format>
    <format dxfId="687">
      <pivotArea dataOnly="0" labelOnly="1" outline="0" fieldPosition="0">
        <references count="2">
          <reference field="2" count="1" selected="0">
            <x v="6"/>
          </reference>
          <reference field="3" count="2">
            <x v="7"/>
            <x v="9"/>
          </reference>
        </references>
      </pivotArea>
    </format>
    <format dxfId="686">
      <pivotArea dataOnly="0" labelOnly="1" outline="0" fieldPosition="0">
        <references count="2">
          <reference field="2" count="1" selected="0">
            <x v="7"/>
          </reference>
          <reference field="3" count="1">
            <x v="10"/>
          </reference>
        </references>
      </pivotArea>
    </format>
    <format dxfId="685">
      <pivotArea field="3" type="button" dataOnly="0" labelOnly="1" outline="0" axis="axisRow" fieldPosition="1"/>
    </format>
    <format dxfId="684">
      <pivotArea dataOnly="0" labelOnly="1" outline="0" fieldPosition="0">
        <references count="1">
          <reference field="2" count="1">
            <x v="1"/>
          </reference>
        </references>
      </pivotArea>
    </format>
    <format dxfId="683">
      <pivotArea dataOnly="0" labelOnly="1" outline="0" fieldPosition="0">
        <references count="1">
          <reference field="2" count="1">
            <x v="2"/>
          </reference>
        </references>
      </pivotArea>
    </format>
    <format dxfId="682">
      <pivotArea dataOnly="0" labelOnly="1" outline="0" fieldPosition="0">
        <references count="1">
          <reference field="2" count="1">
            <x v="3"/>
          </reference>
        </references>
      </pivotArea>
    </format>
    <format dxfId="681">
      <pivotArea dataOnly="0" labelOnly="1" outline="0" fieldPosition="0">
        <references count="1">
          <reference field="2" count="1">
            <x v="5"/>
          </reference>
        </references>
      </pivotArea>
    </format>
    <format dxfId="680">
      <pivotArea dataOnly="0" labelOnly="1" outline="0" fieldPosition="0">
        <references count="1">
          <reference field="2" count="1">
            <x v="6"/>
          </reference>
        </references>
      </pivotArea>
    </format>
    <format dxfId="679">
      <pivotArea dataOnly="0" labelOnly="1" outline="0" fieldPosition="0">
        <references count="1">
          <reference field="2" count="1">
            <x v="7"/>
          </reference>
        </references>
      </pivotArea>
    </format>
    <format dxfId="678">
      <pivotArea dataOnly="0" labelOnly="1" outline="0" fieldPosition="0">
        <references count="2">
          <reference field="2" count="1" selected="0">
            <x v="1"/>
          </reference>
          <reference field="3" count="1">
            <x v="1"/>
          </reference>
        </references>
      </pivotArea>
    </format>
    <format dxfId="677">
      <pivotArea dataOnly="0" labelOnly="1" outline="0" fieldPosition="0">
        <references count="2">
          <reference field="2" count="1" selected="0">
            <x v="2"/>
          </reference>
          <reference field="3" count="1">
            <x v="2"/>
          </reference>
        </references>
      </pivotArea>
    </format>
    <format dxfId="676">
      <pivotArea dataOnly="0" labelOnly="1" outline="0" fieldPosition="0">
        <references count="2">
          <reference field="2" count="1" selected="0">
            <x v="3"/>
          </reference>
          <reference field="3" count="2">
            <x v="3"/>
            <x v="4"/>
          </reference>
        </references>
      </pivotArea>
    </format>
    <format dxfId="675">
      <pivotArea dataOnly="0" labelOnly="1" outline="0" fieldPosition="0">
        <references count="2">
          <reference field="2" count="1" selected="0">
            <x v="5"/>
          </reference>
          <reference field="3" count="1">
            <x v="6"/>
          </reference>
        </references>
      </pivotArea>
    </format>
    <format dxfId="674">
      <pivotArea dataOnly="0" labelOnly="1" outline="0" fieldPosition="0">
        <references count="2">
          <reference field="2" count="1" selected="0">
            <x v="6"/>
          </reference>
          <reference field="3" count="2">
            <x v="7"/>
            <x v="9"/>
          </reference>
        </references>
      </pivotArea>
    </format>
    <format dxfId="673">
      <pivotArea dataOnly="0" labelOnly="1" outline="0" fieldPosition="0">
        <references count="2">
          <reference field="2" count="1" selected="0">
            <x v="7"/>
          </reference>
          <reference field="3" count="1">
            <x v="10"/>
          </reference>
        </references>
      </pivotArea>
    </format>
    <format dxfId="672">
      <pivotArea dataOnly="0" labelOnly="1" outline="0" fieldPosition="0">
        <references count="1">
          <reference field="2" count="1">
            <x v="1"/>
          </reference>
        </references>
      </pivotArea>
    </format>
    <format dxfId="671">
      <pivotArea dataOnly="0" labelOnly="1" outline="0" fieldPosition="0">
        <references count="1">
          <reference field="2" count="1">
            <x v="2"/>
          </reference>
        </references>
      </pivotArea>
    </format>
    <format dxfId="670">
      <pivotArea dataOnly="0" labelOnly="1" outline="0" fieldPosition="0">
        <references count="1">
          <reference field="2" count="1">
            <x v="3"/>
          </reference>
        </references>
      </pivotArea>
    </format>
    <format dxfId="669">
      <pivotArea dataOnly="0" labelOnly="1" outline="0" fieldPosition="0">
        <references count="1">
          <reference field="2" count="1">
            <x v="4"/>
          </reference>
        </references>
      </pivotArea>
    </format>
    <format dxfId="668">
      <pivotArea dataOnly="0" labelOnly="1" outline="0" fieldPosition="0">
        <references count="1">
          <reference field="2" count="1">
            <x v="5"/>
          </reference>
        </references>
      </pivotArea>
    </format>
    <format dxfId="667">
      <pivotArea dataOnly="0" labelOnly="1" outline="0" fieldPosition="0">
        <references count="1">
          <reference field="2" count="1">
            <x v="6"/>
          </reference>
        </references>
      </pivotArea>
    </format>
    <format dxfId="666">
      <pivotArea dataOnly="0" labelOnly="1" outline="0" fieldPosition="0">
        <references count="1">
          <reference field="2" count="1">
            <x v="7"/>
          </reference>
        </references>
      </pivotArea>
    </format>
    <format dxfId="665">
      <pivotArea field="10" type="button" dataOnly="0" labelOnly="1" outline="0" axis="axisRow" fieldPosition="2"/>
    </format>
    <format dxfId="664">
      <pivotArea field="10" type="button" dataOnly="0" labelOnly="1" outline="0" axis="axisRow" fieldPosition="2"/>
    </format>
    <format dxfId="663">
      <pivotArea field="10" type="button" dataOnly="0" labelOnly="1" outline="0" axis="axisRow" fieldPosition="2"/>
    </format>
    <format dxfId="662">
      <pivotArea field="10" type="button" dataOnly="0" labelOnly="1" outline="0" axis="axisRow" fieldPosition="2"/>
    </format>
    <format dxfId="661">
      <pivotArea type="all" dataOnly="0" outline="0" fieldPosition="0"/>
    </format>
    <format dxfId="660">
      <pivotArea outline="0" collapsedLevelsAreSubtotals="1" fieldPosition="0"/>
    </format>
    <format dxfId="659">
      <pivotArea field="2" type="button" dataOnly="0" labelOnly="1" outline="0" axis="axisRow" fieldPosition="0"/>
    </format>
    <format dxfId="658">
      <pivotArea field="3" type="button" dataOnly="0" labelOnly="1" outline="0" axis="axisRow" fieldPosition="1"/>
    </format>
    <format dxfId="657">
      <pivotArea field="10" type="button" dataOnly="0" labelOnly="1" outline="0" axis="axisRow" fieldPosition="2"/>
    </format>
    <format dxfId="656">
      <pivotArea dataOnly="0" labelOnly="1" outline="0" fieldPosition="0">
        <references count="1">
          <reference field="2" count="7">
            <x v="1"/>
            <x v="2"/>
            <x v="3"/>
            <x v="4"/>
            <x v="5"/>
            <x v="6"/>
            <x v="7"/>
          </reference>
        </references>
      </pivotArea>
    </format>
    <format dxfId="655">
      <pivotArea dataOnly="0" labelOnly="1" outline="0" fieldPosition="0">
        <references count="2">
          <reference field="2" count="1" selected="0">
            <x v="1"/>
          </reference>
          <reference field="3" count="1">
            <x v="1"/>
          </reference>
        </references>
      </pivotArea>
    </format>
    <format dxfId="654">
      <pivotArea dataOnly="0" labelOnly="1" outline="0" fieldPosition="0">
        <references count="2">
          <reference field="2" count="1" selected="0">
            <x v="2"/>
          </reference>
          <reference field="3" count="1">
            <x v="2"/>
          </reference>
        </references>
      </pivotArea>
    </format>
    <format dxfId="653">
      <pivotArea dataOnly="0" labelOnly="1" outline="0" fieldPosition="0">
        <references count="2">
          <reference field="2" count="1" selected="0">
            <x v="3"/>
          </reference>
          <reference field="3" count="2">
            <x v="3"/>
            <x v="4"/>
          </reference>
        </references>
      </pivotArea>
    </format>
    <format dxfId="652">
      <pivotArea dataOnly="0" labelOnly="1" outline="0" fieldPosition="0">
        <references count="2">
          <reference field="2" count="1" selected="0">
            <x v="4"/>
          </reference>
          <reference field="3" count="1">
            <x v="5"/>
          </reference>
        </references>
      </pivotArea>
    </format>
    <format dxfId="651">
      <pivotArea dataOnly="0" labelOnly="1" outline="0" fieldPosition="0">
        <references count="2">
          <reference field="2" count="1" selected="0">
            <x v="5"/>
          </reference>
          <reference field="3" count="1">
            <x v="6"/>
          </reference>
        </references>
      </pivotArea>
    </format>
    <format dxfId="650">
      <pivotArea dataOnly="0" labelOnly="1" outline="0" fieldPosition="0">
        <references count="2">
          <reference field="2" count="1" selected="0">
            <x v="6"/>
          </reference>
          <reference field="3" count="7">
            <x v="7"/>
            <x v="8"/>
            <x v="9"/>
            <x v="15"/>
            <x v="16"/>
            <x v="19"/>
            <x v="20"/>
          </reference>
        </references>
      </pivotArea>
    </format>
    <format dxfId="649">
      <pivotArea dataOnly="0" labelOnly="1" outline="0" fieldPosition="0">
        <references count="2">
          <reference field="2" count="1" selected="0">
            <x v="7"/>
          </reference>
          <reference field="3" count="1">
            <x v="10"/>
          </reference>
        </references>
      </pivotArea>
    </format>
    <format dxfId="648">
      <pivotArea outline="0" collapsedLevelsAreSubtotals="1" fieldPosition="0"/>
    </format>
    <format dxfId="647">
      <pivotArea dataOnly="0" labelOnly="1" outline="0" axis="axisValues" fieldPosition="0"/>
    </format>
    <format dxfId="646">
      <pivotArea dataOnly="0" labelOnly="1" outline="0" axis="axisValues" fieldPosition="0"/>
    </format>
    <format dxfId="645">
      <pivotArea dataOnly="0" labelOnly="1" outline="0" axis="axisValues" fieldPosition="0"/>
    </format>
    <format dxfId="644">
      <pivotArea dataOnly="0" labelOnly="1" outline="0" axis="axisValues" fieldPosition="0"/>
    </format>
    <format dxfId="643">
      <pivotArea outline="0" collapsedLevelsAreSubtotals="1" fieldPosition="0"/>
    </format>
  </formats>
  <conditionalFormats count="3">
    <conditionalFormat priority="3">
      <pivotAreas count="1">
        <pivotArea type="data" outline="0" collapsedLevelsAreSubtotals="1" fieldPosition="0">
          <references count="1">
            <reference field="4294967294" count="1" selected="0">
              <x v="0"/>
            </reference>
          </references>
        </pivotArea>
      </pivotAreas>
    </conditionalFormat>
    <conditionalFormat priority="2">
      <pivotAreas count="1">
        <pivotArea type="data" outline="0" collapsedLevelsAreSubtotals="1" fieldPosition="0">
          <references count="1">
            <reference field="4294967294" count="1" selected="0">
              <x v="0"/>
            </reference>
          </references>
        </pivotArea>
      </pivotAreas>
    </conditionalFormat>
    <conditionalFormat priority="1">
      <pivotAreas count="1">
        <pivotArea type="data" outline="0" collapsedLevelsAreSubtotals="1" fieldPosition="0">
          <references count="1">
            <reference field="4294967294" count="1" selected="0">
              <x v="0"/>
            </reference>
          </references>
        </pivotArea>
      </pivotAreas>
    </conditionalFormat>
  </conditionalFormats>
  <chartFormats count="7">
    <chartFormat chart="2" format="33" series="1">
      <pivotArea type="data" outline="0" fieldPosition="0">
        <references count="1">
          <reference field="4294967294" count="1" selected="0">
            <x v="0"/>
          </reference>
        </references>
      </pivotArea>
    </chartFormat>
    <chartFormat chart="2" format="34">
      <pivotArea type="data" outline="0" fieldPosition="0">
        <references count="2">
          <reference field="4294967294" count="1" selected="0">
            <x v="0"/>
          </reference>
          <reference field="2" count="1" selected="0">
            <x v="1"/>
          </reference>
        </references>
      </pivotArea>
    </chartFormat>
    <chartFormat chart="2" format="35">
      <pivotArea type="data" outline="0" fieldPosition="0">
        <references count="2">
          <reference field="4294967294" count="1" selected="0">
            <x v="0"/>
          </reference>
          <reference field="2" count="1" selected="0">
            <x v="2"/>
          </reference>
        </references>
      </pivotArea>
    </chartFormat>
    <chartFormat chart="2" format="36">
      <pivotArea type="data" outline="0" fieldPosition="0">
        <references count="2">
          <reference field="4294967294" count="1" selected="0">
            <x v="0"/>
          </reference>
          <reference field="2" count="1" selected="0">
            <x v="3"/>
          </reference>
        </references>
      </pivotArea>
    </chartFormat>
    <chartFormat chart="2" format="37">
      <pivotArea type="data" outline="0" fieldPosition="0">
        <references count="2">
          <reference field="4294967294" count="1" selected="0">
            <x v="0"/>
          </reference>
          <reference field="2" count="1" selected="0">
            <x v="5"/>
          </reference>
        </references>
      </pivotArea>
    </chartFormat>
    <chartFormat chart="2" format="38">
      <pivotArea type="data" outline="0" fieldPosition="0">
        <references count="2">
          <reference field="4294967294" count="1" selected="0">
            <x v="0"/>
          </reference>
          <reference field="2" count="1" selected="0">
            <x v="6"/>
          </reference>
        </references>
      </pivotArea>
    </chartFormat>
    <chartFormat chart="2" format="39">
      <pivotArea type="data" outline="0" fieldPosition="0">
        <references count="2">
          <reference field="4294967294" count="1" selected="0">
            <x v="0"/>
          </reference>
          <reference field="2" count="1" selected="0">
            <x v="7"/>
          </reference>
        </references>
      </pivotArea>
    </chartFormat>
  </chartFormats>
  <pivotTableStyleInfo name="ANM"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11" applyNumberFormats="0" applyBorderFormats="0" applyFontFormats="0" applyPatternFormats="0" applyAlignmentFormats="0" applyWidthHeightFormats="1" dataCaption="Valores" updatedVersion="7" minRefreshableVersion="3" useAutoFormatting="1" colGrandTotals="0" itemPrintTitles="1" createdVersion="6" indent="0" compact="0" outline="1" outlineData="1" compactData="0" multipleFieldFilters="0" chartFormat="3">
  <location ref="A8:D26" firstHeaderRow="1" firstDataRow="1" firstDataCol="4" rowPageCount="5" colPageCount="1"/>
  <pivotFields count="19">
    <pivotField compact="0" showAll="0" defaultSubtotal="0"/>
    <pivotField axis="axisPage" compact="0" multipleItemSelectionAllowed="1" showAll="0" defaultSubtotal="0">
      <items count="18">
        <item m="1" x="2"/>
        <item m="1" x="10"/>
        <item m="1" x="8"/>
        <item m="1" x="16"/>
        <item m="1" x="11"/>
        <item m="1" x="9"/>
        <item x="0"/>
        <item m="1" x="5"/>
        <item m="1" x="3"/>
        <item x="1"/>
        <item m="1" x="15"/>
        <item m="1" x="6"/>
        <item m="1" x="17"/>
        <item m="1" x="4"/>
        <item m="1" x="13"/>
        <item m="1" x="12"/>
        <item m="1" x="14"/>
        <item m="1" x="7"/>
      </items>
    </pivotField>
    <pivotField axis="axisRow" compact="0" showAll="0" defaultSubtotal="0">
      <items count="9">
        <item sd="0" m="1" x="7"/>
        <item sd="0" x="0"/>
        <item sd="0" x="1"/>
        <item sd="0" x="2"/>
        <item sd="0" x="3"/>
        <item sd="0" x="4"/>
        <item sd="0" x="5"/>
        <item sd="0" x="6"/>
        <item sd="0" m="1" x="8"/>
      </items>
    </pivotField>
    <pivotField axis="axisRow" compact="0" showAll="0" defaultSubtotal="0">
      <items count="23">
        <item m="1" x="14"/>
        <item sd="0" x="0"/>
        <item x="1"/>
        <item x="2"/>
        <item x="3"/>
        <item x="4"/>
        <item x="5"/>
        <item x="6"/>
        <item x="10"/>
        <item m="1" x="19"/>
        <item x="8"/>
        <item x="9"/>
        <item m="1" x="18"/>
        <item m="1" x="17"/>
        <item m="1" x="21"/>
        <item x="11"/>
        <item x="12"/>
        <item m="1" x="20"/>
        <item m="1" x="15"/>
        <item m="1" x="22"/>
        <item x="7"/>
        <item m="1" x="16"/>
        <item x="13"/>
      </items>
    </pivotField>
    <pivotField compact="0" showAll="0"/>
    <pivotField axis="axisPage" compact="0" multipleItemSelectionAllowed="1" showAll="0" defaultSubtotal="0">
      <items count="4">
        <item m="1" x="1"/>
        <item m="1" x="2"/>
        <item m="1" x="3"/>
        <item x="0"/>
      </items>
    </pivotField>
    <pivotField compact="0" showAll="0"/>
    <pivotField axis="axisPage" compact="0" multipleItemSelectionAllowed="1" showAll="0" defaultSubtotal="0">
      <items count="3">
        <item h="1" m="1" x="2"/>
        <item x="0"/>
        <item h="1" x="1"/>
      </items>
    </pivotField>
    <pivotField axis="axisPage" compact="0" multipleItemSelectionAllowed="1" showAll="0" defaultSubtotal="0">
      <items count="6">
        <item m="1" x="5"/>
        <item x="4"/>
        <item x="1"/>
        <item x="3"/>
        <item x="0"/>
        <item x="2"/>
      </items>
    </pivotField>
    <pivotField axis="axisPage" compact="0" multipleItemSelectionAllowed="1" showAll="0" defaultSubtotal="0">
      <items count="8">
        <item h="1" m="1" x="4"/>
        <item x="0"/>
        <item h="1" x="1"/>
        <item m="1" x="2"/>
        <item m="1" x="7"/>
        <item m="1" x="6"/>
        <item m="1" x="5"/>
        <item m="1" x="3"/>
      </items>
    </pivotField>
    <pivotField axis="axisRow" compact="0" showAll="0">
      <items count="54">
        <item m="1" x="46"/>
        <item m="1" x="36"/>
        <item x="0"/>
        <item x="12"/>
        <item m="1" x="32"/>
        <item m="1" x="48"/>
        <item m="1" x="22"/>
        <item m="1" x="43"/>
        <item x="8"/>
        <item m="1" x="42"/>
        <item x="11"/>
        <item x="18"/>
        <item m="1" x="34"/>
        <item x="3"/>
        <item m="1" x="40"/>
        <item m="1" x="28"/>
        <item x="15"/>
        <item m="1" x="25"/>
        <item m="1" x="49"/>
        <item x="1"/>
        <item m="1" x="50"/>
        <item m="1" x="52"/>
        <item m="1" x="31"/>
        <item m="1" x="51"/>
        <item x="9"/>
        <item x="6"/>
        <item x="5"/>
        <item x="2"/>
        <item x="10"/>
        <item m="1" x="24"/>
        <item m="1" x="41"/>
        <item m="1" x="47"/>
        <item x="19"/>
        <item m="1" x="23"/>
        <item x="20"/>
        <item x="13"/>
        <item m="1" x="37"/>
        <item m="1" x="38"/>
        <item m="1" x="39"/>
        <item x="14"/>
        <item m="1" x="29"/>
        <item m="1" x="26"/>
        <item m="1" x="30"/>
        <item m="1" x="33"/>
        <item m="1" x="44"/>
        <item m="1" x="45"/>
        <item m="1" x="27"/>
        <item m="1" x="35"/>
        <item x="21"/>
        <item x="4"/>
        <item x="7"/>
        <item x="16"/>
        <item x="17"/>
        <item t="default"/>
      </items>
    </pivotField>
    <pivotField axis="axisRow" compact="0" showAll="0" sortType="ascending" defaultSubtotal="0">
      <items count="20">
        <item x="1"/>
        <item x="2"/>
        <item x="3"/>
        <item m="1" x="8"/>
        <item m="1" x="9"/>
        <item m="1" x="14"/>
        <item m="1" x="19"/>
        <item m="1" x="12"/>
        <item x="0"/>
        <item m="1" x="13"/>
        <item m="1" x="15"/>
        <item m="1" x="17"/>
        <item m="1" x="11"/>
        <item m="1" x="18"/>
        <item m="1" x="10"/>
        <item m="1" x="4"/>
        <item m="1" x="7"/>
        <item m="1" x="16"/>
        <item m="1" x="6"/>
        <item m="1" x="5"/>
      </items>
    </pivotField>
    <pivotField compact="0" numFmtId="2" showAll="0"/>
    <pivotField compact="0" showAll="0" defaultSubtotal="0"/>
    <pivotField compact="0" showAll="0" defaultSubtotal="0"/>
    <pivotField compact="0" showAll="0"/>
    <pivotField compact="0" showAll="0"/>
    <pivotField compact="0" showAll="0"/>
    <pivotField compact="0" dragToRow="0" dragToCol="0" dragToPage="0" showAll="0" defaultSubtotal="0"/>
  </pivotFields>
  <rowFields count="4">
    <field x="11"/>
    <field x="2"/>
    <field x="3"/>
    <field x="10"/>
  </rowFields>
  <rowItems count="18">
    <i>
      <x/>
    </i>
    <i r="1">
      <x v="3"/>
    </i>
    <i>
      <x v="1"/>
    </i>
    <i r="1">
      <x v="3"/>
    </i>
    <i r="1">
      <x v="7"/>
    </i>
    <i>
      <x v="2"/>
    </i>
    <i r="1">
      <x v="1"/>
    </i>
    <i r="1">
      <x v="2"/>
    </i>
    <i r="1">
      <x v="3"/>
    </i>
    <i r="1">
      <x v="5"/>
    </i>
    <i r="1">
      <x v="6"/>
    </i>
    <i>
      <x v="8"/>
    </i>
    <i r="1">
      <x v="1"/>
    </i>
    <i r="1">
      <x v="2"/>
    </i>
    <i r="1">
      <x v="3"/>
    </i>
    <i r="1">
      <x v="5"/>
    </i>
    <i r="1">
      <x v="6"/>
    </i>
    <i t="grand">
      <x/>
    </i>
  </rowItems>
  <colItems count="1">
    <i/>
  </colItems>
  <pageFields count="5">
    <pageField fld="5" hier="-1"/>
    <pageField fld="1" hier="-1"/>
    <pageField fld="7" hier="-1"/>
    <pageField fld="8" hier="-1"/>
    <pageField fld="9" hier="-1"/>
  </pageFields>
  <formats count="264">
    <format dxfId="642">
      <pivotArea type="all" dataOnly="0" outline="0" fieldPosition="0"/>
    </format>
    <format dxfId="641">
      <pivotArea outline="0" collapsedLevelsAreSubtotals="1" fieldPosition="0"/>
    </format>
    <format dxfId="640">
      <pivotArea field="2" type="button" dataOnly="0" labelOnly="1" outline="0" axis="axisRow" fieldPosition="1"/>
    </format>
    <format dxfId="639">
      <pivotArea field="3" type="button" dataOnly="0" labelOnly="1" outline="0" axis="axisRow" fieldPosition="2"/>
    </format>
    <format dxfId="638">
      <pivotArea dataOnly="0" labelOnly="1" outline="0" fieldPosition="0">
        <references count="1">
          <reference field="2" count="0"/>
        </references>
      </pivotArea>
    </format>
    <format dxfId="637">
      <pivotArea type="all" dataOnly="0" outline="0" fieldPosition="0"/>
    </format>
    <format dxfId="636">
      <pivotArea outline="0" collapsedLevelsAreSubtotals="1" fieldPosition="0"/>
    </format>
    <format dxfId="635">
      <pivotArea field="2" type="button" dataOnly="0" labelOnly="1" outline="0" axis="axisRow" fieldPosition="1"/>
    </format>
    <format dxfId="634">
      <pivotArea field="3" type="button" dataOnly="0" labelOnly="1" outline="0" axis="axisRow" fieldPosition="2"/>
    </format>
    <format dxfId="633">
      <pivotArea dataOnly="0" labelOnly="1" outline="0" fieldPosition="0">
        <references count="1">
          <reference field="2" count="0"/>
        </references>
      </pivotArea>
    </format>
    <format dxfId="632">
      <pivotArea field="2" type="button" dataOnly="0" labelOnly="1" outline="0" axis="axisRow" fieldPosition="1"/>
    </format>
    <format dxfId="631">
      <pivotArea field="3" type="button" dataOnly="0" labelOnly="1" outline="0" axis="axisRow" fieldPosition="2"/>
    </format>
    <format dxfId="630">
      <pivotArea field="2" type="button" dataOnly="0" labelOnly="1" outline="0" axis="axisRow" fieldPosition="1"/>
    </format>
    <format dxfId="629">
      <pivotArea field="3" type="button" dataOnly="0" labelOnly="1" outline="0" axis="axisRow" fieldPosition="2"/>
    </format>
    <format dxfId="628">
      <pivotArea field="2" type="button" dataOnly="0" labelOnly="1" outline="0" axis="axisRow" fieldPosition="1"/>
    </format>
    <format dxfId="627">
      <pivotArea field="3" type="button" dataOnly="0" labelOnly="1" outline="0" axis="axisRow" fieldPosition="2"/>
    </format>
    <format dxfId="626">
      <pivotArea field="2" type="button" dataOnly="0" labelOnly="1" outline="0" axis="axisRow" fieldPosition="1"/>
    </format>
    <format dxfId="625">
      <pivotArea field="3" type="button" dataOnly="0" labelOnly="1" outline="0" axis="axisRow" fieldPosition="2"/>
    </format>
    <format dxfId="624">
      <pivotArea type="all" dataOnly="0" outline="0" fieldPosition="0"/>
    </format>
    <format dxfId="623">
      <pivotArea outline="0" collapsedLevelsAreSubtotals="1" fieldPosition="0"/>
    </format>
    <format dxfId="622">
      <pivotArea field="2" type="button" dataOnly="0" labelOnly="1" outline="0" axis="axisRow" fieldPosition="1"/>
    </format>
    <format dxfId="621">
      <pivotArea field="3" type="button" dataOnly="0" labelOnly="1" outline="0" axis="axisRow" fieldPosition="2"/>
    </format>
    <format dxfId="620">
      <pivotArea dataOnly="0" labelOnly="1" outline="0" fieldPosition="0">
        <references count="1">
          <reference field="2" count="0"/>
        </references>
      </pivotArea>
    </format>
    <format dxfId="619">
      <pivotArea field="2" type="button" dataOnly="0" labelOnly="1" outline="0" axis="axisRow" fieldPosition="1"/>
    </format>
    <format dxfId="618">
      <pivotArea field="3" type="button" dataOnly="0" labelOnly="1" outline="0" axis="axisRow" fieldPosition="2"/>
    </format>
    <format dxfId="617">
      <pivotArea field="2" type="button" dataOnly="0" labelOnly="1" outline="0" axis="axisRow" fieldPosition="1"/>
    </format>
    <format dxfId="616">
      <pivotArea field="3" type="button" dataOnly="0" labelOnly="1" outline="0" axis="axisRow" fieldPosition="2"/>
    </format>
    <format dxfId="615">
      <pivotArea field="2" type="button" dataOnly="0" labelOnly="1" outline="0" axis="axisRow" fieldPosition="1"/>
    </format>
    <format dxfId="614">
      <pivotArea field="3" type="button" dataOnly="0" labelOnly="1" outline="0" axis="axisRow" fieldPosition="2"/>
    </format>
    <format dxfId="613">
      <pivotArea field="2" type="button" dataOnly="0" labelOnly="1" outline="0" axis="axisRow" fieldPosition="1"/>
    </format>
    <format dxfId="612">
      <pivotArea field="3" type="button" dataOnly="0" labelOnly="1" outline="0" axis="axisRow" fieldPosition="2"/>
    </format>
    <format dxfId="611">
      <pivotArea outline="0" collapsedLevelsAreSubtotals="1" fieldPosition="0"/>
    </format>
    <format dxfId="610">
      <pivotArea outline="0" collapsedLevelsAreSubtotals="1" fieldPosition="0"/>
    </format>
    <format dxfId="609">
      <pivotArea dataOnly="0" labelOnly="1" outline="0" fieldPosition="0">
        <references count="2">
          <reference field="2" count="1" selected="0">
            <x v="6"/>
          </reference>
          <reference field="3" count="1">
            <x v="13"/>
          </reference>
        </references>
      </pivotArea>
    </format>
    <format dxfId="608">
      <pivotArea dataOnly="0" labelOnly="1" outline="0" fieldPosition="0">
        <references count="2">
          <reference field="2" count="1" selected="0">
            <x v="6"/>
          </reference>
          <reference field="3" count="1">
            <x v="13"/>
          </reference>
        </references>
      </pivotArea>
    </format>
    <format dxfId="607">
      <pivotArea type="all" dataOnly="0" outline="0" fieldPosition="0"/>
    </format>
    <format dxfId="606">
      <pivotArea outline="0" collapsedLevelsAreSubtotals="1" fieldPosition="0"/>
    </format>
    <format dxfId="605">
      <pivotArea field="2" type="button" dataOnly="0" labelOnly="1" outline="0" axis="axisRow" fieldPosition="1"/>
    </format>
    <format dxfId="604">
      <pivotArea field="3" type="button" dataOnly="0" labelOnly="1" outline="0" axis="axisRow" fieldPosition="2"/>
    </format>
    <format dxfId="603">
      <pivotArea dataOnly="0" labelOnly="1" outline="0" fieldPosition="0">
        <references count="1">
          <reference field="2" count="6">
            <x v="1"/>
            <x v="2"/>
            <x v="3"/>
            <x v="5"/>
            <x v="6"/>
            <x v="7"/>
          </reference>
        </references>
      </pivotArea>
    </format>
    <format dxfId="602">
      <pivotArea dataOnly="0" labelOnly="1" outline="0" fieldPosition="0">
        <references count="2">
          <reference field="2" count="1" selected="0">
            <x v="1"/>
          </reference>
          <reference field="3" count="1">
            <x v="1"/>
          </reference>
        </references>
      </pivotArea>
    </format>
    <format dxfId="601">
      <pivotArea dataOnly="0" labelOnly="1" outline="0" fieldPosition="0">
        <references count="2">
          <reference field="2" count="1" selected="0">
            <x v="2"/>
          </reference>
          <reference field="3" count="1">
            <x v="2"/>
          </reference>
        </references>
      </pivotArea>
    </format>
    <format dxfId="600">
      <pivotArea dataOnly="0" labelOnly="1" outline="0" fieldPosition="0">
        <references count="2">
          <reference field="2" count="1" selected="0">
            <x v="3"/>
          </reference>
          <reference field="3" count="2">
            <x v="3"/>
            <x v="4"/>
          </reference>
        </references>
      </pivotArea>
    </format>
    <format dxfId="599">
      <pivotArea dataOnly="0" labelOnly="1" outline="0" fieldPosition="0">
        <references count="2">
          <reference field="2" count="1" selected="0">
            <x v="5"/>
          </reference>
          <reference field="3" count="2">
            <x v="6"/>
            <x v="18"/>
          </reference>
        </references>
      </pivotArea>
    </format>
    <format dxfId="598">
      <pivotArea dataOnly="0" labelOnly="1" outline="0" fieldPosition="0">
        <references count="2">
          <reference field="2" count="1" selected="0">
            <x v="6"/>
          </reference>
          <reference field="3" count="6">
            <x v="7"/>
            <x v="9"/>
            <x v="13"/>
            <x v="14"/>
            <x v="15"/>
            <x v="16"/>
          </reference>
        </references>
      </pivotArea>
    </format>
    <format dxfId="597">
      <pivotArea dataOnly="0" labelOnly="1" outline="0" fieldPosition="0">
        <references count="2">
          <reference field="2" count="1" selected="0">
            <x v="7"/>
          </reference>
          <reference field="3" count="3">
            <x v="10"/>
            <x v="11"/>
            <x v="12"/>
          </reference>
        </references>
      </pivotArea>
    </format>
    <format dxfId="596">
      <pivotArea type="all" dataOnly="0" outline="0" fieldPosition="0"/>
    </format>
    <format dxfId="595">
      <pivotArea outline="0" collapsedLevelsAreSubtotals="1" fieldPosition="0"/>
    </format>
    <format dxfId="594">
      <pivotArea field="2" type="button" dataOnly="0" labelOnly="1" outline="0" axis="axisRow" fieldPosition="1"/>
    </format>
    <format dxfId="593">
      <pivotArea field="3" type="button" dataOnly="0" labelOnly="1" outline="0" axis="axisRow" fieldPosition="2"/>
    </format>
    <format dxfId="592">
      <pivotArea dataOnly="0" labelOnly="1" outline="0" fieldPosition="0">
        <references count="1">
          <reference field="2" count="6">
            <x v="1"/>
            <x v="2"/>
            <x v="3"/>
            <x v="5"/>
            <x v="6"/>
            <x v="7"/>
          </reference>
        </references>
      </pivotArea>
    </format>
    <format dxfId="591">
      <pivotArea dataOnly="0" labelOnly="1" outline="0" fieldPosition="0">
        <references count="2">
          <reference field="2" count="1" selected="0">
            <x v="1"/>
          </reference>
          <reference field="3" count="1">
            <x v="1"/>
          </reference>
        </references>
      </pivotArea>
    </format>
    <format dxfId="590">
      <pivotArea dataOnly="0" labelOnly="1" outline="0" fieldPosition="0">
        <references count="2">
          <reference field="2" count="1" selected="0">
            <x v="2"/>
          </reference>
          <reference field="3" count="1">
            <x v="2"/>
          </reference>
        </references>
      </pivotArea>
    </format>
    <format dxfId="589">
      <pivotArea dataOnly="0" labelOnly="1" outline="0" fieldPosition="0">
        <references count="2">
          <reference field="2" count="1" selected="0">
            <x v="3"/>
          </reference>
          <reference field="3" count="2">
            <x v="3"/>
            <x v="4"/>
          </reference>
        </references>
      </pivotArea>
    </format>
    <format dxfId="588">
      <pivotArea dataOnly="0" labelOnly="1" outline="0" fieldPosition="0">
        <references count="2">
          <reference field="2" count="1" selected="0">
            <x v="5"/>
          </reference>
          <reference field="3" count="2">
            <x v="6"/>
            <x v="18"/>
          </reference>
        </references>
      </pivotArea>
    </format>
    <format dxfId="587">
      <pivotArea dataOnly="0" labelOnly="1" outline="0" fieldPosition="0">
        <references count="2">
          <reference field="2" count="1" selected="0">
            <x v="6"/>
          </reference>
          <reference field="3" count="6">
            <x v="7"/>
            <x v="9"/>
            <x v="13"/>
            <x v="14"/>
            <x v="15"/>
            <x v="16"/>
          </reference>
        </references>
      </pivotArea>
    </format>
    <format dxfId="586">
      <pivotArea dataOnly="0" labelOnly="1" outline="0" fieldPosition="0">
        <references count="2">
          <reference field="2" count="1" selected="0">
            <x v="7"/>
          </reference>
          <reference field="3" count="3">
            <x v="10"/>
            <x v="11"/>
            <x v="12"/>
          </reference>
        </references>
      </pivotArea>
    </format>
    <format dxfId="585">
      <pivotArea field="3" type="button" dataOnly="0" labelOnly="1" outline="0" axis="axisRow" fieldPosition="2"/>
    </format>
    <format dxfId="584">
      <pivotArea dataOnly="0" labelOnly="1" outline="0" fieldPosition="0">
        <references count="1">
          <reference field="2" count="1">
            <x v="1"/>
          </reference>
        </references>
      </pivotArea>
    </format>
    <format dxfId="583">
      <pivotArea dataOnly="0" labelOnly="1" outline="0" fieldPosition="0">
        <references count="1">
          <reference field="2" count="1">
            <x v="2"/>
          </reference>
        </references>
      </pivotArea>
    </format>
    <format dxfId="582">
      <pivotArea dataOnly="0" labelOnly="1" outline="0" fieldPosition="0">
        <references count="1">
          <reference field="2" count="1">
            <x v="3"/>
          </reference>
        </references>
      </pivotArea>
    </format>
    <format dxfId="581">
      <pivotArea dataOnly="0" labelOnly="1" outline="0" fieldPosition="0">
        <references count="1">
          <reference field="2" count="1">
            <x v="5"/>
          </reference>
        </references>
      </pivotArea>
    </format>
    <format dxfId="580">
      <pivotArea dataOnly="0" labelOnly="1" outline="0" fieldPosition="0">
        <references count="1">
          <reference field="2" count="1">
            <x v="6"/>
          </reference>
        </references>
      </pivotArea>
    </format>
    <format dxfId="579">
      <pivotArea dataOnly="0" labelOnly="1" outline="0" fieldPosition="0">
        <references count="1">
          <reference field="2" count="1">
            <x v="7"/>
          </reference>
        </references>
      </pivotArea>
    </format>
    <format dxfId="578">
      <pivotArea dataOnly="0" labelOnly="1" outline="0" fieldPosition="0">
        <references count="2">
          <reference field="2" count="1" selected="0">
            <x v="2"/>
          </reference>
          <reference field="3" count="1">
            <x v="2"/>
          </reference>
        </references>
      </pivotArea>
    </format>
    <format dxfId="577">
      <pivotArea dataOnly="0" labelOnly="1" outline="0" fieldPosition="0">
        <references count="2">
          <reference field="2" count="1" selected="0">
            <x v="3"/>
          </reference>
          <reference field="3" count="2">
            <x v="3"/>
            <x v="4"/>
          </reference>
        </references>
      </pivotArea>
    </format>
    <format dxfId="576">
      <pivotArea dataOnly="0" labelOnly="1" outline="0" fieldPosition="0">
        <references count="2">
          <reference field="2" count="1" selected="0">
            <x v="5"/>
          </reference>
          <reference field="3" count="2">
            <x v="6"/>
            <x v="18"/>
          </reference>
        </references>
      </pivotArea>
    </format>
    <format dxfId="575">
      <pivotArea dataOnly="0" labelOnly="1" outline="0" fieldPosition="0">
        <references count="2">
          <reference field="2" count="1" selected="0">
            <x v="6"/>
          </reference>
          <reference field="3" count="6">
            <x v="7"/>
            <x v="9"/>
            <x v="13"/>
            <x v="14"/>
            <x v="15"/>
            <x v="16"/>
          </reference>
        </references>
      </pivotArea>
    </format>
    <format dxfId="574">
      <pivotArea dataOnly="0" labelOnly="1" outline="0" fieldPosition="0">
        <references count="2">
          <reference field="2" count="1" selected="0">
            <x v="7"/>
          </reference>
          <reference field="3" count="3">
            <x v="10"/>
            <x v="11"/>
            <x v="12"/>
          </reference>
        </references>
      </pivotArea>
    </format>
    <format dxfId="573">
      <pivotArea field="3" type="button" dataOnly="0" labelOnly="1" outline="0" axis="axisRow" fieldPosition="2"/>
    </format>
    <format dxfId="572">
      <pivotArea dataOnly="0" labelOnly="1" outline="0" fieldPosition="0">
        <references count="1">
          <reference field="2" count="1">
            <x v="1"/>
          </reference>
        </references>
      </pivotArea>
    </format>
    <format dxfId="571">
      <pivotArea dataOnly="0" labelOnly="1" outline="0" fieldPosition="0">
        <references count="1">
          <reference field="2" count="1">
            <x v="2"/>
          </reference>
        </references>
      </pivotArea>
    </format>
    <format dxfId="570">
      <pivotArea dataOnly="0" labelOnly="1" outline="0" fieldPosition="0">
        <references count="1">
          <reference field="2" count="1">
            <x v="3"/>
          </reference>
        </references>
      </pivotArea>
    </format>
    <format dxfId="569">
      <pivotArea dataOnly="0" labelOnly="1" outline="0" fieldPosition="0">
        <references count="1">
          <reference field="2" count="1">
            <x v="5"/>
          </reference>
        </references>
      </pivotArea>
    </format>
    <format dxfId="568">
      <pivotArea dataOnly="0" labelOnly="1" outline="0" fieldPosition="0">
        <references count="1">
          <reference field="2" count="1">
            <x v="6"/>
          </reference>
        </references>
      </pivotArea>
    </format>
    <format dxfId="567">
      <pivotArea dataOnly="0" labelOnly="1" outline="0" fieldPosition="0">
        <references count="1">
          <reference field="2" count="1">
            <x v="7"/>
          </reference>
        </references>
      </pivotArea>
    </format>
    <format dxfId="566">
      <pivotArea dataOnly="0" labelOnly="1" outline="0" fieldPosition="0">
        <references count="2">
          <reference field="2" count="1" selected="0">
            <x v="2"/>
          </reference>
          <reference field="3" count="1">
            <x v="2"/>
          </reference>
        </references>
      </pivotArea>
    </format>
    <format dxfId="565">
      <pivotArea dataOnly="0" labelOnly="1" outline="0" fieldPosition="0">
        <references count="2">
          <reference field="2" count="1" selected="0">
            <x v="3"/>
          </reference>
          <reference field="3" count="2">
            <x v="3"/>
            <x v="4"/>
          </reference>
        </references>
      </pivotArea>
    </format>
    <format dxfId="564">
      <pivotArea dataOnly="0" labelOnly="1" outline="0" fieldPosition="0">
        <references count="2">
          <reference field="2" count="1" selected="0">
            <x v="5"/>
          </reference>
          <reference field="3" count="2">
            <x v="6"/>
            <x v="18"/>
          </reference>
        </references>
      </pivotArea>
    </format>
    <format dxfId="563">
      <pivotArea dataOnly="0" labelOnly="1" outline="0" fieldPosition="0">
        <references count="2">
          <reference field="2" count="1" selected="0">
            <x v="6"/>
          </reference>
          <reference field="3" count="6">
            <x v="7"/>
            <x v="9"/>
            <x v="13"/>
            <x v="14"/>
            <x v="15"/>
            <x v="16"/>
          </reference>
        </references>
      </pivotArea>
    </format>
    <format dxfId="562">
      <pivotArea dataOnly="0" labelOnly="1" outline="0" fieldPosition="0">
        <references count="2">
          <reference field="2" count="1" selected="0">
            <x v="7"/>
          </reference>
          <reference field="3" count="3">
            <x v="10"/>
            <x v="11"/>
            <x v="12"/>
          </reference>
        </references>
      </pivotArea>
    </format>
    <format dxfId="561">
      <pivotArea field="3" type="button" dataOnly="0" labelOnly="1" outline="0" axis="axisRow" fieldPosition="2"/>
    </format>
    <format dxfId="560">
      <pivotArea dataOnly="0" labelOnly="1" outline="0" fieldPosition="0">
        <references count="1">
          <reference field="2" count="1">
            <x v="1"/>
          </reference>
        </references>
      </pivotArea>
    </format>
    <format dxfId="559">
      <pivotArea dataOnly="0" labelOnly="1" outline="0" fieldPosition="0">
        <references count="1">
          <reference field="2" count="1">
            <x v="2"/>
          </reference>
        </references>
      </pivotArea>
    </format>
    <format dxfId="558">
      <pivotArea dataOnly="0" labelOnly="1" outline="0" fieldPosition="0">
        <references count="1">
          <reference field="2" count="1">
            <x v="3"/>
          </reference>
        </references>
      </pivotArea>
    </format>
    <format dxfId="557">
      <pivotArea dataOnly="0" labelOnly="1" outline="0" fieldPosition="0">
        <references count="1">
          <reference field="2" count="1">
            <x v="5"/>
          </reference>
        </references>
      </pivotArea>
    </format>
    <format dxfId="556">
      <pivotArea dataOnly="0" labelOnly="1" outline="0" fieldPosition="0">
        <references count="1">
          <reference field="2" count="1">
            <x v="6"/>
          </reference>
        </references>
      </pivotArea>
    </format>
    <format dxfId="555">
      <pivotArea dataOnly="0" labelOnly="1" outline="0" fieldPosition="0">
        <references count="1">
          <reference field="2" count="1">
            <x v="7"/>
          </reference>
        </references>
      </pivotArea>
    </format>
    <format dxfId="554">
      <pivotArea dataOnly="0" labelOnly="1" outline="0" fieldPosition="0">
        <references count="2">
          <reference field="2" count="1" selected="0">
            <x v="2"/>
          </reference>
          <reference field="3" count="1">
            <x v="2"/>
          </reference>
        </references>
      </pivotArea>
    </format>
    <format dxfId="553">
      <pivotArea dataOnly="0" labelOnly="1" outline="0" fieldPosition="0">
        <references count="2">
          <reference field="2" count="1" selected="0">
            <x v="3"/>
          </reference>
          <reference field="3" count="2">
            <x v="3"/>
            <x v="4"/>
          </reference>
        </references>
      </pivotArea>
    </format>
    <format dxfId="552">
      <pivotArea dataOnly="0" labelOnly="1" outline="0" fieldPosition="0">
        <references count="2">
          <reference field="2" count="1" selected="0">
            <x v="5"/>
          </reference>
          <reference field="3" count="2">
            <x v="6"/>
            <x v="18"/>
          </reference>
        </references>
      </pivotArea>
    </format>
    <format dxfId="551">
      <pivotArea dataOnly="0" labelOnly="1" outline="0" fieldPosition="0">
        <references count="2">
          <reference field="2" count="1" selected="0">
            <x v="6"/>
          </reference>
          <reference field="3" count="6">
            <x v="7"/>
            <x v="9"/>
            <x v="13"/>
            <x v="14"/>
            <x v="15"/>
            <x v="16"/>
          </reference>
        </references>
      </pivotArea>
    </format>
    <format dxfId="550">
      <pivotArea dataOnly="0" labelOnly="1" outline="0" fieldPosition="0">
        <references count="2">
          <reference field="2" count="1" selected="0">
            <x v="7"/>
          </reference>
          <reference field="3" count="3">
            <x v="10"/>
            <x v="11"/>
            <x v="12"/>
          </reference>
        </references>
      </pivotArea>
    </format>
    <format dxfId="549">
      <pivotArea field="3" type="button" dataOnly="0" labelOnly="1" outline="0" axis="axisRow" fieldPosition="2"/>
    </format>
    <format dxfId="548">
      <pivotArea dataOnly="0" labelOnly="1" outline="0" fieldPosition="0">
        <references count="1">
          <reference field="2" count="1">
            <x v="1"/>
          </reference>
        </references>
      </pivotArea>
    </format>
    <format dxfId="547">
      <pivotArea dataOnly="0" labelOnly="1" outline="0" fieldPosition="0">
        <references count="1">
          <reference field="2" count="1">
            <x v="2"/>
          </reference>
        </references>
      </pivotArea>
    </format>
    <format dxfId="546">
      <pivotArea dataOnly="0" labelOnly="1" outline="0" fieldPosition="0">
        <references count="1">
          <reference field="2" count="1">
            <x v="3"/>
          </reference>
        </references>
      </pivotArea>
    </format>
    <format dxfId="545">
      <pivotArea dataOnly="0" labelOnly="1" outline="0" fieldPosition="0">
        <references count="1">
          <reference field="2" count="1">
            <x v="5"/>
          </reference>
        </references>
      </pivotArea>
    </format>
    <format dxfId="544">
      <pivotArea dataOnly="0" labelOnly="1" outline="0" fieldPosition="0">
        <references count="1">
          <reference field="2" count="1">
            <x v="6"/>
          </reference>
        </references>
      </pivotArea>
    </format>
    <format dxfId="543">
      <pivotArea dataOnly="0" labelOnly="1" outline="0" fieldPosition="0">
        <references count="1">
          <reference field="2" count="1">
            <x v="7"/>
          </reference>
        </references>
      </pivotArea>
    </format>
    <format dxfId="542">
      <pivotArea dataOnly="0" labelOnly="1" outline="0" fieldPosition="0">
        <references count="2">
          <reference field="2" count="1" selected="0">
            <x v="2"/>
          </reference>
          <reference field="3" count="1">
            <x v="2"/>
          </reference>
        </references>
      </pivotArea>
    </format>
    <format dxfId="541">
      <pivotArea dataOnly="0" labelOnly="1" outline="0" fieldPosition="0">
        <references count="2">
          <reference field="2" count="1" selected="0">
            <x v="3"/>
          </reference>
          <reference field="3" count="2">
            <x v="3"/>
            <x v="4"/>
          </reference>
        </references>
      </pivotArea>
    </format>
    <format dxfId="540">
      <pivotArea dataOnly="0" labelOnly="1" outline="0" fieldPosition="0">
        <references count="2">
          <reference field="2" count="1" selected="0">
            <x v="5"/>
          </reference>
          <reference field="3" count="2">
            <x v="6"/>
            <x v="18"/>
          </reference>
        </references>
      </pivotArea>
    </format>
    <format dxfId="539">
      <pivotArea dataOnly="0" labelOnly="1" outline="0" fieldPosition="0">
        <references count="2">
          <reference field="2" count="1" selected="0">
            <x v="6"/>
          </reference>
          <reference field="3" count="6">
            <x v="7"/>
            <x v="9"/>
            <x v="13"/>
            <x v="14"/>
            <x v="15"/>
            <x v="16"/>
          </reference>
        </references>
      </pivotArea>
    </format>
    <format dxfId="538">
      <pivotArea dataOnly="0" labelOnly="1" outline="0" fieldPosition="0">
        <references count="2">
          <reference field="2" count="1" selected="0">
            <x v="7"/>
          </reference>
          <reference field="3" count="3">
            <x v="10"/>
            <x v="11"/>
            <x v="12"/>
          </reference>
        </references>
      </pivotArea>
    </format>
    <format dxfId="537">
      <pivotArea field="3" type="button" dataOnly="0" labelOnly="1" outline="0" axis="axisRow" fieldPosition="2"/>
    </format>
    <format dxfId="536">
      <pivotArea type="all" dataOnly="0" outline="0" fieldPosition="0"/>
    </format>
    <format dxfId="535">
      <pivotArea outline="0" collapsedLevelsAreSubtotals="1" fieldPosition="0"/>
    </format>
    <format dxfId="534">
      <pivotArea field="2" type="button" dataOnly="0" labelOnly="1" outline="0" axis="axisRow" fieldPosition="1"/>
    </format>
    <format dxfId="533">
      <pivotArea field="3" type="button" dataOnly="0" labelOnly="1" outline="0" axis="axisRow" fieldPosition="2"/>
    </format>
    <format dxfId="532">
      <pivotArea dataOnly="0" labelOnly="1" outline="0" fieldPosition="0">
        <references count="1">
          <reference field="2" count="6">
            <x v="1"/>
            <x v="2"/>
            <x v="3"/>
            <x v="5"/>
            <x v="6"/>
            <x v="7"/>
          </reference>
        </references>
      </pivotArea>
    </format>
    <format dxfId="531">
      <pivotArea dataOnly="0" labelOnly="1" outline="0" fieldPosition="0">
        <references count="2">
          <reference field="2" count="1" selected="0">
            <x v="1"/>
          </reference>
          <reference field="3" count="1">
            <x v="1"/>
          </reference>
        </references>
      </pivotArea>
    </format>
    <format dxfId="530">
      <pivotArea dataOnly="0" labelOnly="1" outline="0" fieldPosition="0">
        <references count="2">
          <reference field="2" count="1" selected="0">
            <x v="2"/>
          </reference>
          <reference field="3" count="1">
            <x v="2"/>
          </reference>
        </references>
      </pivotArea>
    </format>
    <format dxfId="529">
      <pivotArea dataOnly="0" labelOnly="1" outline="0" fieldPosition="0">
        <references count="2">
          <reference field="2" count="1" selected="0">
            <x v="3"/>
          </reference>
          <reference field="3" count="2">
            <x v="3"/>
            <x v="4"/>
          </reference>
        </references>
      </pivotArea>
    </format>
    <format dxfId="528">
      <pivotArea dataOnly="0" labelOnly="1" outline="0" fieldPosition="0">
        <references count="2">
          <reference field="2" count="1" selected="0">
            <x v="5"/>
          </reference>
          <reference field="3" count="1">
            <x v="6"/>
          </reference>
        </references>
      </pivotArea>
    </format>
    <format dxfId="527">
      <pivotArea dataOnly="0" labelOnly="1" outline="0" fieldPosition="0">
        <references count="2">
          <reference field="2" count="1" selected="0">
            <x v="6"/>
          </reference>
          <reference field="3" count="2">
            <x v="7"/>
            <x v="9"/>
          </reference>
        </references>
      </pivotArea>
    </format>
    <format dxfId="526">
      <pivotArea dataOnly="0" labelOnly="1" outline="0" fieldPosition="0">
        <references count="2">
          <reference field="2" count="1" selected="0">
            <x v="7"/>
          </reference>
          <reference field="3" count="1">
            <x v="10"/>
          </reference>
        </references>
      </pivotArea>
    </format>
    <format dxfId="525">
      <pivotArea type="all" dataOnly="0" outline="0" fieldPosition="0"/>
    </format>
    <format dxfId="524">
      <pivotArea outline="0" collapsedLevelsAreSubtotals="1" fieldPosition="0"/>
    </format>
    <format dxfId="523">
      <pivotArea field="2" type="button" dataOnly="0" labelOnly="1" outline="0" axis="axisRow" fieldPosition="1"/>
    </format>
    <format dxfId="522">
      <pivotArea field="3" type="button" dataOnly="0" labelOnly="1" outline="0" axis="axisRow" fieldPosition="2"/>
    </format>
    <format dxfId="521">
      <pivotArea dataOnly="0" labelOnly="1" outline="0" fieldPosition="0">
        <references count="1">
          <reference field="2" count="6">
            <x v="1"/>
            <x v="2"/>
            <x v="3"/>
            <x v="5"/>
            <x v="6"/>
            <x v="7"/>
          </reference>
        </references>
      </pivotArea>
    </format>
    <format dxfId="520">
      <pivotArea dataOnly="0" labelOnly="1" outline="0" fieldPosition="0">
        <references count="2">
          <reference field="2" count="1" selected="0">
            <x v="1"/>
          </reference>
          <reference field="3" count="1">
            <x v="1"/>
          </reference>
        </references>
      </pivotArea>
    </format>
    <format dxfId="519">
      <pivotArea dataOnly="0" labelOnly="1" outline="0" fieldPosition="0">
        <references count="2">
          <reference field="2" count="1" selected="0">
            <x v="2"/>
          </reference>
          <reference field="3" count="1">
            <x v="2"/>
          </reference>
        </references>
      </pivotArea>
    </format>
    <format dxfId="518">
      <pivotArea dataOnly="0" labelOnly="1" outline="0" fieldPosition="0">
        <references count="2">
          <reference field="2" count="1" selected="0">
            <x v="3"/>
          </reference>
          <reference field="3" count="2">
            <x v="3"/>
            <x v="4"/>
          </reference>
        </references>
      </pivotArea>
    </format>
    <format dxfId="517">
      <pivotArea dataOnly="0" labelOnly="1" outline="0" fieldPosition="0">
        <references count="2">
          <reference field="2" count="1" selected="0">
            <x v="5"/>
          </reference>
          <reference field="3" count="1">
            <x v="6"/>
          </reference>
        </references>
      </pivotArea>
    </format>
    <format dxfId="516">
      <pivotArea dataOnly="0" labelOnly="1" outline="0" fieldPosition="0">
        <references count="2">
          <reference field="2" count="1" selected="0">
            <x v="6"/>
          </reference>
          <reference field="3" count="2">
            <x v="7"/>
            <x v="9"/>
          </reference>
        </references>
      </pivotArea>
    </format>
    <format dxfId="515">
      <pivotArea dataOnly="0" labelOnly="1" outline="0" fieldPosition="0">
        <references count="2">
          <reference field="2" count="1" selected="0">
            <x v="7"/>
          </reference>
          <reference field="3" count="1">
            <x v="10"/>
          </reference>
        </references>
      </pivotArea>
    </format>
    <format dxfId="514">
      <pivotArea field="3" type="button" dataOnly="0" labelOnly="1" outline="0" axis="axisRow" fieldPosition="2"/>
    </format>
    <format dxfId="513">
      <pivotArea dataOnly="0" labelOnly="1" outline="0" fieldPosition="0">
        <references count="1">
          <reference field="2" count="1">
            <x v="1"/>
          </reference>
        </references>
      </pivotArea>
    </format>
    <format dxfId="512">
      <pivotArea dataOnly="0" labelOnly="1" outline="0" fieldPosition="0">
        <references count="1">
          <reference field="2" count="1">
            <x v="2"/>
          </reference>
        </references>
      </pivotArea>
    </format>
    <format dxfId="511">
      <pivotArea dataOnly="0" labelOnly="1" outline="0" fieldPosition="0">
        <references count="1">
          <reference field="2" count="1">
            <x v="3"/>
          </reference>
        </references>
      </pivotArea>
    </format>
    <format dxfId="510">
      <pivotArea dataOnly="0" labelOnly="1" outline="0" fieldPosition="0">
        <references count="1">
          <reference field="2" count="1">
            <x v="5"/>
          </reference>
        </references>
      </pivotArea>
    </format>
    <format dxfId="509">
      <pivotArea dataOnly="0" labelOnly="1" outline="0" fieldPosition="0">
        <references count="1">
          <reference field="2" count="1">
            <x v="6"/>
          </reference>
        </references>
      </pivotArea>
    </format>
    <format dxfId="508">
      <pivotArea dataOnly="0" labelOnly="1" outline="0" fieldPosition="0">
        <references count="1">
          <reference field="2" count="1">
            <x v="7"/>
          </reference>
        </references>
      </pivotArea>
    </format>
    <format dxfId="507">
      <pivotArea dataOnly="0" labelOnly="1" outline="0" fieldPosition="0">
        <references count="2">
          <reference field="2" count="1" selected="0">
            <x v="1"/>
          </reference>
          <reference field="3" count="1">
            <x v="1"/>
          </reference>
        </references>
      </pivotArea>
    </format>
    <format dxfId="506">
      <pivotArea dataOnly="0" labelOnly="1" outline="0" fieldPosition="0">
        <references count="2">
          <reference field="2" count="1" selected="0">
            <x v="2"/>
          </reference>
          <reference field="3" count="1">
            <x v="2"/>
          </reference>
        </references>
      </pivotArea>
    </format>
    <format dxfId="505">
      <pivotArea dataOnly="0" labelOnly="1" outline="0" fieldPosition="0">
        <references count="2">
          <reference field="2" count="1" selected="0">
            <x v="3"/>
          </reference>
          <reference field="3" count="2">
            <x v="3"/>
            <x v="4"/>
          </reference>
        </references>
      </pivotArea>
    </format>
    <format dxfId="504">
      <pivotArea dataOnly="0" labelOnly="1" outline="0" fieldPosition="0">
        <references count="2">
          <reference field="2" count="1" selected="0">
            <x v="5"/>
          </reference>
          <reference field="3" count="1">
            <x v="6"/>
          </reference>
        </references>
      </pivotArea>
    </format>
    <format dxfId="503">
      <pivotArea dataOnly="0" labelOnly="1" outline="0" fieldPosition="0">
        <references count="2">
          <reference field="2" count="1" selected="0">
            <x v="6"/>
          </reference>
          <reference field="3" count="4">
            <x v="7"/>
            <x v="9"/>
            <x v="15"/>
            <x v="16"/>
          </reference>
        </references>
      </pivotArea>
    </format>
    <format dxfId="502">
      <pivotArea dataOnly="0" labelOnly="1" outline="0" fieldPosition="0">
        <references count="2">
          <reference field="2" count="1" selected="0">
            <x v="7"/>
          </reference>
          <reference field="3" count="1">
            <x v="10"/>
          </reference>
        </references>
      </pivotArea>
    </format>
    <format dxfId="501">
      <pivotArea field="3" type="button" dataOnly="0" labelOnly="1" outline="0" axis="axisRow" fieldPosition="2"/>
    </format>
    <format dxfId="500">
      <pivotArea dataOnly="0" labelOnly="1" outline="0" fieldPosition="0">
        <references count="1">
          <reference field="2" count="1">
            <x v="1"/>
          </reference>
        </references>
      </pivotArea>
    </format>
    <format dxfId="499">
      <pivotArea dataOnly="0" labelOnly="1" outline="0" fieldPosition="0">
        <references count="1">
          <reference field="2" count="1">
            <x v="2"/>
          </reference>
        </references>
      </pivotArea>
    </format>
    <format dxfId="498">
      <pivotArea dataOnly="0" labelOnly="1" outline="0" fieldPosition="0">
        <references count="1">
          <reference field="2" count="1">
            <x v="3"/>
          </reference>
        </references>
      </pivotArea>
    </format>
    <format dxfId="497">
      <pivotArea dataOnly="0" labelOnly="1" outline="0" fieldPosition="0">
        <references count="1">
          <reference field="2" count="1">
            <x v="5"/>
          </reference>
        </references>
      </pivotArea>
    </format>
    <format dxfId="496">
      <pivotArea dataOnly="0" labelOnly="1" outline="0" fieldPosition="0">
        <references count="1">
          <reference field="2" count="1">
            <x v="6"/>
          </reference>
        </references>
      </pivotArea>
    </format>
    <format dxfId="495">
      <pivotArea dataOnly="0" labelOnly="1" outline="0" fieldPosition="0">
        <references count="1">
          <reference field="2" count="1">
            <x v="7"/>
          </reference>
        </references>
      </pivotArea>
    </format>
    <format dxfId="494">
      <pivotArea dataOnly="0" labelOnly="1" outline="0" fieldPosition="0">
        <references count="2">
          <reference field="2" count="1" selected="0">
            <x v="1"/>
          </reference>
          <reference field="3" count="1">
            <x v="1"/>
          </reference>
        </references>
      </pivotArea>
    </format>
    <format dxfId="493">
      <pivotArea dataOnly="0" labelOnly="1" outline="0" fieldPosition="0">
        <references count="2">
          <reference field="2" count="1" selected="0">
            <x v="2"/>
          </reference>
          <reference field="3" count="1">
            <x v="2"/>
          </reference>
        </references>
      </pivotArea>
    </format>
    <format dxfId="492">
      <pivotArea dataOnly="0" labelOnly="1" outline="0" fieldPosition="0">
        <references count="2">
          <reference field="2" count="1" selected="0">
            <x v="3"/>
          </reference>
          <reference field="3" count="2">
            <x v="3"/>
            <x v="4"/>
          </reference>
        </references>
      </pivotArea>
    </format>
    <format dxfId="491">
      <pivotArea dataOnly="0" labelOnly="1" outline="0" fieldPosition="0">
        <references count="2">
          <reference field="2" count="1" selected="0">
            <x v="5"/>
          </reference>
          <reference field="3" count="1">
            <x v="6"/>
          </reference>
        </references>
      </pivotArea>
    </format>
    <format dxfId="490">
      <pivotArea dataOnly="0" labelOnly="1" outline="0" fieldPosition="0">
        <references count="2">
          <reference field="2" count="1" selected="0">
            <x v="6"/>
          </reference>
          <reference field="3" count="4">
            <x v="7"/>
            <x v="9"/>
            <x v="15"/>
            <x v="16"/>
          </reference>
        </references>
      </pivotArea>
    </format>
    <format dxfId="489">
      <pivotArea dataOnly="0" labelOnly="1" outline="0" fieldPosition="0">
        <references count="2">
          <reference field="2" count="1" selected="0">
            <x v="7"/>
          </reference>
          <reference field="3" count="1">
            <x v="10"/>
          </reference>
        </references>
      </pivotArea>
    </format>
    <format dxfId="488">
      <pivotArea field="3" type="button" dataOnly="0" labelOnly="1" outline="0" axis="axisRow" fieldPosition="2"/>
    </format>
    <format dxfId="487">
      <pivotArea dataOnly="0" labelOnly="1" outline="0" fieldPosition="0">
        <references count="1">
          <reference field="2" count="1">
            <x v="1"/>
          </reference>
        </references>
      </pivotArea>
    </format>
    <format dxfId="486">
      <pivotArea dataOnly="0" labelOnly="1" outline="0" fieldPosition="0">
        <references count="1">
          <reference field="2" count="1">
            <x v="2"/>
          </reference>
        </references>
      </pivotArea>
    </format>
    <format dxfId="485">
      <pivotArea dataOnly="0" labelOnly="1" outline="0" fieldPosition="0">
        <references count="1">
          <reference field="2" count="1">
            <x v="3"/>
          </reference>
        </references>
      </pivotArea>
    </format>
    <format dxfId="484">
      <pivotArea dataOnly="0" labelOnly="1" outline="0" fieldPosition="0">
        <references count="1">
          <reference field="2" count="1">
            <x v="5"/>
          </reference>
        </references>
      </pivotArea>
    </format>
    <format dxfId="483">
      <pivotArea dataOnly="0" labelOnly="1" outline="0" fieldPosition="0">
        <references count="1">
          <reference field="2" count="1">
            <x v="6"/>
          </reference>
        </references>
      </pivotArea>
    </format>
    <format dxfId="482">
      <pivotArea dataOnly="0" labelOnly="1" outline="0" fieldPosition="0">
        <references count="1">
          <reference field="2" count="1">
            <x v="7"/>
          </reference>
        </references>
      </pivotArea>
    </format>
    <format dxfId="481">
      <pivotArea dataOnly="0" labelOnly="1" outline="0" fieldPosition="0">
        <references count="2">
          <reference field="2" count="1" selected="0">
            <x v="1"/>
          </reference>
          <reference field="3" count="1">
            <x v="1"/>
          </reference>
        </references>
      </pivotArea>
    </format>
    <format dxfId="480">
      <pivotArea dataOnly="0" labelOnly="1" outline="0" fieldPosition="0">
        <references count="2">
          <reference field="2" count="1" selected="0">
            <x v="2"/>
          </reference>
          <reference field="3" count="1">
            <x v="2"/>
          </reference>
        </references>
      </pivotArea>
    </format>
    <format dxfId="479">
      <pivotArea dataOnly="0" labelOnly="1" outline="0" fieldPosition="0">
        <references count="2">
          <reference field="2" count="1" selected="0">
            <x v="3"/>
          </reference>
          <reference field="3" count="2">
            <x v="3"/>
            <x v="4"/>
          </reference>
        </references>
      </pivotArea>
    </format>
    <format dxfId="478">
      <pivotArea dataOnly="0" labelOnly="1" outline="0" fieldPosition="0">
        <references count="2">
          <reference field="2" count="1" selected="0">
            <x v="5"/>
          </reference>
          <reference field="3" count="1">
            <x v="6"/>
          </reference>
        </references>
      </pivotArea>
    </format>
    <format dxfId="477">
      <pivotArea dataOnly="0" labelOnly="1" outline="0" fieldPosition="0">
        <references count="2">
          <reference field="2" count="1" selected="0">
            <x v="6"/>
          </reference>
          <reference field="3" count="2">
            <x v="7"/>
            <x v="9"/>
          </reference>
        </references>
      </pivotArea>
    </format>
    <format dxfId="476">
      <pivotArea dataOnly="0" labelOnly="1" outline="0" fieldPosition="0">
        <references count="2">
          <reference field="2" count="1" selected="0">
            <x v="7"/>
          </reference>
          <reference field="3" count="1">
            <x v="10"/>
          </reference>
        </references>
      </pivotArea>
    </format>
    <format dxfId="475">
      <pivotArea field="3" type="button" dataOnly="0" labelOnly="1" outline="0" axis="axisRow" fieldPosition="2"/>
    </format>
    <format dxfId="474">
      <pivotArea dataOnly="0" labelOnly="1" outline="0" fieldPosition="0">
        <references count="1">
          <reference field="2" count="1">
            <x v="1"/>
          </reference>
        </references>
      </pivotArea>
    </format>
    <format dxfId="473">
      <pivotArea dataOnly="0" labelOnly="1" outline="0" fieldPosition="0">
        <references count="1">
          <reference field="2" count="1">
            <x v="2"/>
          </reference>
        </references>
      </pivotArea>
    </format>
    <format dxfId="472">
      <pivotArea dataOnly="0" labelOnly="1" outline="0" fieldPosition="0">
        <references count="1">
          <reference field="2" count="1">
            <x v="3"/>
          </reference>
        </references>
      </pivotArea>
    </format>
    <format dxfId="471">
      <pivotArea dataOnly="0" labelOnly="1" outline="0" fieldPosition="0">
        <references count="1">
          <reference field="2" count="1">
            <x v="5"/>
          </reference>
        </references>
      </pivotArea>
    </format>
    <format dxfId="470">
      <pivotArea dataOnly="0" labelOnly="1" outline="0" fieldPosition="0">
        <references count="1">
          <reference field="2" count="1">
            <x v="6"/>
          </reference>
        </references>
      </pivotArea>
    </format>
    <format dxfId="469">
      <pivotArea dataOnly="0" labelOnly="1" outline="0" fieldPosition="0">
        <references count="1">
          <reference field="2" count="1">
            <x v="7"/>
          </reference>
        </references>
      </pivotArea>
    </format>
    <format dxfId="468">
      <pivotArea dataOnly="0" labelOnly="1" outline="0" fieldPosition="0">
        <references count="2">
          <reference field="2" count="1" selected="0">
            <x v="1"/>
          </reference>
          <reference field="3" count="1">
            <x v="1"/>
          </reference>
        </references>
      </pivotArea>
    </format>
    <format dxfId="467">
      <pivotArea dataOnly="0" labelOnly="1" outline="0" fieldPosition="0">
        <references count="2">
          <reference field="2" count="1" selected="0">
            <x v="2"/>
          </reference>
          <reference field="3" count="1">
            <x v="2"/>
          </reference>
        </references>
      </pivotArea>
    </format>
    <format dxfId="466">
      <pivotArea dataOnly="0" labelOnly="1" outline="0" fieldPosition="0">
        <references count="2">
          <reference field="2" count="1" selected="0">
            <x v="3"/>
          </reference>
          <reference field="3" count="2">
            <x v="3"/>
            <x v="4"/>
          </reference>
        </references>
      </pivotArea>
    </format>
    <format dxfId="465">
      <pivotArea dataOnly="0" labelOnly="1" outline="0" fieldPosition="0">
        <references count="2">
          <reference field="2" count="1" selected="0">
            <x v="5"/>
          </reference>
          <reference field="3" count="1">
            <x v="6"/>
          </reference>
        </references>
      </pivotArea>
    </format>
    <format dxfId="464">
      <pivotArea dataOnly="0" labelOnly="1" outline="0" fieldPosition="0">
        <references count="2">
          <reference field="2" count="1" selected="0">
            <x v="6"/>
          </reference>
          <reference field="3" count="2">
            <x v="7"/>
            <x v="9"/>
          </reference>
        </references>
      </pivotArea>
    </format>
    <format dxfId="463">
      <pivotArea dataOnly="0" labelOnly="1" outline="0" fieldPosition="0">
        <references count="2">
          <reference field="2" count="1" selected="0">
            <x v="7"/>
          </reference>
          <reference field="3" count="1">
            <x v="10"/>
          </reference>
        </references>
      </pivotArea>
    </format>
    <format dxfId="462">
      <pivotArea field="3" type="button" dataOnly="0" labelOnly="1" outline="0" axis="axisRow" fieldPosition="2"/>
    </format>
    <format dxfId="461">
      <pivotArea dataOnly="0" labelOnly="1" outline="0" fieldPosition="0">
        <references count="1">
          <reference field="2" count="1">
            <x v="1"/>
          </reference>
        </references>
      </pivotArea>
    </format>
    <format dxfId="460">
      <pivotArea dataOnly="0" labelOnly="1" outline="0" fieldPosition="0">
        <references count="1">
          <reference field="2" count="1">
            <x v="2"/>
          </reference>
        </references>
      </pivotArea>
    </format>
    <format dxfId="459">
      <pivotArea dataOnly="0" labelOnly="1" outline="0" fieldPosition="0">
        <references count="1">
          <reference field="2" count="1">
            <x v="3"/>
          </reference>
        </references>
      </pivotArea>
    </format>
    <format dxfId="458">
      <pivotArea dataOnly="0" labelOnly="1" outline="0" fieldPosition="0">
        <references count="1">
          <reference field="2" count="1">
            <x v="5"/>
          </reference>
        </references>
      </pivotArea>
    </format>
    <format dxfId="457">
      <pivotArea dataOnly="0" labelOnly="1" outline="0" fieldPosition="0">
        <references count="1">
          <reference field="2" count="1">
            <x v="6"/>
          </reference>
        </references>
      </pivotArea>
    </format>
    <format dxfId="456">
      <pivotArea dataOnly="0" labelOnly="1" outline="0" fieldPosition="0">
        <references count="1">
          <reference field="2" count="1">
            <x v="7"/>
          </reference>
        </references>
      </pivotArea>
    </format>
    <format dxfId="455">
      <pivotArea dataOnly="0" labelOnly="1" outline="0" fieldPosition="0">
        <references count="2">
          <reference field="2" count="1" selected="0">
            <x v="1"/>
          </reference>
          <reference field="3" count="1">
            <x v="1"/>
          </reference>
        </references>
      </pivotArea>
    </format>
    <format dxfId="454">
      <pivotArea dataOnly="0" labelOnly="1" outline="0" fieldPosition="0">
        <references count="2">
          <reference field="2" count="1" selected="0">
            <x v="2"/>
          </reference>
          <reference field="3" count="1">
            <x v="2"/>
          </reference>
        </references>
      </pivotArea>
    </format>
    <format dxfId="453">
      <pivotArea dataOnly="0" labelOnly="1" outline="0" fieldPosition="0">
        <references count="2">
          <reference field="2" count="1" selected="0">
            <x v="3"/>
          </reference>
          <reference field="3" count="2">
            <x v="3"/>
            <x v="4"/>
          </reference>
        </references>
      </pivotArea>
    </format>
    <format dxfId="452">
      <pivotArea dataOnly="0" labelOnly="1" outline="0" fieldPosition="0">
        <references count="2">
          <reference field="2" count="1" selected="0">
            <x v="5"/>
          </reference>
          <reference field="3" count="1">
            <x v="6"/>
          </reference>
        </references>
      </pivotArea>
    </format>
    <format dxfId="451">
      <pivotArea dataOnly="0" labelOnly="1" outline="0" fieldPosition="0">
        <references count="2">
          <reference field="2" count="1" selected="0">
            <x v="6"/>
          </reference>
          <reference field="3" count="2">
            <x v="7"/>
            <x v="9"/>
          </reference>
        </references>
      </pivotArea>
    </format>
    <format dxfId="450">
      <pivotArea dataOnly="0" labelOnly="1" outline="0" fieldPosition="0">
        <references count="2">
          <reference field="2" count="1" selected="0">
            <x v="7"/>
          </reference>
          <reference field="3" count="1">
            <x v="10"/>
          </reference>
        </references>
      </pivotArea>
    </format>
    <format dxfId="449">
      <pivotArea field="3" type="button" dataOnly="0" labelOnly="1" outline="0" axis="axisRow" fieldPosition="2"/>
    </format>
    <format dxfId="448">
      <pivotArea dataOnly="0" labelOnly="1" outline="0" fieldPosition="0">
        <references count="1">
          <reference field="2" count="1">
            <x v="1"/>
          </reference>
        </references>
      </pivotArea>
    </format>
    <format dxfId="447">
      <pivotArea dataOnly="0" labelOnly="1" outline="0" fieldPosition="0">
        <references count="1">
          <reference field="2" count="1">
            <x v="2"/>
          </reference>
        </references>
      </pivotArea>
    </format>
    <format dxfId="446">
      <pivotArea dataOnly="0" labelOnly="1" outline="0" fieldPosition="0">
        <references count="1">
          <reference field="2" count="1">
            <x v="3"/>
          </reference>
        </references>
      </pivotArea>
    </format>
    <format dxfId="445">
      <pivotArea dataOnly="0" labelOnly="1" outline="0" fieldPosition="0">
        <references count="1">
          <reference field="2" count="1">
            <x v="5"/>
          </reference>
        </references>
      </pivotArea>
    </format>
    <format dxfId="444">
      <pivotArea dataOnly="0" labelOnly="1" outline="0" fieldPosition="0">
        <references count="1">
          <reference field="2" count="1">
            <x v="6"/>
          </reference>
        </references>
      </pivotArea>
    </format>
    <format dxfId="443">
      <pivotArea dataOnly="0" labelOnly="1" outline="0" fieldPosition="0">
        <references count="1">
          <reference field="2" count="1">
            <x v="7"/>
          </reference>
        </references>
      </pivotArea>
    </format>
    <format dxfId="442">
      <pivotArea dataOnly="0" labelOnly="1" outline="0" fieldPosition="0">
        <references count="2">
          <reference field="2" count="1" selected="0">
            <x v="1"/>
          </reference>
          <reference field="3" count="1">
            <x v="1"/>
          </reference>
        </references>
      </pivotArea>
    </format>
    <format dxfId="441">
      <pivotArea dataOnly="0" labelOnly="1" outline="0" fieldPosition="0">
        <references count="2">
          <reference field="2" count="1" selected="0">
            <x v="2"/>
          </reference>
          <reference field="3" count="1">
            <x v="2"/>
          </reference>
        </references>
      </pivotArea>
    </format>
    <format dxfId="440">
      <pivotArea dataOnly="0" labelOnly="1" outline="0" fieldPosition="0">
        <references count="2">
          <reference field="2" count="1" selected="0">
            <x v="3"/>
          </reference>
          <reference field="3" count="2">
            <x v="3"/>
            <x v="4"/>
          </reference>
        </references>
      </pivotArea>
    </format>
    <format dxfId="439">
      <pivotArea dataOnly="0" labelOnly="1" outline="0" fieldPosition="0">
        <references count="2">
          <reference field="2" count="1" selected="0">
            <x v="5"/>
          </reference>
          <reference field="3" count="1">
            <x v="6"/>
          </reference>
        </references>
      </pivotArea>
    </format>
    <format dxfId="438">
      <pivotArea dataOnly="0" labelOnly="1" outline="0" fieldPosition="0">
        <references count="2">
          <reference field="2" count="1" selected="0">
            <x v="6"/>
          </reference>
          <reference field="3" count="2">
            <x v="7"/>
            <x v="9"/>
          </reference>
        </references>
      </pivotArea>
    </format>
    <format dxfId="437">
      <pivotArea dataOnly="0" labelOnly="1" outline="0" fieldPosition="0">
        <references count="2">
          <reference field="2" count="1" selected="0">
            <x v="7"/>
          </reference>
          <reference field="3" count="1">
            <x v="10"/>
          </reference>
        </references>
      </pivotArea>
    </format>
    <format dxfId="436">
      <pivotArea dataOnly="0" labelOnly="1" outline="0" fieldPosition="0">
        <references count="1">
          <reference field="2" count="1">
            <x v="1"/>
          </reference>
        </references>
      </pivotArea>
    </format>
    <format dxfId="435">
      <pivotArea dataOnly="0" labelOnly="1" outline="0" fieldPosition="0">
        <references count="1">
          <reference field="2" count="1">
            <x v="2"/>
          </reference>
        </references>
      </pivotArea>
    </format>
    <format dxfId="434">
      <pivotArea dataOnly="0" labelOnly="1" outline="0" fieldPosition="0">
        <references count="1">
          <reference field="2" count="1">
            <x v="3"/>
          </reference>
        </references>
      </pivotArea>
    </format>
    <format dxfId="433">
      <pivotArea dataOnly="0" labelOnly="1" outline="0" fieldPosition="0">
        <references count="1">
          <reference field="2" count="1">
            <x v="4"/>
          </reference>
        </references>
      </pivotArea>
    </format>
    <format dxfId="432">
      <pivotArea dataOnly="0" labelOnly="1" outline="0" fieldPosition="0">
        <references count="1">
          <reference field="2" count="1">
            <x v="5"/>
          </reference>
        </references>
      </pivotArea>
    </format>
    <format dxfId="431">
      <pivotArea dataOnly="0" labelOnly="1" outline="0" fieldPosition="0">
        <references count="1">
          <reference field="2" count="1">
            <x v="6"/>
          </reference>
        </references>
      </pivotArea>
    </format>
    <format dxfId="430">
      <pivotArea dataOnly="0" labelOnly="1" outline="0" fieldPosition="0">
        <references count="1">
          <reference field="2" count="1">
            <x v="7"/>
          </reference>
        </references>
      </pivotArea>
    </format>
    <format dxfId="429">
      <pivotArea field="10" type="button" dataOnly="0" labelOnly="1" outline="0" axis="axisRow" fieldPosition="3"/>
    </format>
    <format dxfId="428">
      <pivotArea field="10" type="button" dataOnly="0" labelOnly="1" outline="0" axis="axisRow" fieldPosition="3"/>
    </format>
    <format dxfId="427">
      <pivotArea field="10" type="button" dataOnly="0" labelOnly="1" outline="0" axis="axisRow" fieldPosition="3"/>
    </format>
    <format dxfId="426">
      <pivotArea field="10" type="button" dataOnly="0" labelOnly="1" outline="0" axis="axisRow" fieldPosition="3"/>
    </format>
    <format dxfId="425">
      <pivotArea field="3" type="button" dataOnly="0" labelOnly="1" outline="0" axis="axisRow" fieldPosition="2"/>
    </format>
    <format dxfId="424">
      <pivotArea field="10" type="button" dataOnly="0" labelOnly="1" outline="0" axis="axisRow" fieldPosition="3"/>
    </format>
    <format dxfId="423">
      <pivotArea field="11" type="button" dataOnly="0" labelOnly="1" outline="0" axis="axisRow" fieldPosition="0"/>
    </format>
    <format dxfId="422">
      <pivotArea dataOnly="0" labelOnly="1" outline="0" fieldPosition="0">
        <references count="1">
          <reference field="11" count="1">
            <x v="10"/>
          </reference>
        </references>
      </pivotArea>
    </format>
    <format dxfId="421">
      <pivotArea dataOnly="0" labelOnly="1" outline="0" fieldPosition="0">
        <references count="1">
          <reference field="11" count="1">
            <x v="11"/>
          </reference>
        </references>
      </pivotArea>
    </format>
    <format dxfId="420">
      <pivotArea dataOnly="0" labelOnly="1" outline="0" fieldPosition="0">
        <references count="1">
          <reference field="11" count="1">
            <x v="12"/>
          </reference>
        </references>
      </pivotArea>
    </format>
    <format dxfId="419">
      <pivotArea dataOnly="0" labelOnly="1" outline="0" fieldPosition="0">
        <references count="1">
          <reference field="11" count="1">
            <x v="13"/>
          </reference>
        </references>
      </pivotArea>
    </format>
    <format dxfId="418">
      <pivotArea dataOnly="0" labelOnly="1" outline="0" fieldPosition="0">
        <references count="1">
          <reference field="11" count="1">
            <x v="14"/>
          </reference>
        </references>
      </pivotArea>
    </format>
    <format dxfId="417">
      <pivotArea dataOnly="0" labelOnly="1" outline="0" fieldPosition="0">
        <references count="1">
          <reference field="11" count="1">
            <x v="15"/>
          </reference>
        </references>
      </pivotArea>
    </format>
    <format dxfId="416">
      <pivotArea dataOnly="0" labelOnly="1" outline="0" fieldPosition="0">
        <references count="1">
          <reference field="11" count="1">
            <x v="16"/>
          </reference>
        </references>
      </pivotArea>
    </format>
    <format dxfId="415">
      <pivotArea dataOnly="0" labelOnly="1" outline="0" fieldPosition="0">
        <references count="1">
          <reference field="11" count="1">
            <x v="17"/>
          </reference>
        </references>
      </pivotArea>
    </format>
    <format dxfId="414">
      <pivotArea dataOnly="0" labelOnly="1" outline="0" fieldPosition="0">
        <references count="1">
          <reference field="11" count="1">
            <x v="18"/>
          </reference>
        </references>
      </pivotArea>
    </format>
    <format dxfId="413">
      <pivotArea dataOnly="0" labelOnly="1" outline="0" fieldPosition="0">
        <references count="1">
          <reference field="11" count="1">
            <x v="19"/>
          </reference>
        </references>
      </pivotArea>
    </format>
    <format dxfId="412">
      <pivotArea dataOnly="0" labelOnly="1" outline="0" fieldPosition="0">
        <references count="1">
          <reference field="11" count="1">
            <x v="10"/>
          </reference>
        </references>
      </pivotArea>
    </format>
    <format dxfId="411">
      <pivotArea dataOnly="0" labelOnly="1" outline="0" fieldPosition="0">
        <references count="1">
          <reference field="11" count="1">
            <x v="11"/>
          </reference>
        </references>
      </pivotArea>
    </format>
    <format dxfId="410">
      <pivotArea dataOnly="0" labelOnly="1" outline="0" fieldPosition="0">
        <references count="1">
          <reference field="11" count="1">
            <x v="12"/>
          </reference>
        </references>
      </pivotArea>
    </format>
    <format dxfId="409">
      <pivotArea dataOnly="0" labelOnly="1" outline="0" fieldPosition="0">
        <references count="1">
          <reference field="11" count="1">
            <x v="13"/>
          </reference>
        </references>
      </pivotArea>
    </format>
    <format dxfId="408">
      <pivotArea dataOnly="0" labelOnly="1" outline="0" fieldPosition="0">
        <references count="1">
          <reference field="11" count="1">
            <x v="14"/>
          </reference>
        </references>
      </pivotArea>
    </format>
    <format dxfId="407">
      <pivotArea dataOnly="0" labelOnly="1" outline="0" fieldPosition="0">
        <references count="1">
          <reference field="11" count="1">
            <x v="15"/>
          </reference>
        </references>
      </pivotArea>
    </format>
    <format dxfId="406">
      <pivotArea dataOnly="0" labelOnly="1" outline="0" fieldPosition="0">
        <references count="1">
          <reference field="11" count="1">
            <x v="16"/>
          </reference>
        </references>
      </pivotArea>
    </format>
    <format dxfId="405">
      <pivotArea dataOnly="0" labelOnly="1" outline="0" fieldPosition="0">
        <references count="1">
          <reference field="11" count="1">
            <x v="17"/>
          </reference>
        </references>
      </pivotArea>
    </format>
    <format dxfId="404">
      <pivotArea dataOnly="0" labelOnly="1" outline="0" fieldPosition="0">
        <references count="1">
          <reference field="11" count="1">
            <x v="18"/>
          </reference>
        </references>
      </pivotArea>
    </format>
    <format dxfId="403">
      <pivotArea dataOnly="0" labelOnly="1" outline="0" fieldPosition="0">
        <references count="1">
          <reference field="11" count="1">
            <x v="19"/>
          </reference>
        </references>
      </pivotArea>
    </format>
    <format dxfId="402">
      <pivotArea dataOnly="0" labelOnly="1" outline="0" fieldPosition="0">
        <references count="1">
          <reference field="11" count="1">
            <x v="10"/>
          </reference>
        </references>
      </pivotArea>
    </format>
    <format dxfId="401">
      <pivotArea dataOnly="0" labelOnly="1" outline="0" fieldPosition="0">
        <references count="1">
          <reference field="11" count="1">
            <x v="11"/>
          </reference>
        </references>
      </pivotArea>
    </format>
    <format dxfId="400">
      <pivotArea dataOnly="0" labelOnly="1" outline="0" fieldPosition="0">
        <references count="1">
          <reference field="11" count="1">
            <x v="12"/>
          </reference>
        </references>
      </pivotArea>
    </format>
    <format dxfId="399">
      <pivotArea dataOnly="0" labelOnly="1" outline="0" fieldPosition="0">
        <references count="1">
          <reference field="11" count="1">
            <x v="13"/>
          </reference>
        </references>
      </pivotArea>
    </format>
    <format dxfId="398">
      <pivotArea dataOnly="0" labelOnly="1" outline="0" fieldPosition="0">
        <references count="1">
          <reference field="11" count="1">
            <x v="14"/>
          </reference>
        </references>
      </pivotArea>
    </format>
    <format dxfId="397">
      <pivotArea dataOnly="0" labelOnly="1" outline="0" fieldPosition="0">
        <references count="1">
          <reference field="11" count="1">
            <x v="15"/>
          </reference>
        </references>
      </pivotArea>
    </format>
    <format dxfId="396">
      <pivotArea dataOnly="0" labelOnly="1" outline="0" fieldPosition="0">
        <references count="1">
          <reference field="11" count="1">
            <x v="16"/>
          </reference>
        </references>
      </pivotArea>
    </format>
    <format dxfId="395">
      <pivotArea dataOnly="0" labelOnly="1" outline="0" fieldPosition="0">
        <references count="1">
          <reference field="11" count="1">
            <x v="17"/>
          </reference>
        </references>
      </pivotArea>
    </format>
    <format dxfId="394">
      <pivotArea dataOnly="0" labelOnly="1" outline="0" fieldPosition="0">
        <references count="1">
          <reference field="11" count="1">
            <x v="18"/>
          </reference>
        </references>
      </pivotArea>
    </format>
    <format dxfId="393">
      <pivotArea dataOnly="0" labelOnly="1" outline="0" fieldPosition="0">
        <references count="1">
          <reference field="11" count="1">
            <x v="19"/>
          </reference>
        </references>
      </pivotArea>
    </format>
    <format dxfId="392">
      <pivotArea dataOnly="0" labelOnly="1" outline="0" fieldPosition="0">
        <references count="1">
          <reference field="11" count="1">
            <x v="10"/>
          </reference>
        </references>
      </pivotArea>
    </format>
    <format dxfId="391">
      <pivotArea dataOnly="0" labelOnly="1" outline="0" fieldPosition="0">
        <references count="1">
          <reference field="11" count="1">
            <x v="11"/>
          </reference>
        </references>
      </pivotArea>
    </format>
    <format dxfId="390">
      <pivotArea dataOnly="0" labelOnly="1" outline="0" fieldPosition="0">
        <references count="1">
          <reference field="11" count="1">
            <x v="12"/>
          </reference>
        </references>
      </pivotArea>
    </format>
    <format dxfId="389">
      <pivotArea dataOnly="0" labelOnly="1" outline="0" fieldPosition="0">
        <references count="1">
          <reference field="11" count="1">
            <x v="13"/>
          </reference>
        </references>
      </pivotArea>
    </format>
    <format dxfId="388">
      <pivotArea dataOnly="0" labelOnly="1" outline="0" fieldPosition="0">
        <references count="1">
          <reference field="11" count="1">
            <x v="14"/>
          </reference>
        </references>
      </pivotArea>
    </format>
    <format dxfId="387">
      <pivotArea dataOnly="0" labelOnly="1" outline="0" fieldPosition="0">
        <references count="1">
          <reference field="11" count="1">
            <x v="15"/>
          </reference>
        </references>
      </pivotArea>
    </format>
    <format dxfId="386">
      <pivotArea dataOnly="0" labelOnly="1" outline="0" fieldPosition="0">
        <references count="1">
          <reference field="11" count="1">
            <x v="16"/>
          </reference>
        </references>
      </pivotArea>
    </format>
    <format dxfId="385">
      <pivotArea dataOnly="0" labelOnly="1" outline="0" fieldPosition="0">
        <references count="1">
          <reference field="11" count="1">
            <x v="17"/>
          </reference>
        </references>
      </pivotArea>
    </format>
    <format dxfId="384">
      <pivotArea dataOnly="0" labelOnly="1" outline="0" fieldPosition="0">
        <references count="1">
          <reference field="11" count="1">
            <x v="18"/>
          </reference>
        </references>
      </pivotArea>
    </format>
    <format dxfId="383">
      <pivotArea dataOnly="0" labelOnly="1" outline="0" fieldPosition="0">
        <references count="1">
          <reference field="11" count="1">
            <x v="19"/>
          </reference>
        </references>
      </pivotArea>
    </format>
    <format dxfId="382">
      <pivotArea dataOnly="0" labelOnly="1" fieldPosition="0">
        <references count="1">
          <reference field="11" count="0"/>
        </references>
      </pivotArea>
    </format>
    <format dxfId="381">
      <pivotArea dataOnly="0" labelOnly="1" fieldPosition="0">
        <references count="1">
          <reference field="11" count="0"/>
        </references>
      </pivotArea>
    </format>
    <format dxfId="380">
      <pivotArea dataOnly="0" labelOnly="1" fieldPosition="0">
        <references count="1">
          <reference field="11" count="0"/>
        </references>
      </pivotArea>
    </format>
    <format dxfId="379">
      <pivotArea dataOnly="0" labelOnly="1" fieldPosition="0">
        <references count="1">
          <reference field="11" count="0"/>
        </references>
      </pivotArea>
    </format>
  </formats>
  <pivotTableStyleInfo name="ANM"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0000000}" name="MATRIZASPECTOS" displayName="MATRIZASPECTOS" ref="A3:AU53" totalsRowShown="0" headerRowDxfId="952" dataDxfId="950" headerRowBorderDxfId="951">
  <autoFilter ref="A3:AU53" xr:uid="{00000000-0009-0000-0100-000014000000}"/>
  <tableColumns count="47">
    <tableColumn id="1" xr3:uid="{00000000-0010-0000-0000-000001000000}" name="N°" dataDxfId="949"/>
    <tableColumn id="2" xr3:uid="{00000000-0010-0000-0000-000002000000}" name="Proceso" dataDxfId="948">
      <calculatedColumnFormula>IF(I4="","",I4)</calculatedColumnFormula>
    </tableColumn>
    <tableColumn id="3" xr3:uid="{00000000-0010-0000-0000-000003000000}" name="Aspecto" dataDxfId="947">
      <calculatedColumnFormula>IF(P4="","",P4)</calculatedColumnFormula>
    </tableColumn>
    <tableColumn id="4" xr3:uid="{00000000-0010-0000-0000-000004000000}" name="Impacto" dataDxfId="946">
      <calculatedColumnFormula>IF(Q4="","",Q4)</calculatedColumnFormula>
    </tableColumn>
    <tableColumn id="5" xr3:uid="{00000000-0010-0000-0000-000005000000}" name="Fecha de registro" dataDxfId="945"/>
    <tableColumn id="86" xr3:uid="{00000000-0010-0000-0000-000056000000}" name="Tipo de sede" dataDxfId="944"/>
    <tableColumn id="77" xr3:uid="{00000000-0010-0000-0000-00004D000000}" name="Sede" dataDxfId="943"/>
    <tableColumn id="87" xr3:uid="{00000000-0010-0000-0000-000057000000}" name="Lugar donde se desarrolla el proceso" dataDxfId="942"/>
    <tableColumn id="6" xr3:uid="{00000000-0010-0000-0000-000006000000}" name="Nombre del proceso" dataDxfId="941"/>
    <tableColumn id="7" xr3:uid="{00000000-0010-0000-0000-000007000000}" name="Condiciones de operación" dataDxfId="940"/>
    <tableColumn id="78" xr3:uid="{00000000-0010-0000-0000-00004E000000}" name="Descripción de condición" dataDxfId="939"/>
    <tableColumn id="8" xr3:uid="{00000000-0010-0000-0000-000008000000}" name="Control del cambio del proceso" dataDxfId="938"/>
    <tableColumn id="9" xr3:uid="{00000000-0010-0000-0000-000009000000}" name="Fuente" dataDxfId="937"/>
    <tableColumn id="10" xr3:uid="{00000000-0010-0000-0000-00000A000000}" name="Descripción de la fuente" dataDxfId="936"/>
    <tableColumn id="33" xr3:uid="{00000000-0010-0000-0000-000021000000}" name="Etapa del ciclo de vida" dataDxfId="935"/>
    <tableColumn id="11" xr3:uid="{00000000-0010-0000-0000-00000B000000}" name="Aspecto ambiental" dataDxfId="934"/>
    <tableColumn id="12" xr3:uid="{00000000-0010-0000-0000-00000C000000}" name="Impacto ambiental" dataDxfId="933"/>
    <tableColumn id="13" xr3:uid="{00000000-0010-0000-0000-00000D000000}" name="Tipo de impacto" dataDxfId="932"/>
    <tableColumn id="14" xr3:uid="{00000000-0010-0000-0000-00000E000000}" name="Recurso que interactua" dataDxfId="931"/>
    <tableColumn id="15" xr3:uid="{00000000-0010-0000-0000-00000F000000}" name="Fecha de valoración inicial" dataDxfId="930"/>
    <tableColumn id="16" xr3:uid="{00000000-0010-0000-0000-000010000000}" name="Probabilidad" dataDxfId="929"/>
    <tableColumn id="17" xr3:uid="{00000000-0010-0000-0000-000011000000}" name="Consecuencia" dataDxfId="928"/>
    <tableColumn id="18" xr3:uid="{00000000-0010-0000-0000-000012000000}" name="Valoración inicial" dataDxfId="927">
      <calculatedColumnFormula>IF(Z4="","",IF(Z4&lt;=10,"Bajo",IF(Z4&lt;=15,"Moderado",IF(Z4&gt;15,"Alto",""))))</calculatedColumnFormula>
    </tableColumn>
    <tableColumn id="19" xr3:uid="{00000000-0010-0000-0000-000013000000}" name="Valor probabilidad" dataDxfId="926">
      <calculatedColumnFormula>IF(U4="","",VLOOKUP(U4,MATRIZ2,2,FALSE))</calculatedColumnFormula>
    </tableColumn>
    <tableColumn id="20" xr3:uid="{00000000-0010-0000-0000-000014000000}" name="Valor consecuencia" dataDxfId="925">
      <calculatedColumnFormula>IF(V4="","",VLOOKUP(V4,MATRIZ3,2,FALSE))</calculatedColumnFormula>
    </tableColumn>
    <tableColumn id="21" xr3:uid="{00000000-0010-0000-0000-000015000000}" name="Valor valoración inicial" dataDxfId="924">
      <calculatedColumnFormula>IF(X4="","",IF(Y4="","",(X4*Y4)))</calculatedColumnFormula>
    </tableColumn>
    <tableColumn id="22" xr3:uid="{00000000-0010-0000-0000-000016000000}" name="Significancia del A&amp;I inicial" dataDxfId="923">
      <calculatedColumnFormula>IF(Z4="","",IF(Z4&lt;=10,"Tolerable",IF(Z4&lt;=15,"Potencialmente no tolerable",IF(Z4&gt;15,"No tolerable",""))))</calculatedColumnFormula>
    </tableColumn>
    <tableColumn id="23" xr3:uid="{00000000-0010-0000-0000-000017000000}" name="Control ambiental inicial" dataDxfId="922">
      <calculatedColumnFormula>IF(AA4="","",IF(AA4="Tolerable","No",IF(AA4="Potencialmente no tolerable","No",IF(AA4="No tolerable","Si",""))))</calculatedColumnFormula>
    </tableColumn>
    <tableColumn id="24" xr3:uid="{00000000-0010-0000-0000-000018000000}" name="Descripción de la valoración inicial y el control del aspecto e impacto ambiental 2021" dataDxfId="921"/>
    <tableColumn id="25" xr3:uid="{00000000-0010-0000-0000-000019000000}" name="Unidad de medición" dataDxfId="920"/>
    <tableColumn id="26" xr3:uid="{00000000-0010-0000-0000-00001A000000}" name="Desempeño ambiental 2021" dataDxfId="919"/>
    <tableColumn id="27" xr3:uid="{00000000-0010-0000-0000-00001B000000}" name="Meta porcentual 2021" dataDxfId="918"/>
    <tableColumn id="28" xr3:uid="{00000000-0010-0000-0000-00001C000000}" name="Meta unitaria 2021" dataDxfId="917">
      <calculatedColumnFormula>IF(AE4="","",IF(AF4="","",(AE4-(AE4*AF4))))</calculatedColumnFormula>
    </tableColumn>
    <tableColumn id="29" xr3:uid="{00000000-0010-0000-0000-00001D000000}" name="Desempeño ambiental 20213" dataDxfId="916"/>
    <tableColumn id="30" xr3:uid="{00000000-0010-0000-0000-00001E000000}" name="Desviación meta 2021" dataDxfId="915" dataCellStyle="Porcentaje">
      <calculatedColumnFormula>IF(AG4="","",IF(AH4="","",IF(AH4=0,0,((AG4-AH4)/AG4))))</calculatedColumnFormula>
    </tableColumn>
    <tableColumn id="31" xr3:uid="{00000000-0010-0000-0000-00001F000000}" name="Fecha valoración 2022" dataDxfId="914"/>
    <tableColumn id="80" xr3:uid="{00000000-0010-0000-0000-000050000000}" name="(2) Tipo de valoración 2022" dataDxfId="913"/>
    <tableColumn id="84" xr3:uid="{00000000-0010-0000-0000-000054000000}" name="(2) Probabilidad 2022" dataDxfId="912">
      <calculatedColumnFormula>IF(MATRIZASPECTOS[[#This Row],[(2) Tipo de valoración 2022]]="","",IF(MATRIZASPECTOS[[#This Row],[(2) Tipo de valoración 2022]]="Manual","",MATRIZASPECTOS[[#This Row],[Probabilidad]]))</calculatedColumnFormula>
    </tableColumn>
    <tableColumn id="83" xr3:uid="{00000000-0010-0000-0000-000053000000}" name="(2) Consecuencia_x000a_2022" dataDxfId="911">
      <calculatedColumnFormula>IF(MATRIZASPECTOS[[#This Row],[(2) Tipo de valoración 2022]]="","",IF(MATRIZASPECTOS[[#This Row],[(2) Tipo de valoración 2022]]="Manual","",MATRIZASPECTOS[[#This Row],[Consecuencia]]))</calculatedColumnFormula>
    </tableColumn>
    <tableColumn id="82" xr3:uid="{00000000-0010-0000-0000-000052000000}" name="(2) Valoración 2022" dataDxfId="910">
      <calculatedColumnFormula>IF(AQ4="","",IF(AQ4&lt;=10,"Bajo",IF(AQ4&lt;=15,"Moderado",IF(AQ4&gt;15,"Alto",""))))</calculatedColumnFormula>
    </tableColumn>
    <tableColumn id="79" xr3:uid="{00000000-0010-0000-0000-00004F000000}" name="(2) Valor probabilidad 2022" dataDxfId="909">
      <calculatedColumnFormula>IF(AL4="","",VLOOKUP(AL4,MATRIZ2,2,FALSE))</calculatedColumnFormula>
    </tableColumn>
    <tableColumn id="81" xr3:uid="{00000000-0010-0000-0000-000051000000}" name="(2) Valor consecuencia 2022" dataDxfId="908">
      <calculatedColumnFormula>IF(AM4="","",VLOOKUP(AM4,MATRIZ3,2,FALSE))</calculatedColumnFormula>
    </tableColumn>
    <tableColumn id="32" xr3:uid="{00000000-0010-0000-0000-000020000000}" name="(2) Valor valoración inicial o manual 2022" dataDxfId="907">
      <calculatedColumnFormula>IF(AO4="","",IF(AP4="","",(AO4*AP4)))</calculatedColumnFormula>
    </tableColumn>
    <tableColumn id="34" xr3:uid="{00000000-0010-0000-0000-000022000000}" name="Valor valoración 2022" dataDxfId="906">
      <calculatedColumnFormula>IF(AI4="","",(IF(AI4&lt;=-1%,(AQ4+(ABS(AQ4*AI4))),(AQ4-((ABS(AQ4*AI4))+AF4)))))</calculatedColumnFormula>
    </tableColumn>
    <tableColumn id="35" xr3:uid="{00000000-0010-0000-0000-000023000000}" name="Significancia del A&amp;I 2022" dataDxfId="905">
      <calculatedColumnFormula>IF(AR4="","",IF(AR4&lt;=10,"Tolerable",IF(AR4&lt;=15,"Potencialmente no tolerable",IF(AR4&gt;15,"No tolerable",""))))</calculatedColumnFormula>
    </tableColumn>
    <tableColumn id="36" xr3:uid="{00000000-0010-0000-0000-000024000000}" name="Control ambiental 2022" dataDxfId="904">
      <calculatedColumnFormula>IF(AS4="","",IF(AS4="Tolerable","No",IF(AS4="Potencialmente no tolerable","No",IF(AS4="No tolerable","Si",""))))</calculatedColumnFormula>
    </tableColumn>
    <tableColumn id="37" xr3:uid="{00000000-0010-0000-0000-000025000000}" name="Descripción de la valoración y control del aspecto e impacto ambiental 2021-2022" dataDxfId="903"/>
  </tableColumns>
  <tableStyleInfo name="TableStyleMedium2 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9000000}" name="Generación_de_residuos" displayName="Generación_de_residuos" ref="I1:I11" totalsRowShown="0" headerRowDxfId="357" dataDxfId="356">
  <autoFilter ref="I1:I11" xr:uid="{00000000-0009-0000-0100-000008000000}"/>
  <tableColumns count="1">
    <tableColumn id="1" xr3:uid="{00000000-0010-0000-0900-000001000000}" name="Generación de residuos" dataDxfId="355"/>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A000000}" name="Consumo_de_materias_primas_e_insumos" displayName="Consumo_de_materias_primas_e_insumos" ref="J1:J4" totalsRowShown="0" headerRowDxfId="354" dataDxfId="353">
  <autoFilter ref="J1:J4" xr:uid="{00000000-0009-0000-0100-000009000000}"/>
  <tableColumns count="1">
    <tableColumn id="1" xr3:uid="{00000000-0010-0000-0A00-000001000000}" name="Consumo de materias primas e insumos" dataDxfId="352"/>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B000000}" name="Generación_de_empleo" displayName="Generación_de_empleo" ref="K1:K2" totalsRowShown="0" headerRowDxfId="351" dataDxfId="350">
  <autoFilter ref="K1:K2" xr:uid="{00000000-0009-0000-0100-00000A000000}"/>
  <tableColumns count="1">
    <tableColumn id="1" xr3:uid="{00000000-0010-0000-0B00-000001000000}" name="Generación de empleo" dataDxfId="349"/>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C000000}" name="Instalación_de_elementos_de_publicidad_exterior_visual" displayName="Instalación_de_elementos_de_publicidad_exterior_visual" ref="L1:L2" totalsRowShown="0" headerRowDxfId="348" dataDxfId="347">
  <autoFilter ref="L1:L2" xr:uid="{00000000-0009-0000-0100-00000B000000}"/>
  <tableColumns count="1">
    <tableColumn id="1" xr3:uid="{00000000-0010-0000-0C00-000001000000}" name="Instalación de elementos de publicidad exterior visual" dataDxfId="346"/>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D000000}" name="Consumo_de_energía_eléctrica" displayName="Consumo_de_energía_eléctrica" ref="M1:M2" totalsRowShown="0" headerRowDxfId="345" dataDxfId="344">
  <autoFilter ref="M1:M2" xr:uid="{00000000-0009-0000-0100-00000C000000}"/>
  <tableColumns count="1">
    <tableColumn id="1" xr3:uid="{00000000-0010-0000-0D00-000001000000}" name="Consumo de energía eléctrica" dataDxfId="343"/>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E000000}" name="Consumo_de_energía_térmica" displayName="Consumo_de_energía_térmica" ref="N1:N2" totalsRowShown="0" headerRowDxfId="342" dataDxfId="341">
  <autoFilter ref="N1:N2" xr:uid="{00000000-0009-0000-0100-00000D000000}"/>
  <tableColumns count="1">
    <tableColumn id="1" xr3:uid="{00000000-0010-0000-0E00-000001000000}" name="Consumo de energía térmica" dataDxfId="340"/>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F000000}" name="Fuente" displayName="Fuente" ref="O1:O3" totalsRowShown="0" headerRowDxfId="339" dataDxfId="338">
  <autoFilter ref="O1:O3" xr:uid="{00000000-0009-0000-0100-00000E000000}"/>
  <tableColumns count="1">
    <tableColumn id="1" xr3:uid="{00000000-0010-0000-0F00-000001000000}" name="Fuente" dataDxfId="337"/>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0000000}" name="Tipo_de_impacto" displayName="Tipo_de_impacto" ref="P1:P3" totalsRowShown="0" headerRowDxfId="336" dataDxfId="335">
  <autoFilter ref="P1:P3" xr:uid="{00000000-0009-0000-0100-00000F000000}"/>
  <tableColumns count="1">
    <tableColumn id="1" xr3:uid="{00000000-0010-0000-1000-000001000000}" name="Tipo_de_impacto" dataDxfId="334"/>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1000000}" name="Recurso_afectado" displayName="Recurso_afectado" ref="Q1:Q8" totalsRowShown="0" headerRowDxfId="333" dataDxfId="332">
  <autoFilter ref="Q1:Q8" xr:uid="{00000000-0009-0000-0100-000010000000}"/>
  <tableColumns count="1">
    <tableColumn id="1" xr3:uid="{00000000-0010-0000-1100-000001000000}" name="Recurso_afectado" dataDxfId="331"/>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2000000}" name="Condiciones_de_operación" displayName="Condiciones_de_operación" ref="R1:R4" totalsRowShown="0" headerRowDxfId="330" dataDxfId="329">
  <autoFilter ref="R1:R4" xr:uid="{00000000-0009-0000-0100-000011000000}"/>
  <tableColumns count="1">
    <tableColumn id="1" xr3:uid="{00000000-0010-0000-1200-000001000000}" name="Condiciones_de_operación" dataDxfId="32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1000000}" name="MATRIZCONTROL" displayName="MATRIZCONTROL" ref="A3:R53" totalsRowShown="0" headerRowDxfId="902" dataDxfId="900" headerRowBorderDxfId="901">
  <autoFilter ref="A3:R53" xr:uid="{00000000-0009-0000-0100-000015000000}"/>
  <tableColumns count="18">
    <tableColumn id="1" xr3:uid="{00000000-0010-0000-0100-000001000000}" name="N°" dataDxfId="899"/>
    <tableColumn id="2" xr3:uid="{00000000-0010-0000-0100-000002000000}" name="Proceso" dataDxfId="898">
      <calculatedColumnFormula>IF(A4="","",(VLOOKUP(A4,MATRIZASPECTOS[],2,FALSE)))</calculatedColumnFormula>
    </tableColumn>
    <tableColumn id="3" xr3:uid="{00000000-0010-0000-0100-000003000000}" name="Aspecto" dataDxfId="897">
      <calculatedColumnFormula>IF(A4="","",(VLOOKUP(A4,MATRIZASPECTOS[],3,FALSE)))</calculatedColumnFormula>
    </tableColumn>
    <tableColumn id="4" xr3:uid="{00000000-0010-0000-0100-000004000000}" name="Impacto" dataDxfId="896">
      <calculatedColumnFormula>IF(A4="","",(VLOOKUP(A4,MATRIZASPECTOS[],4,FALSE)))</calculatedColumnFormula>
    </tableColumn>
    <tableColumn id="14" xr3:uid="{00000000-0010-0000-0100-00000E000000}" name="Tipo de sede" dataDxfId="895">
      <calculatedColumnFormula>IF(A4="","",(VLOOKUP(A4,MATRIZASPECTOS[],6,FALSE)))</calculatedColumnFormula>
    </tableColumn>
    <tableColumn id="21" xr3:uid="{00000000-0010-0000-0100-000015000000}" name="Sede" dataDxfId="894">
      <calculatedColumnFormula>IF($A4="","",(VLOOKUP($A4,MATRIZASPECTOS[],7,FALSE)))</calculatedColumnFormula>
    </tableColumn>
    <tableColumn id="20" xr3:uid="{00000000-0010-0000-0100-000014000000}" name="Lugar donde se desarrolla el proceso" dataDxfId="893">
      <calculatedColumnFormula>IF($A4="","",(VLOOKUP($A4,MATRIZASPECTOS[],8,FALSE)))</calculatedColumnFormula>
    </tableColumn>
    <tableColumn id="19" xr3:uid="{00000000-0010-0000-0100-000013000000}" name="Tipo de impacto" dataDxfId="892">
      <calculatedColumnFormula>IF($A4="","",(VLOOKUP($A4,MATRIZASPECTOS[],18,FALSE)))</calculatedColumnFormula>
    </tableColumn>
    <tableColumn id="15" xr3:uid="{00000000-0010-0000-0100-00000F000000}" name="Recurso afectado" dataDxfId="891">
      <calculatedColumnFormula>IF(A4="","",(VLOOKUP(A4,MATRIZASPECTOS[],19,FALSE)))</calculatedColumnFormula>
    </tableColumn>
    <tableColumn id="13" xr3:uid="{00000000-0010-0000-0100-00000D000000}" name="Condiciones de operación" dataDxfId="890">
      <calculatedColumnFormula>IF(A4="","",(VLOOKUP(A4,MATRIZASPECTOS[],10,FALSE)))</calculatedColumnFormula>
    </tableColumn>
    <tableColumn id="23" xr3:uid="{00000000-0010-0000-0100-000017000000}" name="Descripción de la fuente" dataDxfId="889">
      <calculatedColumnFormula>IF($A4="","",(VLOOKUP($A4,MATRIZASPECTOS[],14,FALSE)))</calculatedColumnFormula>
    </tableColumn>
    <tableColumn id="22" xr3:uid="{00000000-0010-0000-0100-000016000000}" name="Etapa del ciclo de vida" dataDxfId="888">
      <calculatedColumnFormula>IF($A4="","",(VLOOKUP($A4,MATRIZASPECTOS[],15,FALSE)))</calculatedColumnFormula>
    </tableColumn>
    <tableColumn id="5" xr3:uid="{00000000-0010-0000-0100-000005000000}" name="Inicial 2021" dataDxfId="887">
      <calculatedColumnFormula>IF($A4="","",(VLOOKUP($A4,MATRIZASPECTOS[],26,FALSE)))</calculatedColumnFormula>
    </tableColumn>
    <tableColumn id="6" xr3:uid="{00000000-0010-0000-0100-000006000000}" name="2022" dataDxfId="886">
      <calculatedColumnFormula>IF($A4="","",(VLOOKUP($A4,MATRIZASPECTOS[],44,FALSE)))</calculatedColumnFormula>
    </tableColumn>
    <tableColumn id="17" xr3:uid="{00000000-0010-0000-0100-000011000000}" name="2023" dataDxfId="885"/>
    <tableColumn id="7" xr3:uid="{00000000-0010-0000-0100-000007000000}" name="2024" dataDxfId="884"/>
    <tableColumn id="8" xr3:uid="{00000000-0010-0000-0100-000008000000}" name="2025" dataDxfId="883"/>
    <tableColumn id="9" xr3:uid="{00000000-0010-0000-0100-000009000000}" name="2026" dataDxfId="882"/>
  </tableColumns>
  <tableStyleInfo name="TableStyleMedium2 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3000000}" name="Probabilidad" displayName="Probabilidad" ref="S1:S4" totalsRowShown="0" headerRowDxfId="327" dataDxfId="326">
  <autoFilter ref="S1:S4" xr:uid="{00000000-0009-0000-0100-000012000000}"/>
  <tableColumns count="1">
    <tableColumn id="1" xr3:uid="{00000000-0010-0000-1300-000001000000}" name="Probabilidad" dataDxfId="325"/>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4000000}" name="Consecuencia" displayName="Consecuencia" ref="U1:U4" totalsRowShown="0" headerRowDxfId="324" dataDxfId="323">
  <autoFilter ref="U1:U4" xr:uid="{00000000-0009-0000-0100-000013000000}"/>
  <tableColumns count="1">
    <tableColumn id="1" xr3:uid="{00000000-0010-0000-1400-000001000000}" name="Consecuencia" dataDxfId="322"/>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ESSM" displayName="ESSM" ref="Y1:Y6" totalsRowShown="0" headerRowDxfId="321" dataDxfId="320">
  <autoFilter ref="Y1:Y6" xr:uid="{00000000-0009-0000-0100-000016000000}"/>
  <sortState xmlns:xlrd2="http://schemas.microsoft.com/office/spreadsheetml/2017/richdata2" ref="Y2:Y22">
    <sortCondition ref="Y1:Y22"/>
  </sortState>
  <tableColumns count="1">
    <tableColumn id="1" xr3:uid="{00000000-0010-0000-1500-000001000000}" name="ESSM" dataDxfId="319"/>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Tipo_valoracion" displayName="Tipo_valoracion" ref="AQ1:AQ3" totalsRowShown="0" headerRowDxfId="318" dataDxfId="317">
  <autoFilter ref="AQ1:AQ3" xr:uid="{00000000-0009-0000-0100-000017000000}"/>
  <tableColumns count="1">
    <tableColumn id="1" xr3:uid="{00000000-0010-0000-1600-000001000000}" name="Tipo_valoracion" dataDxfId="316"/>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Etapa_ACV" displayName="Etapa_ACV" ref="AR1:AR11" totalsRowShown="0" headerRowDxfId="315" dataDxfId="314">
  <autoFilter ref="AR1:AR11" xr:uid="{00000000-0009-0000-0100-000018000000}"/>
  <tableColumns count="1">
    <tableColumn id="1" xr3:uid="{00000000-0010-0000-1700-000001000000}" name="Etapa_ACV" dataDxfId="313"/>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PAR" displayName="PAR" ref="AC1:AC13" totalsRowShown="0" headerRowDxfId="312" dataDxfId="311" tableBorderDxfId="310">
  <autoFilter ref="AC1:AC13" xr:uid="{00000000-0009-0000-0100-000019000000}"/>
  <tableColumns count="1">
    <tableColumn id="1" xr3:uid="{00000000-0010-0000-1800-000001000000}" name="PAR" dataDxfId="309"/>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PASSM" displayName="PASSM" ref="AA1:AA5" totalsRowShown="0" headerRowDxfId="308" dataDxfId="307" tableBorderDxfId="306">
  <autoFilter ref="AA1:AA5" xr:uid="{00000000-0009-0000-0100-00001A000000}"/>
  <tableColumns count="1">
    <tableColumn id="1" xr3:uid="{00000000-0010-0000-1900-000001000000}" name="PASSM" dataDxfId="305"/>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Tipo_sede" displayName="Tipo_sede" ref="X1:X4" totalsRowShown="0" headerRowDxfId="304" dataDxfId="303">
  <autoFilter ref="X1:X4" xr:uid="{00000000-0009-0000-0100-00001B000000}"/>
  <tableColumns count="1">
    <tableColumn id="1" xr3:uid="{00000000-0010-0000-1A00-000001000000}" name="Tipo_sede" dataDxfId="302"/>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Sede_Central_Bogotá" displayName="Sede_Central_Bogotá" ref="AE1:AE8" totalsRowShown="0" headerRowDxfId="301" dataDxfId="299" headerRowBorderDxfId="300" tableBorderDxfId="298">
  <autoFilter ref="AE1:AE8" xr:uid="{00000000-0009-0000-0100-00001C000000}"/>
  <tableColumns count="1">
    <tableColumn id="1" xr3:uid="{00000000-0010-0000-1B00-000001000000}" name="Sede_Central_Bogotá" dataDxfId="297"/>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PAR_Bucaramanga" displayName="PAR_Bucaramanga" ref="AF1:AF2" totalsRowShown="0" headerRowDxfId="296" dataDxfId="295">
  <autoFilter ref="AF1:AF2" xr:uid="{00000000-0009-0000-0100-00001D000000}"/>
  <tableColumns count="1">
    <tableColumn id="1" xr3:uid="{00000000-0010-0000-1C00-000001000000}" name="PAR_Bucaramanga" dataDxfId="29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PROCESO" displayName="PROCESO" ref="A1:A18" totalsRowShown="0" headerRowDxfId="378" dataDxfId="377">
  <autoFilter ref="A1:A18" xr:uid="{00000000-0009-0000-0100-000001000000}"/>
  <sortState xmlns:xlrd2="http://schemas.microsoft.com/office/spreadsheetml/2017/richdata2" ref="A2:A18">
    <sortCondition ref="A1:A18"/>
  </sortState>
  <tableColumns count="1">
    <tableColumn id="1" xr3:uid="{00000000-0010-0000-0200-000001000000}" name="Proceso" dataDxfId="376"/>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PAR_Cali" displayName="PAR_Cali" ref="AG1:AG2" totalsRowShown="0" headerRowDxfId="293" dataDxfId="292">
  <autoFilter ref="AG1:AG2" xr:uid="{00000000-0009-0000-0100-00001E000000}"/>
  <tableColumns count="1">
    <tableColumn id="1" xr3:uid="{00000000-0010-0000-1D00-000001000000}" name="PAR_Cali" dataDxfId="291"/>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PAR_Cartagena" displayName="PAR_Cartagena" ref="AH1:AH2" totalsRowShown="0" headerRowDxfId="290" dataDxfId="289">
  <autoFilter ref="AH1:AH2" xr:uid="{00000000-0009-0000-0100-00001F000000}"/>
  <tableColumns count="1">
    <tableColumn id="1" xr3:uid="{00000000-0010-0000-1E00-000001000000}" name="PAR_Cartagena" dataDxfId="288"/>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PAR_Cúcuta" displayName="PAR_Cúcuta" ref="AI1:AI2" totalsRowShown="0" headerRowDxfId="287" dataDxfId="286">
  <autoFilter ref="AI1:AI2" xr:uid="{00000000-0009-0000-0100-000020000000}"/>
  <tableColumns count="1">
    <tableColumn id="1" xr3:uid="{00000000-0010-0000-1F00-000001000000}" name="PAR_Cúcuta" dataDxfId="285"/>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PAR_Ibagué" displayName="PAR_Ibagué" ref="AJ1:AJ2" totalsRowShown="0" headerRowDxfId="284" dataDxfId="283">
  <autoFilter ref="AJ1:AJ2" xr:uid="{00000000-0009-0000-0100-000021000000}"/>
  <tableColumns count="1">
    <tableColumn id="1" xr3:uid="{00000000-0010-0000-2000-000001000000}" name="PAR_Ibagué" dataDxfId="282"/>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PAR_Manizales" displayName="PAR_Manizales" ref="AK1:AK2" totalsRowShown="0" headerRowDxfId="281" dataDxfId="280">
  <autoFilter ref="AK1:AK2" xr:uid="{00000000-0009-0000-0100-000022000000}"/>
  <tableColumns count="1">
    <tableColumn id="1" xr3:uid="{00000000-0010-0000-2100-000001000000}" name="PAR_Manizales" dataDxfId="279"/>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PAR_Medellín" displayName="PAR_Medellín" ref="AL1:AL2" totalsRowShown="0" headerRowDxfId="278" dataDxfId="277">
  <autoFilter ref="AL1:AL2" xr:uid="{00000000-0009-0000-0100-000023000000}"/>
  <tableColumns count="1">
    <tableColumn id="1" xr3:uid="{00000000-0010-0000-2200-000001000000}" name="PAR_Medellín" dataDxfId="276"/>
  </tableColumns>
  <tableStyleInfo name="TableStyleMedium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PAR_Nobsa" displayName="PAR_Nobsa" ref="AM1:AM2" totalsRowShown="0" headerRowDxfId="275" dataDxfId="274">
  <autoFilter ref="AM1:AM2" xr:uid="{00000000-0009-0000-0100-000024000000}"/>
  <tableColumns count="1">
    <tableColumn id="1" xr3:uid="{00000000-0010-0000-2300-000001000000}" name="PAR_Nobsa" dataDxfId="273"/>
  </tableColumns>
  <tableStyleInfo name="TableStyleMedium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PAR_Pasto" displayName="PAR_Pasto" ref="AN1:AN2" totalsRowShown="0" headerRowDxfId="272" dataDxfId="271">
  <autoFilter ref="AN1:AN2" xr:uid="{00000000-0009-0000-0100-000025000000}"/>
  <tableColumns count="1">
    <tableColumn id="1" xr3:uid="{00000000-0010-0000-2400-000001000000}" name="PAR_Pasto" dataDxfId="270"/>
  </tableColumns>
  <tableStyleInfo name="TableStyleMedium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PAR_Quibdó" displayName="PAR_Quibdó" ref="AO1:AO2" totalsRowShown="0" headerRowDxfId="269" dataDxfId="268">
  <autoFilter ref="AO1:AO2" xr:uid="{00000000-0009-0000-0100-000026000000}"/>
  <tableColumns count="1">
    <tableColumn id="1" xr3:uid="{00000000-0010-0000-2500-000001000000}" name="PAR_Quibdó" dataDxfId="267"/>
  </tableColumns>
  <tableStyleInfo name="TableStyleMedium2"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PAR_Valledupar" displayName="PAR_Valledupar" ref="AP1:AP2" totalsRowShown="0" headerRowDxfId="266" dataDxfId="265">
  <autoFilter ref="AP1:AP2" xr:uid="{00000000-0009-0000-0100-000027000000}"/>
  <tableColumns count="1">
    <tableColumn id="1" xr3:uid="{00000000-0010-0000-2600-000001000000}" name="PAR_Valledupar" dataDxfId="264"/>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ASPECTO" displayName="ASPECTO" ref="B1:B12" totalsRowShown="0" headerRowDxfId="375" dataDxfId="374">
  <autoFilter ref="B1:B12" xr:uid="{00000000-0009-0000-0100-000002000000}"/>
  <tableColumns count="1">
    <tableColumn id="1" xr3:uid="{00000000-0010-0000-0300-000001000000}" name="Aspecto" dataDxfId="373"/>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Generación_de_emisiones" displayName="Generación_de_emisiones" ref="D1:D9" totalsRowShown="0" headerRowDxfId="372" dataDxfId="371">
  <autoFilter ref="D1:D9" xr:uid="{00000000-0009-0000-0100-000003000000}"/>
  <tableColumns count="1">
    <tableColumn id="1" xr3:uid="{00000000-0010-0000-0400-000001000000}" name="Generación de emisiones" dataDxfId="37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5000000}" name="Generación_de_vertimientos" displayName="Generación_de_vertimientos" ref="E1:E3" totalsRowShown="0" headerRowDxfId="369" dataDxfId="368">
  <autoFilter ref="E1:E3" xr:uid="{00000000-0009-0000-0100-000004000000}"/>
  <tableColumns count="1">
    <tableColumn id="1" xr3:uid="{00000000-0010-0000-0500-000001000000}" name="Generación de vertimientos" dataDxfId="367"/>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6000000}" name="Consumo_del_recurso_hídrico" displayName="Consumo_del_recurso_hídrico" ref="F1:F2" totalsRowShown="0" headerRowDxfId="366" dataDxfId="365">
  <autoFilter ref="F1:F2" xr:uid="{00000000-0009-0000-0100-000005000000}"/>
  <tableColumns count="1">
    <tableColumn id="1" xr3:uid="{00000000-0010-0000-0600-000001000000}" name="Consumo del recurso hídrico" dataDxfId="364"/>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7000000}" name="Ocupación_del_suelo" displayName="Ocupación_del_suelo" ref="G1:G2" totalsRowShown="0" headerRowDxfId="363" dataDxfId="362">
  <autoFilter ref="G1:G2" xr:uid="{00000000-0009-0000-0100-000006000000}"/>
  <tableColumns count="1">
    <tableColumn id="1" xr3:uid="{00000000-0010-0000-0700-000001000000}" name="Ocupación del suelo" dataDxfId="361"/>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8000000}" name="Generación_de_derrames" displayName="Generación_de_derrames" ref="H1:H2" totalsRowShown="0" headerRowDxfId="360" dataDxfId="359">
  <autoFilter ref="H1:H2" xr:uid="{00000000-0009-0000-0100-000007000000}"/>
  <tableColumns count="1">
    <tableColumn id="1" xr3:uid="{00000000-0010-0000-0800-000001000000}" name="Generación de derrames" dataDxfId="358"/>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nm.gov.co/?q=acceso-isolucion"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3" Type="http://schemas.openxmlformats.org/officeDocument/2006/relationships/table" Target="../tables/table14.xml"/><Relationship Id="rId18" Type="http://schemas.openxmlformats.org/officeDocument/2006/relationships/table" Target="../tables/table19.xml"/><Relationship Id="rId26" Type="http://schemas.openxmlformats.org/officeDocument/2006/relationships/table" Target="../tables/table27.xml"/><Relationship Id="rId21" Type="http://schemas.openxmlformats.org/officeDocument/2006/relationships/table" Target="../tables/table22.xml"/><Relationship Id="rId34" Type="http://schemas.openxmlformats.org/officeDocument/2006/relationships/table" Target="../tables/table35.xml"/><Relationship Id="rId7" Type="http://schemas.openxmlformats.org/officeDocument/2006/relationships/table" Target="../tables/table8.xml"/><Relationship Id="rId12" Type="http://schemas.openxmlformats.org/officeDocument/2006/relationships/table" Target="../tables/table13.xml"/><Relationship Id="rId17" Type="http://schemas.openxmlformats.org/officeDocument/2006/relationships/table" Target="../tables/table18.xml"/><Relationship Id="rId25" Type="http://schemas.openxmlformats.org/officeDocument/2006/relationships/table" Target="../tables/table26.xml"/><Relationship Id="rId33" Type="http://schemas.openxmlformats.org/officeDocument/2006/relationships/table" Target="../tables/table34.xml"/><Relationship Id="rId38" Type="http://schemas.openxmlformats.org/officeDocument/2006/relationships/table" Target="../tables/table39.xml"/><Relationship Id="rId2" Type="http://schemas.openxmlformats.org/officeDocument/2006/relationships/table" Target="../tables/table3.xml"/><Relationship Id="rId16" Type="http://schemas.openxmlformats.org/officeDocument/2006/relationships/table" Target="../tables/table17.xml"/><Relationship Id="rId20" Type="http://schemas.openxmlformats.org/officeDocument/2006/relationships/table" Target="../tables/table21.xml"/><Relationship Id="rId29" Type="http://schemas.openxmlformats.org/officeDocument/2006/relationships/table" Target="../tables/table30.xml"/><Relationship Id="rId1" Type="http://schemas.openxmlformats.org/officeDocument/2006/relationships/printerSettings" Target="../printerSettings/printerSettings7.bin"/><Relationship Id="rId6" Type="http://schemas.openxmlformats.org/officeDocument/2006/relationships/table" Target="../tables/table7.xml"/><Relationship Id="rId11" Type="http://schemas.openxmlformats.org/officeDocument/2006/relationships/table" Target="../tables/table12.xml"/><Relationship Id="rId24" Type="http://schemas.openxmlformats.org/officeDocument/2006/relationships/table" Target="../tables/table25.xml"/><Relationship Id="rId32" Type="http://schemas.openxmlformats.org/officeDocument/2006/relationships/table" Target="../tables/table33.xml"/><Relationship Id="rId37" Type="http://schemas.openxmlformats.org/officeDocument/2006/relationships/table" Target="../tables/table38.xml"/><Relationship Id="rId5" Type="http://schemas.openxmlformats.org/officeDocument/2006/relationships/table" Target="../tables/table6.xml"/><Relationship Id="rId15" Type="http://schemas.openxmlformats.org/officeDocument/2006/relationships/table" Target="../tables/table16.xml"/><Relationship Id="rId23" Type="http://schemas.openxmlformats.org/officeDocument/2006/relationships/table" Target="../tables/table24.xml"/><Relationship Id="rId28" Type="http://schemas.openxmlformats.org/officeDocument/2006/relationships/table" Target="../tables/table29.xml"/><Relationship Id="rId36" Type="http://schemas.openxmlformats.org/officeDocument/2006/relationships/table" Target="../tables/table37.xml"/><Relationship Id="rId10" Type="http://schemas.openxmlformats.org/officeDocument/2006/relationships/table" Target="../tables/table11.xml"/><Relationship Id="rId19" Type="http://schemas.openxmlformats.org/officeDocument/2006/relationships/table" Target="../tables/table20.xml"/><Relationship Id="rId31" Type="http://schemas.openxmlformats.org/officeDocument/2006/relationships/table" Target="../tables/table32.xml"/><Relationship Id="rId4" Type="http://schemas.openxmlformats.org/officeDocument/2006/relationships/table" Target="../tables/table5.xml"/><Relationship Id="rId9" Type="http://schemas.openxmlformats.org/officeDocument/2006/relationships/table" Target="../tables/table10.xml"/><Relationship Id="rId14" Type="http://schemas.openxmlformats.org/officeDocument/2006/relationships/table" Target="../tables/table15.xml"/><Relationship Id="rId22" Type="http://schemas.openxmlformats.org/officeDocument/2006/relationships/table" Target="../tables/table23.xml"/><Relationship Id="rId27" Type="http://schemas.openxmlformats.org/officeDocument/2006/relationships/table" Target="../tables/table28.xml"/><Relationship Id="rId30" Type="http://schemas.openxmlformats.org/officeDocument/2006/relationships/table" Target="../tables/table31.xml"/><Relationship Id="rId35" Type="http://schemas.openxmlformats.org/officeDocument/2006/relationships/table" Target="../tables/table36.xml"/><Relationship Id="rId8" Type="http://schemas.openxmlformats.org/officeDocument/2006/relationships/table" Target="../tables/table9.xml"/><Relationship Id="rId3"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1"/>
  <sheetViews>
    <sheetView tabSelected="1" zoomScaleNormal="100" zoomScaleSheetLayoutView="90" workbookViewId="0"/>
  </sheetViews>
  <sheetFormatPr baseColWidth="10" defaultColWidth="11.42578125" defaultRowHeight="15" x14ac:dyDescent="0.25"/>
  <cols>
    <col min="1" max="1" width="2.7109375" style="129" customWidth="1"/>
    <col min="2" max="2" width="11.42578125" style="129"/>
    <col min="3" max="3" width="8.85546875" style="129" bestFit="1" customWidth="1"/>
    <col min="4" max="5" width="10.42578125" style="129" customWidth="1"/>
    <col min="6" max="7" width="16" style="129" customWidth="1"/>
    <col min="8" max="9" width="16.28515625" style="129" customWidth="1"/>
    <col min="10" max="10" width="11.42578125" style="129" customWidth="1"/>
    <col min="11" max="16384" width="11.42578125" style="129"/>
  </cols>
  <sheetData>
    <row r="1" spans="1:11" s="110" customFormat="1" x14ac:dyDescent="0.25">
      <c r="A1" s="108"/>
      <c r="B1" s="188"/>
      <c r="C1" s="188"/>
      <c r="D1" s="188"/>
      <c r="E1" s="188"/>
      <c r="F1" s="188"/>
      <c r="G1" s="188"/>
      <c r="H1" s="188"/>
      <c r="I1" s="188"/>
      <c r="J1" s="188"/>
      <c r="K1" s="109"/>
    </row>
    <row r="2" spans="1:11" s="110" customFormat="1" x14ac:dyDescent="0.25">
      <c r="A2" s="108"/>
      <c r="B2" s="188"/>
      <c r="C2" s="188"/>
      <c r="D2" s="188"/>
      <c r="E2" s="188"/>
      <c r="F2" s="188"/>
      <c r="G2" s="188"/>
      <c r="H2" s="188"/>
      <c r="I2" s="188"/>
      <c r="J2" s="188"/>
      <c r="K2" s="108"/>
    </row>
    <row r="3" spans="1:11" s="110" customFormat="1" x14ac:dyDescent="0.25">
      <c r="A3" s="108"/>
      <c r="B3" s="188"/>
      <c r="C3" s="188"/>
      <c r="D3" s="188"/>
      <c r="E3" s="188"/>
      <c r="F3" s="188"/>
      <c r="G3" s="188"/>
      <c r="H3" s="188"/>
      <c r="I3" s="188"/>
      <c r="J3" s="188"/>
      <c r="K3" s="108"/>
    </row>
    <row r="4" spans="1:11" s="110" customFormat="1" x14ac:dyDescent="0.25">
      <c r="A4" s="108"/>
      <c r="B4" s="188"/>
      <c r="C4" s="188"/>
      <c r="D4" s="188"/>
      <c r="E4" s="188"/>
      <c r="F4" s="188"/>
      <c r="G4" s="188"/>
      <c r="H4" s="188"/>
      <c r="I4" s="188"/>
      <c r="J4" s="188"/>
      <c r="K4" s="108"/>
    </row>
    <row r="5" spans="1:11" s="110" customFormat="1" ht="15.75" thickBot="1" x14ac:dyDescent="0.3">
      <c r="A5" s="108"/>
      <c r="B5" s="189"/>
      <c r="C5" s="189"/>
      <c r="D5" s="189"/>
      <c r="E5" s="189"/>
      <c r="F5" s="189"/>
      <c r="G5" s="189"/>
      <c r="H5" s="189"/>
      <c r="I5" s="189"/>
      <c r="J5" s="189"/>
      <c r="K5" s="108"/>
    </row>
    <row r="6" spans="1:11" s="110" customFormat="1" ht="40.5" customHeight="1" thickBot="1" x14ac:dyDescent="0.3">
      <c r="A6" s="108"/>
      <c r="B6" s="195" t="s">
        <v>0</v>
      </c>
      <c r="C6" s="196"/>
      <c r="D6" s="196"/>
      <c r="E6" s="196"/>
      <c r="F6" s="196"/>
      <c r="G6" s="196"/>
      <c r="H6" s="196"/>
      <c r="I6" s="196"/>
      <c r="J6" s="197"/>
      <c r="K6" s="111"/>
    </row>
    <row r="7" spans="1:11" s="110" customFormat="1" ht="15.75" thickBot="1" x14ac:dyDescent="0.3">
      <c r="A7" s="108"/>
      <c r="B7" s="112"/>
      <c r="C7" s="113"/>
      <c r="D7" s="113"/>
      <c r="E7" s="113"/>
      <c r="F7" s="113"/>
      <c r="G7" s="113"/>
      <c r="H7" s="113"/>
      <c r="I7" s="113"/>
      <c r="J7" s="114"/>
      <c r="K7" s="113"/>
    </row>
    <row r="8" spans="1:11" s="110" customFormat="1" ht="15.75" customHeight="1" thickBot="1" x14ac:dyDescent="0.3">
      <c r="A8" s="108"/>
      <c r="B8" s="112"/>
      <c r="C8" s="190" t="s">
        <v>1</v>
      </c>
      <c r="D8" s="191"/>
      <c r="E8" s="191"/>
      <c r="F8" s="191"/>
      <c r="G8" s="191"/>
      <c r="H8" s="191"/>
      <c r="I8" s="192"/>
      <c r="J8" s="115"/>
      <c r="K8" s="113"/>
    </row>
    <row r="9" spans="1:11" s="110" customFormat="1" ht="16.5" thickBot="1" x14ac:dyDescent="0.3">
      <c r="A9" s="108"/>
      <c r="B9" s="112"/>
      <c r="C9" s="116"/>
      <c r="D9" s="116"/>
      <c r="E9" s="116"/>
      <c r="F9" s="116"/>
      <c r="G9" s="116"/>
      <c r="H9" s="116"/>
      <c r="I9" s="116"/>
      <c r="J9" s="114"/>
      <c r="K9" s="113"/>
    </row>
    <row r="10" spans="1:11" s="110" customFormat="1" ht="16.5" thickBot="1" x14ac:dyDescent="0.3">
      <c r="A10" s="108"/>
      <c r="B10" s="112"/>
      <c r="C10" s="190" t="s">
        <v>2</v>
      </c>
      <c r="D10" s="191"/>
      <c r="E10" s="191"/>
      <c r="F10" s="191"/>
      <c r="G10" s="191"/>
      <c r="H10" s="191"/>
      <c r="I10" s="192"/>
      <c r="J10" s="115"/>
      <c r="K10" s="113"/>
    </row>
    <row r="11" spans="1:11" s="110" customFormat="1" ht="16.5" thickBot="1" x14ac:dyDescent="0.3">
      <c r="A11" s="108"/>
      <c r="B11" s="112"/>
      <c r="C11" s="116"/>
      <c r="D11" s="116"/>
      <c r="E11" s="116"/>
      <c r="F11" s="116"/>
      <c r="G11" s="116"/>
      <c r="H11" s="116"/>
      <c r="I11" s="116"/>
      <c r="J11" s="114"/>
      <c r="K11" s="113"/>
    </row>
    <row r="12" spans="1:11" s="110" customFormat="1" ht="15.75" customHeight="1" thickBot="1" x14ac:dyDescent="0.3">
      <c r="A12" s="108"/>
      <c r="B12" s="112"/>
      <c r="C12" s="190" t="s">
        <v>3</v>
      </c>
      <c r="D12" s="191"/>
      <c r="E12" s="191"/>
      <c r="F12" s="191"/>
      <c r="G12" s="191"/>
      <c r="H12" s="191"/>
      <c r="I12" s="192"/>
      <c r="J12" s="115"/>
      <c r="K12" s="113"/>
    </row>
    <row r="13" spans="1:11" s="110" customFormat="1" ht="16.5" thickBot="1" x14ac:dyDescent="0.3">
      <c r="A13" s="108"/>
      <c r="B13" s="112"/>
      <c r="C13" s="116"/>
      <c r="D13" s="116"/>
      <c r="E13" s="116"/>
      <c r="F13" s="116"/>
      <c r="G13" s="116"/>
      <c r="H13" s="116"/>
      <c r="I13" s="116"/>
      <c r="J13" s="114"/>
      <c r="K13" s="113"/>
    </row>
    <row r="14" spans="1:11" s="110" customFormat="1" ht="15.75" customHeight="1" thickBot="1" x14ac:dyDescent="0.3">
      <c r="A14" s="108"/>
      <c r="B14" s="112"/>
      <c r="C14" s="190" t="s">
        <v>4</v>
      </c>
      <c r="D14" s="191"/>
      <c r="E14" s="191"/>
      <c r="F14" s="191"/>
      <c r="G14" s="191"/>
      <c r="H14" s="191"/>
      <c r="I14" s="192"/>
      <c r="J14" s="115"/>
      <c r="K14" s="113"/>
    </row>
    <row r="15" spans="1:11" s="110" customFormat="1" ht="16.5" thickBot="1" x14ac:dyDescent="0.3">
      <c r="A15" s="108"/>
      <c r="B15" s="112"/>
      <c r="C15" s="116"/>
      <c r="D15" s="116"/>
      <c r="E15" s="116"/>
      <c r="F15" s="116"/>
      <c r="G15" s="116"/>
      <c r="H15" s="116"/>
      <c r="I15" s="116"/>
      <c r="J15" s="114"/>
      <c r="K15" s="113"/>
    </row>
    <row r="16" spans="1:11" s="110" customFormat="1" ht="15.75" customHeight="1" thickBot="1" x14ac:dyDescent="0.3">
      <c r="A16" s="108"/>
      <c r="B16" s="112"/>
      <c r="C16" s="190" t="s">
        <v>5</v>
      </c>
      <c r="D16" s="191"/>
      <c r="E16" s="191"/>
      <c r="F16" s="191"/>
      <c r="G16" s="191"/>
      <c r="H16" s="191"/>
      <c r="I16" s="192"/>
      <c r="J16" s="115"/>
      <c r="K16" s="113"/>
    </row>
    <row r="17" spans="1:11" s="110" customFormat="1" ht="16.5" thickBot="1" x14ac:dyDescent="0.3">
      <c r="A17" s="108"/>
      <c r="B17" s="112"/>
      <c r="C17" s="116"/>
      <c r="D17" s="116"/>
      <c r="E17" s="116"/>
      <c r="F17" s="116"/>
      <c r="G17" s="116"/>
      <c r="H17" s="116"/>
      <c r="I17" s="116"/>
      <c r="J17" s="114"/>
      <c r="K17" s="113"/>
    </row>
    <row r="18" spans="1:11" s="110" customFormat="1" ht="17.25" customHeight="1" thickBot="1" x14ac:dyDescent="0.3">
      <c r="A18" s="108"/>
      <c r="B18" s="112"/>
      <c r="C18" s="193" t="s">
        <v>6</v>
      </c>
      <c r="D18" s="198"/>
      <c r="E18" s="198"/>
      <c r="F18" s="198"/>
      <c r="G18" s="198"/>
      <c r="H18" s="198"/>
      <c r="I18" s="199"/>
      <c r="J18" s="115"/>
      <c r="K18" s="113"/>
    </row>
    <row r="19" spans="1:11" s="110" customFormat="1" ht="16.5" thickBot="1" x14ac:dyDescent="0.3">
      <c r="A19" s="108"/>
      <c r="B19" s="112"/>
      <c r="C19" s="130"/>
      <c r="D19" s="130"/>
      <c r="E19" s="130"/>
      <c r="F19" s="130"/>
      <c r="G19" s="130"/>
      <c r="H19" s="130"/>
      <c r="I19" s="130"/>
      <c r="J19" s="115"/>
      <c r="K19" s="113"/>
    </row>
    <row r="20" spans="1:11" s="110" customFormat="1" ht="15.75" customHeight="1" thickBot="1" x14ac:dyDescent="0.3">
      <c r="A20" s="108"/>
      <c r="B20" s="112"/>
      <c r="C20" s="190" t="s">
        <v>7</v>
      </c>
      <c r="D20" s="191"/>
      <c r="E20" s="191"/>
      <c r="F20" s="191"/>
      <c r="G20" s="191"/>
      <c r="H20" s="191"/>
      <c r="I20" s="192"/>
      <c r="J20" s="115"/>
      <c r="K20" s="113"/>
    </row>
    <row r="21" spans="1:11" s="110" customFormat="1" ht="16.5" thickBot="1" x14ac:dyDescent="0.3">
      <c r="A21" s="108"/>
      <c r="B21" s="112"/>
      <c r="C21" s="130"/>
      <c r="D21" s="130"/>
      <c r="E21" s="130"/>
      <c r="F21" s="130"/>
      <c r="G21" s="130"/>
      <c r="H21" s="130"/>
      <c r="I21" s="130"/>
      <c r="J21" s="115"/>
      <c r="K21" s="113"/>
    </row>
    <row r="22" spans="1:11" s="110" customFormat="1" ht="15.75" customHeight="1" thickBot="1" x14ac:dyDescent="0.3">
      <c r="A22" s="108"/>
      <c r="B22" s="112"/>
      <c r="C22" s="190" t="s">
        <v>8</v>
      </c>
      <c r="D22" s="191"/>
      <c r="E22" s="191"/>
      <c r="F22" s="191"/>
      <c r="G22" s="191"/>
      <c r="H22" s="191"/>
      <c r="I22" s="192"/>
      <c r="J22" s="115"/>
      <c r="K22" s="113"/>
    </row>
    <row r="23" spans="1:11" s="110" customFormat="1" ht="16.5" thickBot="1" x14ac:dyDescent="0.3">
      <c r="A23" s="108"/>
      <c r="B23" s="112"/>
      <c r="C23" s="130"/>
      <c r="D23" s="130"/>
      <c r="E23" s="130"/>
      <c r="F23" s="130"/>
      <c r="G23" s="130"/>
      <c r="H23" s="130"/>
      <c r="I23" s="130"/>
      <c r="J23" s="115"/>
      <c r="K23" s="113"/>
    </row>
    <row r="24" spans="1:11" s="110" customFormat="1" ht="17.25" thickBot="1" x14ac:dyDescent="0.3">
      <c r="A24" s="108"/>
      <c r="B24" s="112"/>
      <c r="C24" s="200" t="s">
        <v>9</v>
      </c>
      <c r="D24" s="201"/>
      <c r="E24" s="201"/>
      <c r="F24" s="201"/>
      <c r="G24" s="201"/>
      <c r="H24" s="201"/>
      <c r="I24" s="202"/>
      <c r="J24" s="114"/>
      <c r="K24" s="113"/>
    </row>
    <row r="25" spans="1:11" s="110" customFormat="1" ht="17.25" thickBot="1" x14ac:dyDescent="0.3">
      <c r="A25" s="117"/>
      <c r="B25" s="118"/>
      <c r="C25" s="119" t="s">
        <v>10</v>
      </c>
      <c r="D25" s="193" t="s">
        <v>11</v>
      </c>
      <c r="E25" s="194"/>
      <c r="F25" s="203" t="s">
        <v>12</v>
      </c>
      <c r="G25" s="204"/>
      <c r="H25" s="204"/>
      <c r="I25" s="205"/>
      <c r="J25" s="120"/>
      <c r="K25" s="121"/>
    </row>
    <row r="26" spans="1:11" s="110" customFormat="1" ht="16.5" x14ac:dyDescent="0.25">
      <c r="A26" s="108"/>
      <c r="B26" s="112"/>
      <c r="C26" s="122">
        <v>1</v>
      </c>
      <c r="D26" s="218">
        <v>44407</v>
      </c>
      <c r="E26" s="219"/>
      <c r="F26" s="212" t="s">
        <v>327</v>
      </c>
      <c r="G26" s="213"/>
      <c r="H26" s="213"/>
      <c r="I26" s="214"/>
      <c r="J26" s="107"/>
      <c r="K26" s="113"/>
    </row>
    <row r="27" spans="1:11" s="110" customFormat="1" ht="16.5" x14ac:dyDescent="0.25">
      <c r="A27" s="108"/>
      <c r="B27" s="112"/>
      <c r="C27" s="123">
        <v>2</v>
      </c>
      <c r="D27" s="220"/>
      <c r="E27" s="221"/>
      <c r="F27" s="215"/>
      <c r="G27" s="216"/>
      <c r="H27" s="216"/>
      <c r="I27" s="217"/>
      <c r="J27" s="107"/>
      <c r="K27" s="113"/>
    </row>
    <row r="28" spans="1:11" s="110" customFormat="1" ht="16.5" x14ac:dyDescent="0.25">
      <c r="A28" s="108"/>
      <c r="B28" s="112"/>
      <c r="C28" s="123">
        <v>3</v>
      </c>
      <c r="D28" s="220"/>
      <c r="E28" s="221"/>
      <c r="F28" s="215"/>
      <c r="G28" s="216"/>
      <c r="H28" s="216"/>
      <c r="I28" s="217"/>
      <c r="J28" s="107"/>
      <c r="K28" s="113"/>
    </row>
    <row r="29" spans="1:11" s="110" customFormat="1" ht="16.5" x14ac:dyDescent="0.25">
      <c r="A29" s="108"/>
      <c r="B29" s="112"/>
      <c r="C29" s="123">
        <v>4</v>
      </c>
      <c r="D29" s="222"/>
      <c r="E29" s="223"/>
      <c r="F29" s="222"/>
      <c r="G29" s="226"/>
      <c r="H29" s="226"/>
      <c r="I29" s="223"/>
      <c r="J29" s="107"/>
      <c r="K29" s="113"/>
    </row>
    <row r="30" spans="1:11" s="110" customFormat="1" ht="17.25" thickBot="1" x14ac:dyDescent="0.3">
      <c r="A30" s="108"/>
      <c r="B30" s="112"/>
      <c r="C30" s="124">
        <v>5</v>
      </c>
      <c r="D30" s="224"/>
      <c r="E30" s="225"/>
      <c r="F30" s="224"/>
      <c r="G30" s="227"/>
      <c r="H30" s="227"/>
      <c r="I30" s="225"/>
      <c r="J30" s="107"/>
      <c r="K30" s="113"/>
    </row>
    <row r="31" spans="1:11" s="110" customFormat="1" x14ac:dyDescent="0.25">
      <c r="A31" s="108"/>
      <c r="B31" s="112"/>
      <c r="C31" s="113"/>
      <c r="D31" s="113"/>
      <c r="E31" s="113"/>
      <c r="F31" s="113"/>
      <c r="G31" s="113"/>
      <c r="H31" s="113"/>
      <c r="I31" s="113"/>
      <c r="J31" s="114"/>
      <c r="K31" s="113"/>
    </row>
    <row r="32" spans="1:11" s="110" customFormat="1" ht="15.75" thickBot="1" x14ac:dyDescent="0.3">
      <c r="A32" s="108"/>
      <c r="B32" s="112"/>
      <c r="C32" s="108"/>
      <c r="D32" s="108"/>
      <c r="E32" s="108"/>
      <c r="F32" s="108"/>
      <c r="G32" s="108"/>
      <c r="H32" s="108"/>
      <c r="I32" s="108"/>
      <c r="J32" s="114"/>
      <c r="K32" s="113"/>
    </row>
    <row r="33" spans="1:11" s="110" customFormat="1" ht="15.75" thickBot="1" x14ac:dyDescent="0.3">
      <c r="A33" s="108"/>
      <c r="B33" s="112"/>
      <c r="C33" s="209" t="s">
        <v>13</v>
      </c>
      <c r="D33" s="210"/>
      <c r="E33" s="211"/>
      <c r="F33" s="209" t="s">
        <v>14</v>
      </c>
      <c r="G33" s="211"/>
      <c r="H33" s="209" t="s">
        <v>15</v>
      </c>
      <c r="I33" s="211"/>
      <c r="J33" s="107"/>
      <c r="K33" s="113"/>
    </row>
    <row r="34" spans="1:11" s="110" customFormat="1" ht="50.25" customHeight="1" thickBot="1" x14ac:dyDescent="0.3">
      <c r="A34" s="108"/>
      <c r="B34" s="112"/>
      <c r="C34" s="206" t="s">
        <v>16</v>
      </c>
      <c r="D34" s="207"/>
      <c r="E34" s="208"/>
      <c r="F34" s="206" t="s">
        <v>325</v>
      </c>
      <c r="G34" s="208"/>
      <c r="H34" s="206" t="s">
        <v>326</v>
      </c>
      <c r="I34" s="208"/>
      <c r="J34" s="125"/>
      <c r="K34" s="113"/>
    </row>
    <row r="35" spans="1:11" s="110" customFormat="1" x14ac:dyDescent="0.25">
      <c r="A35" s="108"/>
      <c r="B35" s="112"/>
      <c r="C35" s="113"/>
      <c r="D35" s="113"/>
      <c r="E35" s="113"/>
      <c r="F35" s="113"/>
      <c r="G35" s="113"/>
      <c r="H35" s="113"/>
      <c r="I35" s="113"/>
      <c r="J35" s="114"/>
      <c r="K35" s="113"/>
    </row>
    <row r="36" spans="1:11" s="110" customFormat="1" ht="15.75" thickBot="1" x14ac:dyDescent="0.3">
      <c r="A36" s="108"/>
      <c r="B36" s="126"/>
      <c r="C36" s="127"/>
      <c r="D36" s="127"/>
      <c r="E36" s="127"/>
      <c r="F36" s="127"/>
      <c r="G36" s="127"/>
      <c r="H36" s="127"/>
      <c r="I36" s="127"/>
      <c r="J36" s="128"/>
      <c r="K36" s="113"/>
    </row>
    <row r="37" spans="1:11" s="110" customFormat="1" x14ac:dyDescent="0.25">
      <c r="A37" s="108"/>
      <c r="B37" s="108"/>
      <c r="C37" s="108"/>
      <c r="D37" s="108"/>
      <c r="E37" s="108"/>
      <c r="F37" s="108"/>
      <c r="G37" s="108"/>
      <c r="H37" s="108"/>
      <c r="I37" s="108"/>
      <c r="J37" s="108"/>
      <c r="K37" s="113"/>
    </row>
    <row r="38" spans="1:11" s="110" customFormat="1" x14ac:dyDescent="0.25">
      <c r="A38" s="108"/>
      <c r="B38" s="108"/>
      <c r="C38" s="108"/>
      <c r="D38" s="108"/>
      <c r="E38" s="108"/>
      <c r="F38" s="108"/>
      <c r="G38" s="108"/>
      <c r="H38" s="108"/>
      <c r="I38" s="108"/>
      <c r="J38" s="108"/>
      <c r="K38" s="108"/>
    </row>
    <row r="39" spans="1:11" s="110" customFormat="1" x14ac:dyDescent="0.25">
      <c r="A39" s="108"/>
      <c r="B39" s="108"/>
      <c r="C39" s="108"/>
      <c r="D39" s="108"/>
      <c r="E39" s="108"/>
      <c r="F39" s="108"/>
      <c r="G39" s="108"/>
      <c r="H39" s="108"/>
      <c r="I39" s="108"/>
      <c r="J39" s="108"/>
      <c r="K39" s="108"/>
    </row>
    <row r="40" spans="1:11" s="110" customFormat="1" x14ac:dyDescent="0.25">
      <c r="A40" s="108"/>
      <c r="B40" s="108"/>
      <c r="C40" s="108"/>
      <c r="D40" s="108"/>
      <c r="E40" s="108"/>
      <c r="F40" s="108"/>
      <c r="G40" s="108"/>
      <c r="H40" s="108"/>
      <c r="I40" s="108"/>
      <c r="J40" s="108"/>
      <c r="K40" s="108"/>
    </row>
    <row r="41" spans="1:11" s="110" customFormat="1" x14ac:dyDescent="0.25">
      <c r="A41" s="108"/>
      <c r="B41" s="108"/>
      <c r="C41" s="108"/>
      <c r="D41" s="108"/>
      <c r="E41" s="108"/>
      <c r="F41" s="108"/>
      <c r="G41" s="108"/>
      <c r="H41" s="108"/>
      <c r="I41" s="108"/>
      <c r="J41" s="108"/>
      <c r="K41" s="108"/>
    </row>
  </sheetData>
  <mergeCells count="29">
    <mergeCell ref="C34:E34"/>
    <mergeCell ref="F34:G34"/>
    <mergeCell ref="H34:I34"/>
    <mergeCell ref="C33:E33"/>
    <mergeCell ref="F26:I26"/>
    <mergeCell ref="F27:I27"/>
    <mergeCell ref="D26:E26"/>
    <mergeCell ref="F33:G33"/>
    <mergeCell ref="H33:I33"/>
    <mergeCell ref="F28:I28"/>
    <mergeCell ref="D27:E27"/>
    <mergeCell ref="D28:E28"/>
    <mergeCell ref="D29:E29"/>
    <mergeCell ref="D30:E30"/>
    <mergeCell ref="F29:I29"/>
    <mergeCell ref="F30:I30"/>
    <mergeCell ref="B1:J5"/>
    <mergeCell ref="C16:I16"/>
    <mergeCell ref="C20:I20"/>
    <mergeCell ref="C22:I22"/>
    <mergeCell ref="D25:E25"/>
    <mergeCell ref="B6:J6"/>
    <mergeCell ref="C8:I8"/>
    <mergeCell ref="C10:I10"/>
    <mergeCell ref="C12:I12"/>
    <mergeCell ref="C14:I14"/>
    <mergeCell ref="C18:I18"/>
    <mergeCell ref="C24:I24"/>
    <mergeCell ref="F25:I25"/>
  </mergeCells>
  <hyperlinks>
    <hyperlink ref="C10:I10" location="INSTRUCCIONES!A1" display="INSTRUCCIONES DE DILIGENCIAMIENTO" xr:uid="{00000000-0004-0000-0000-000000000000}"/>
    <hyperlink ref="C12:I12" location="'A&amp;I'!A1" display="ASPECTOS E IMPACTOS AMBIENTALES - A&amp;I" xr:uid="{00000000-0004-0000-0000-000001000000}"/>
    <hyperlink ref="C14:I14" location="CONTROL!A1" display="CONTROL" xr:uid="{00000000-0004-0000-0000-000002000000}"/>
    <hyperlink ref="C16:I16" location="'TD-GENERAL'!A1" display="TABLA DINÁMICA - GENERAL" xr:uid="{00000000-0004-0000-0000-000003000000}"/>
    <hyperlink ref="C8:I8" r:id="rId1" display="MANUAL DEL SISTEMA INTEGRADO DE GESTIÓN" xr:uid="{00000000-0004-0000-0000-000004000000}"/>
    <hyperlink ref="C20:I20" location="'TD-CV'!A1" display="TABLA DINÁMICA - CICLO DE VIDA" xr:uid="{00000000-0004-0000-0000-000005000000}"/>
    <hyperlink ref="C22:I22" location="'TD-MAPA'!A1" display="TABLA DINÁMICA - MAPA" xr:uid="{00000000-0004-0000-0000-000006000000}"/>
  </hyperlinks>
  <pageMargins left="0.25" right="0.25" top="0.75" bottom="0.75" header="0.3" footer="0.3"/>
  <pageSetup scale="85"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29"/>
  <sheetViews>
    <sheetView zoomScale="160" zoomScaleNormal="160" workbookViewId="0"/>
  </sheetViews>
  <sheetFormatPr baseColWidth="10" defaultColWidth="0" defaultRowHeight="12.75" zeroHeight="1" x14ac:dyDescent="0.2"/>
  <cols>
    <col min="1" max="1" width="1.42578125" style="103" customWidth="1"/>
    <col min="2" max="2" width="102.7109375" style="105" customWidth="1"/>
    <col min="3" max="3" width="1.42578125" style="103" customWidth="1"/>
    <col min="4" max="16384" width="11.42578125" style="105" hidden="1"/>
  </cols>
  <sheetData>
    <row r="1" spans="2:2" x14ac:dyDescent="0.2">
      <c r="B1" s="103"/>
    </row>
    <row r="2" spans="2:2" ht="15.75" x14ac:dyDescent="0.2">
      <c r="B2" s="104" t="s">
        <v>17</v>
      </c>
    </row>
    <row r="3" spans="2:2" ht="153" x14ac:dyDescent="0.2">
      <c r="B3" s="37" t="s">
        <v>18</v>
      </c>
    </row>
    <row r="4" spans="2:2" x14ac:dyDescent="0.2"/>
    <row r="5" spans="2:2" s="103" customFormat="1" ht="15.75" x14ac:dyDescent="0.2">
      <c r="B5" s="104" t="s">
        <v>19</v>
      </c>
    </row>
    <row r="6" spans="2:2" s="103" customFormat="1" ht="409.6" x14ac:dyDescent="0.2">
      <c r="B6" s="106" t="s">
        <v>20</v>
      </c>
    </row>
    <row r="7" spans="2:2" s="103" customFormat="1" x14ac:dyDescent="0.2">
      <c r="B7" s="105"/>
    </row>
    <row r="8" spans="2:2" s="103" customFormat="1" ht="15.75" x14ac:dyDescent="0.2">
      <c r="B8" s="104" t="s">
        <v>21</v>
      </c>
    </row>
    <row r="9" spans="2:2" s="103" customFormat="1" ht="38.25" x14ac:dyDescent="0.2">
      <c r="B9" s="101" t="s">
        <v>22</v>
      </c>
    </row>
    <row r="10" spans="2:2" s="103" customFormat="1" x14ac:dyDescent="0.2">
      <c r="B10" s="105"/>
    </row>
    <row r="11" spans="2:2" s="103" customFormat="1" ht="15.75" x14ac:dyDescent="0.2">
      <c r="B11" s="104" t="s">
        <v>23</v>
      </c>
    </row>
    <row r="12" spans="2:2" s="103" customFormat="1" ht="51" x14ac:dyDescent="0.2">
      <c r="B12" s="101" t="s">
        <v>24</v>
      </c>
    </row>
    <row r="13" spans="2:2" s="103" customFormat="1" x14ac:dyDescent="0.2">
      <c r="B13" s="105"/>
    </row>
    <row r="14" spans="2:2" s="103" customFormat="1" ht="15.75" x14ac:dyDescent="0.2">
      <c r="B14" s="104" t="s">
        <v>25</v>
      </c>
    </row>
    <row r="15" spans="2:2" s="103" customFormat="1" ht="25.5" x14ac:dyDescent="0.2">
      <c r="B15" s="101" t="s">
        <v>26</v>
      </c>
    </row>
    <row r="16" spans="2:2" s="103" customFormat="1" x14ac:dyDescent="0.2">
      <c r="B16" s="105"/>
    </row>
    <row r="17" spans="2:2" s="103" customFormat="1" ht="15.75" x14ac:dyDescent="0.2">
      <c r="B17" s="104" t="s">
        <v>27</v>
      </c>
    </row>
    <row r="18" spans="2:2" s="103" customFormat="1" ht="51" x14ac:dyDescent="0.2">
      <c r="B18" s="101" t="s">
        <v>28</v>
      </c>
    </row>
    <row r="19" spans="2:2" s="103" customFormat="1" x14ac:dyDescent="0.2">
      <c r="B19" s="105"/>
    </row>
    <row r="20" spans="2:2" s="103" customFormat="1" ht="15.75" x14ac:dyDescent="0.2">
      <c r="B20" s="104" t="s">
        <v>29</v>
      </c>
    </row>
    <row r="21" spans="2:2" s="103" customFormat="1" ht="51" x14ac:dyDescent="0.2">
      <c r="B21" s="101" t="s">
        <v>30</v>
      </c>
    </row>
    <row r="22" spans="2:2" s="103" customFormat="1" x14ac:dyDescent="0.2">
      <c r="B22" s="105"/>
    </row>
    <row r="23" spans="2:2" s="103" customFormat="1" x14ac:dyDescent="0.2"/>
    <row r="24" spans="2:2" s="103" customFormat="1" x14ac:dyDescent="0.2"/>
    <row r="25" spans="2:2" s="103" customFormat="1" x14ac:dyDescent="0.2"/>
    <row r="26" spans="2:2" s="103" customFormat="1" hidden="1" x14ac:dyDescent="0.2"/>
    <row r="27" spans="2:2" x14ac:dyDescent="0.2"/>
    <row r="28" spans="2:2" x14ac:dyDescent="0.2"/>
    <row r="29" spans="2:2" x14ac:dyDescent="0.2"/>
  </sheetData>
  <pageMargins left="0.23622047244094491" right="0.23622047244094491" top="0.94488188976377963" bottom="0.74803149606299213" header="0.31496062992125984" footer="0.31496062992125984"/>
  <pageSetup fitToHeight="0" orientation="portrait" horizontalDpi="300" verticalDpi="300" r:id="rId1"/>
  <headerFooter>
    <oddHeader>&amp;L&amp;G&amp;C&amp;"-,Negrita"&amp;10
MANUAL DEL SISTEMA INTREGRADO DE GESTIÓN
ROL, RESPONSABILIDAD Y AUTORIDAD&amp;R
&amp;"Arial Narrow,Normal"&amp;10ANEXO 05</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53"/>
  <sheetViews>
    <sheetView zoomScaleNormal="100" workbookViewId="0">
      <pane xSplit="4" ySplit="3" topLeftCell="Q4" activePane="bottomRight" state="frozenSplit"/>
      <selection pane="topRight" activeCell="E1" sqref="E1"/>
      <selection pane="bottomLeft" activeCell="A3" sqref="A3"/>
      <selection pane="bottomRight" activeCell="V4" sqref="V4"/>
    </sheetView>
  </sheetViews>
  <sheetFormatPr baseColWidth="10" defaultColWidth="0" defaultRowHeight="13.5" x14ac:dyDescent="0.25"/>
  <cols>
    <col min="1" max="1" width="4.42578125" style="12" customWidth="1"/>
    <col min="2" max="2" width="14.28515625" style="10" customWidth="1"/>
    <col min="3" max="4" width="18" style="10" customWidth="1"/>
    <col min="5" max="7" width="16.28515625" style="10" customWidth="1"/>
    <col min="8" max="8" width="18.5703125" style="10" customWidth="1"/>
    <col min="9" max="9" width="30" style="10" customWidth="1"/>
    <col min="10" max="10" width="20.140625" style="10" customWidth="1"/>
    <col min="11" max="12" width="37.42578125" style="10" customWidth="1"/>
    <col min="13" max="13" width="12.42578125" style="10" customWidth="1"/>
    <col min="14" max="14" width="37.42578125" style="10" customWidth="1"/>
    <col min="15" max="15" width="45" style="10" customWidth="1"/>
    <col min="16" max="17" width="31.28515625" style="10" customWidth="1"/>
    <col min="18" max="18" width="13.28515625" style="10" customWidth="1"/>
    <col min="19" max="19" width="14.42578125" style="10" customWidth="1"/>
    <col min="20" max="20" width="20.28515625" style="10" customWidth="1"/>
    <col min="21" max="22" width="13.140625" style="10" customWidth="1"/>
    <col min="23" max="24" width="13.140625" style="12" customWidth="1"/>
    <col min="25" max="26" width="13.140625" style="10" customWidth="1"/>
    <col min="27" max="27" width="13.140625" style="12" customWidth="1"/>
    <col min="28" max="28" width="15.7109375" style="12" customWidth="1"/>
    <col min="29" max="29" width="74.28515625" style="10" customWidth="1"/>
    <col min="30" max="35" width="13.140625" style="12" customWidth="1"/>
    <col min="36" max="42" width="12.5703125" style="10" customWidth="1"/>
    <col min="43" max="43" width="16.28515625" style="78" customWidth="1"/>
    <col min="44" max="44" width="12.5703125" style="59" customWidth="1"/>
    <col min="45" max="46" width="12.5703125" style="12" customWidth="1"/>
    <col min="47" max="47" width="74.28515625" style="158" customWidth="1"/>
    <col min="48" max="48" width="5" style="59" customWidth="1"/>
    <col min="49" max="16384" width="11" style="10" hidden="1"/>
  </cols>
  <sheetData>
    <row r="1" spans="1:48" ht="32.25" customHeight="1" thickBot="1" x14ac:dyDescent="0.3">
      <c r="A1" s="39"/>
      <c r="B1" s="40"/>
      <c r="C1" s="40"/>
      <c r="D1" s="41"/>
      <c r="E1" s="228" t="s">
        <v>31</v>
      </c>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c r="AI1" s="229"/>
      <c r="AJ1" s="229"/>
      <c r="AK1" s="229"/>
      <c r="AL1" s="229"/>
      <c r="AM1" s="229"/>
      <c r="AN1" s="229"/>
      <c r="AO1" s="229"/>
      <c r="AP1" s="229"/>
      <c r="AQ1" s="229"/>
      <c r="AR1" s="229"/>
      <c r="AS1" s="229"/>
      <c r="AT1" s="229"/>
      <c r="AU1" s="233"/>
    </row>
    <row r="2" spans="1:48" s="9" customFormat="1" ht="18.75" thickBot="1" x14ac:dyDescent="0.3">
      <c r="A2" s="15" t="s">
        <v>32</v>
      </c>
      <c r="B2" s="15"/>
      <c r="C2" s="15"/>
      <c r="D2" s="15"/>
      <c r="E2" s="27" t="s">
        <v>33</v>
      </c>
      <c r="F2" s="31"/>
      <c r="G2" s="31"/>
      <c r="H2" s="31"/>
      <c r="I2" s="15"/>
      <c r="J2" s="15"/>
      <c r="K2" s="15"/>
      <c r="L2" s="33"/>
      <c r="M2" s="31" t="s">
        <v>34</v>
      </c>
      <c r="N2" s="15"/>
      <c r="O2" s="15"/>
      <c r="P2" s="15"/>
      <c r="Q2" s="15"/>
      <c r="R2" s="15"/>
      <c r="S2" s="33"/>
      <c r="T2" s="31" t="s">
        <v>275</v>
      </c>
      <c r="U2" s="15"/>
      <c r="V2" s="15"/>
      <c r="W2" s="28"/>
      <c r="X2" s="28"/>
      <c r="Y2" s="15"/>
      <c r="Z2" s="15"/>
      <c r="AA2" s="29"/>
      <c r="AB2" s="160"/>
      <c r="AC2" s="33"/>
      <c r="AD2" s="31" t="s">
        <v>35</v>
      </c>
      <c r="AE2" s="15"/>
      <c r="AF2" s="15"/>
      <c r="AG2" s="28"/>
      <c r="AH2" s="28"/>
      <c r="AI2" s="96"/>
      <c r="AJ2" s="31" t="s">
        <v>36</v>
      </c>
      <c r="AK2" s="31"/>
      <c r="AL2" s="31"/>
      <c r="AM2" s="31"/>
      <c r="AN2" s="31"/>
      <c r="AO2" s="31"/>
      <c r="AP2" s="31"/>
      <c r="AQ2" s="28"/>
      <c r="AR2" s="15"/>
      <c r="AS2" s="29"/>
      <c r="AT2" s="28"/>
      <c r="AU2" s="33"/>
      <c r="AV2" s="15"/>
    </row>
    <row r="3" spans="1:48" s="2" customFormat="1" ht="39" thickBot="1" x14ac:dyDescent="0.3">
      <c r="A3" s="13" t="s">
        <v>37</v>
      </c>
      <c r="B3" s="14" t="s">
        <v>38</v>
      </c>
      <c r="C3" s="13" t="s">
        <v>39</v>
      </c>
      <c r="D3" s="22" t="s">
        <v>40</v>
      </c>
      <c r="E3" s="24" t="s">
        <v>41</v>
      </c>
      <c r="F3" s="32" t="s">
        <v>42</v>
      </c>
      <c r="G3" s="32" t="s">
        <v>43</v>
      </c>
      <c r="H3" s="32" t="s">
        <v>44</v>
      </c>
      <c r="I3" s="13" t="s">
        <v>45</v>
      </c>
      <c r="J3" s="13" t="s">
        <v>46</v>
      </c>
      <c r="K3" s="22" t="s">
        <v>47</v>
      </c>
      <c r="L3" s="34" t="s">
        <v>48</v>
      </c>
      <c r="M3" s="32" t="s">
        <v>49</v>
      </c>
      <c r="N3" s="13" t="s">
        <v>50</v>
      </c>
      <c r="O3" s="13" t="s">
        <v>51</v>
      </c>
      <c r="P3" s="13" t="s">
        <v>52</v>
      </c>
      <c r="Q3" s="13" t="s">
        <v>53</v>
      </c>
      <c r="R3" s="13" t="s">
        <v>54</v>
      </c>
      <c r="S3" s="34" t="s">
        <v>55</v>
      </c>
      <c r="T3" s="32" t="s">
        <v>56</v>
      </c>
      <c r="U3" s="13" t="s">
        <v>57</v>
      </c>
      <c r="V3" s="13" t="s">
        <v>58</v>
      </c>
      <c r="W3" s="13" t="s">
        <v>59</v>
      </c>
      <c r="X3" s="13" t="s">
        <v>60</v>
      </c>
      <c r="Y3" s="13" t="s">
        <v>61</v>
      </c>
      <c r="Z3" s="13" t="s">
        <v>62</v>
      </c>
      <c r="AA3" s="13" t="s">
        <v>63</v>
      </c>
      <c r="AB3" s="13" t="s">
        <v>64</v>
      </c>
      <c r="AC3" s="34" t="s">
        <v>322</v>
      </c>
      <c r="AD3" s="32" t="s">
        <v>65</v>
      </c>
      <c r="AE3" s="13" t="s">
        <v>68</v>
      </c>
      <c r="AF3" s="13" t="s">
        <v>66</v>
      </c>
      <c r="AG3" s="13" t="s">
        <v>67</v>
      </c>
      <c r="AH3" s="13" t="s">
        <v>276</v>
      </c>
      <c r="AI3" s="34" t="s">
        <v>69</v>
      </c>
      <c r="AJ3" s="32" t="s">
        <v>70</v>
      </c>
      <c r="AK3" s="32" t="s">
        <v>277</v>
      </c>
      <c r="AL3" s="13" t="s">
        <v>278</v>
      </c>
      <c r="AM3" s="13" t="s">
        <v>279</v>
      </c>
      <c r="AN3" s="13" t="s">
        <v>280</v>
      </c>
      <c r="AO3" s="13" t="s">
        <v>281</v>
      </c>
      <c r="AP3" s="13" t="s">
        <v>282</v>
      </c>
      <c r="AQ3" s="13" t="s">
        <v>283</v>
      </c>
      <c r="AR3" s="13" t="s">
        <v>71</v>
      </c>
      <c r="AS3" s="13" t="s">
        <v>72</v>
      </c>
      <c r="AT3" s="13" t="s">
        <v>73</v>
      </c>
      <c r="AU3" s="34" t="s">
        <v>284</v>
      </c>
      <c r="AV3" s="234"/>
    </row>
    <row r="4" spans="1:48" ht="45.75" thickBot="1" x14ac:dyDescent="0.3">
      <c r="A4" s="135">
        <v>1</v>
      </c>
      <c r="B4" s="16" t="str">
        <f t="shared" ref="B4:B26" si="0">IF(I4="","",I4)</f>
        <v>Gestión Integral para el Seguimiento y Control a los Títulos Mineros</v>
      </c>
      <c r="C4" s="16" t="str">
        <f t="shared" ref="C4:C26" si="1">IF(P4="","",P4)</f>
        <v>Consumo del recurso hídrico</v>
      </c>
      <c r="D4" s="16" t="str">
        <f t="shared" ref="D4:D26" si="2">IF(Q4="","",Q4)</f>
        <v>Agotamiento del recurso hídrico</v>
      </c>
      <c r="E4" s="161">
        <v>44406</v>
      </c>
      <c r="F4" s="162" t="s">
        <v>74</v>
      </c>
      <c r="G4" s="162" t="s">
        <v>227</v>
      </c>
      <c r="H4" s="162" t="s">
        <v>227</v>
      </c>
      <c r="I4" s="163" t="s">
        <v>151</v>
      </c>
      <c r="J4" s="164" t="s">
        <v>78</v>
      </c>
      <c r="K4" s="165" t="s">
        <v>79</v>
      </c>
      <c r="L4" s="166" t="s">
        <v>272</v>
      </c>
      <c r="M4" s="26" t="s">
        <v>80</v>
      </c>
      <c r="N4" s="18" t="s">
        <v>81</v>
      </c>
      <c r="O4" s="18" t="s">
        <v>153</v>
      </c>
      <c r="P4" s="18" t="s">
        <v>83</v>
      </c>
      <c r="Q4" s="18" t="s">
        <v>84</v>
      </c>
      <c r="R4" s="19" t="s">
        <v>85</v>
      </c>
      <c r="S4" s="36" t="s">
        <v>86</v>
      </c>
      <c r="T4" s="25">
        <v>44406</v>
      </c>
      <c r="U4" s="19" t="s">
        <v>96</v>
      </c>
      <c r="V4" s="19" t="s">
        <v>97</v>
      </c>
      <c r="W4" s="19" t="str">
        <f t="shared" ref="W4:W26" si="3">IF(Z4="","",IF(Z4&lt;=10,"Bajo",IF(Z4&lt;=15,"Moderado",IF(Z4&gt;15,"Alto",""))))</f>
        <v>Alto</v>
      </c>
      <c r="X4" s="19">
        <f t="shared" ref="X4:X7" si="4">IF(U4="","",VLOOKUP(U4,MATRIZ2,2,FALSE))</f>
        <v>5</v>
      </c>
      <c r="Y4" s="19">
        <f t="shared" ref="Y4:Y7" si="5">IF(V4="","",VLOOKUP(V4,MATRIZ3,2,FALSE))</f>
        <v>5</v>
      </c>
      <c r="Z4" s="19">
        <f t="shared" ref="Z4:Z26" si="6">IF(X4="","",IF(Y4="","",(X4*Y4)))</f>
        <v>25</v>
      </c>
      <c r="AA4" s="19" t="str">
        <f t="shared" ref="AA4:AA26" si="7">IF(Z4="","",IF(Z4&lt;=10,"Tolerable",IF(Z4&lt;=15,"Potencialmente no tolerable",IF(Z4&gt;15,"No tolerable",""))))</f>
        <v>No tolerable</v>
      </c>
      <c r="AB4" s="19" t="str">
        <f t="shared" ref="AB4:AB26" si="8">IF(AA4="","",IF(AA4="Tolerable","No",IF(AA4="Potencialmente no tolerable","No",IF(AA4="No tolerable","Si",""))))</f>
        <v>Si</v>
      </c>
      <c r="AC4" s="35" t="s">
        <v>306</v>
      </c>
      <c r="AD4" s="26"/>
      <c r="AE4" s="19"/>
      <c r="AF4" s="20"/>
      <c r="AG4" s="21" t="str">
        <f t="shared" ref="AG4:AG26" si="9">IF(AE4="","",IF(AF4="","",(AE4-(AE4*AF4))))</f>
        <v/>
      </c>
      <c r="AH4" s="19"/>
      <c r="AI4" s="97" t="str">
        <f t="shared" ref="AI4:AI26" si="10">IF(AG4="","",IF(AH4="","",IF(AH4=0,0,((AG4-AH4)/AG4))))</f>
        <v/>
      </c>
      <c r="AJ4" s="76"/>
      <c r="AK4" s="76"/>
      <c r="AL4" s="79" t="str">
        <f>IF(MATRIZASPECTOS[[#This Row],[(2) Tipo de valoración 2022]]="","",IF(MATRIZASPECTOS[[#This Row],[(2) Tipo de valoración 2022]]="Manual","",MATRIZASPECTOS[[#This Row],[Probabilidad]]))</f>
        <v/>
      </c>
      <c r="AM4" s="79" t="str">
        <f>IF(MATRIZASPECTOS[[#This Row],[(2) Tipo de valoración 2022]]="","",IF(MATRIZASPECTOS[[#This Row],[(2) Tipo de valoración 2022]]="Manual","",MATRIZASPECTOS[[#This Row],[Consecuencia]]))</f>
        <v/>
      </c>
      <c r="AN4" s="80" t="str">
        <f t="shared" ref="AN4:AN26" si="11">IF(AQ4="","",IF(AQ4&lt;=10,"Bajo",IF(AQ4&lt;=15,"Moderado",IF(AQ4&gt;15,"Alto",""))))</f>
        <v/>
      </c>
      <c r="AO4" s="80" t="str">
        <f t="shared" ref="AO4:AO26" si="12">IF(AL4="","",VLOOKUP(AL4,MATRIZ2,2,FALSE))</f>
        <v/>
      </c>
      <c r="AP4" s="80" t="str">
        <f t="shared" ref="AP4:AP26" si="13">IF(AM4="","",VLOOKUP(AM4,MATRIZ3,2,FALSE))</f>
        <v/>
      </c>
      <c r="AQ4" s="19" t="str">
        <f t="shared" ref="AQ4:AQ26" si="14">IF(AO4="","",IF(AP4="","",(AO4*AP4)))</f>
        <v/>
      </c>
      <c r="AR4" s="21" t="str">
        <f t="shared" ref="AR4:AR26" si="15">IF(AI4="","",(IF(AI4&lt;=-1%,(AQ4+(ABS(AQ4*AI4))),(AQ4-((ABS(AQ4*AI4))+AF4)))))</f>
        <v/>
      </c>
      <c r="AS4" s="19" t="str">
        <f t="shared" ref="AS4:AS26" si="16">IF(AR4="","",IF(AR4&lt;=10,"Tolerable",IF(AR4&lt;=15,"Potencialmente no tolerable",IF(AR4&gt;15,"No tolerable",""))))</f>
        <v/>
      </c>
      <c r="AT4" s="19" t="str">
        <f t="shared" ref="AT4:AT26" si="17">IF(AS4="","",IF(AS4="Tolerable","No",IF(AS4="Potencialmente no tolerable","No",IF(AS4="No tolerable","Si",""))))</f>
        <v/>
      </c>
      <c r="AU4" s="159"/>
    </row>
    <row r="5" spans="1:48" ht="45.75" thickBot="1" x14ac:dyDescent="0.3">
      <c r="A5" s="135">
        <v>2</v>
      </c>
      <c r="B5" s="16" t="str">
        <f t="shared" si="0"/>
        <v>Gestión Integral para el Seguimiento y Control a los Títulos Mineros</v>
      </c>
      <c r="C5" s="16" t="str">
        <f t="shared" si="1"/>
        <v>Consumo de energía eléctrica</v>
      </c>
      <c r="D5" s="16" t="str">
        <f t="shared" si="2"/>
        <v>Presión sobre el recurso energético eléctrico</v>
      </c>
      <c r="E5" s="25">
        <v>44406</v>
      </c>
      <c r="F5" s="47" t="s">
        <v>74</v>
      </c>
      <c r="G5" s="47" t="s">
        <v>227</v>
      </c>
      <c r="H5" s="47" t="s">
        <v>227</v>
      </c>
      <c r="I5" s="18" t="s">
        <v>151</v>
      </c>
      <c r="J5" s="19" t="s">
        <v>78</v>
      </c>
      <c r="K5" s="49" t="s">
        <v>79</v>
      </c>
      <c r="L5" s="35" t="s">
        <v>272</v>
      </c>
      <c r="M5" s="26" t="s">
        <v>80</v>
      </c>
      <c r="N5" s="18" t="s">
        <v>93</v>
      </c>
      <c r="O5" s="18" t="s">
        <v>153</v>
      </c>
      <c r="P5" s="18" t="s">
        <v>94</v>
      </c>
      <c r="Q5" s="18" t="s">
        <v>95</v>
      </c>
      <c r="R5" s="19" t="s">
        <v>85</v>
      </c>
      <c r="S5" s="36" t="s">
        <v>86</v>
      </c>
      <c r="T5" s="25">
        <v>44406</v>
      </c>
      <c r="U5" s="19" t="s">
        <v>96</v>
      </c>
      <c r="V5" s="19" t="s">
        <v>97</v>
      </c>
      <c r="W5" s="19" t="str">
        <f t="shared" si="3"/>
        <v>Alto</v>
      </c>
      <c r="X5" s="19">
        <f t="shared" si="4"/>
        <v>5</v>
      </c>
      <c r="Y5" s="19">
        <f t="shared" si="5"/>
        <v>5</v>
      </c>
      <c r="Z5" s="19">
        <f t="shared" si="6"/>
        <v>25</v>
      </c>
      <c r="AA5" s="19" t="str">
        <f t="shared" si="7"/>
        <v>No tolerable</v>
      </c>
      <c r="AB5" s="19" t="str">
        <f t="shared" si="8"/>
        <v>Si</v>
      </c>
      <c r="AC5" s="35" t="s">
        <v>307</v>
      </c>
      <c r="AD5" s="26"/>
      <c r="AE5" s="19"/>
      <c r="AF5" s="20"/>
      <c r="AG5" s="21" t="str">
        <f t="shared" si="9"/>
        <v/>
      </c>
      <c r="AH5" s="19"/>
      <c r="AI5" s="97" t="str">
        <f t="shared" si="10"/>
        <v/>
      </c>
      <c r="AJ5" s="76"/>
      <c r="AK5" s="76"/>
      <c r="AL5" s="79" t="str">
        <f>IF(MATRIZASPECTOS[[#This Row],[(2) Tipo de valoración 2022]]="","",IF(MATRIZASPECTOS[[#This Row],[(2) Tipo de valoración 2022]]="Manual","",MATRIZASPECTOS[[#This Row],[Probabilidad]]))</f>
        <v/>
      </c>
      <c r="AM5" s="79" t="str">
        <f>IF(MATRIZASPECTOS[[#This Row],[(2) Tipo de valoración 2022]]="","",IF(MATRIZASPECTOS[[#This Row],[(2) Tipo de valoración 2022]]="Manual","",MATRIZASPECTOS[[#This Row],[Consecuencia]]))</f>
        <v/>
      </c>
      <c r="AN5" s="80" t="str">
        <f t="shared" si="11"/>
        <v/>
      </c>
      <c r="AO5" s="80" t="str">
        <f t="shared" si="12"/>
        <v/>
      </c>
      <c r="AP5" s="80" t="str">
        <f t="shared" si="13"/>
        <v/>
      </c>
      <c r="AQ5" s="19" t="str">
        <f t="shared" si="14"/>
        <v/>
      </c>
      <c r="AR5" s="21" t="str">
        <f t="shared" si="15"/>
        <v/>
      </c>
      <c r="AS5" s="19" t="str">
        <f t="shared" si="16"/>
        <v/>
      </c>
      <c r="AT5" s="19" t="str">
        <f t="shared" si="17"/>
        <v/>
      </c>
      <c r="AU5" s="75"/>
    </row>
    <row r="6" spans="1:48" ht="45.75" thickBot="1" x14ac:dyDescent="0.3">
      <c r="A6" s="135">
        <v>3</v>
      </c>
      <c r="B6" s="16" t="str">
        <f t="shared" si="0"/>
        <v>Gestión Integral para el Seguimiento y Control a los Títulos Mineros</v>
      </c>
      <c r="C6" s="16" t="str">
        <f t="shared" si="1"/>
        <v>Consumo de materias primas e insumos</v>
      </c>
      <c r="D6" s="16" t="str">
        <f t="shared" si="2"/>
        <v>Agotamiento de los recursos naturales no renovables</v>
      </c>
      <c r="E6" s="25">
        <v>44406</v>
      </c>
      <c r="F6" s="47" t="s">
        <v>74</v>
      </c>
      <c r="G6" s="47" t="s">
        <v>227</v>
      </c>
      <c r="H6" s="47" t="s">
        <v>227</v>
      </c>
      <c r="I6" s="18" t="s">
        <v>151</v>
      </c>
      <c r="J6" s="19" t="s">
        <v>78</v>
      </c>
      <c r="K6" s="49" t="s">
        <v>79</v>
      </c>
      <c r="L6" s="35" t="s">
        <v>272</v>
      </c>
      <c r="M6" s="26" t="s">
        <v>80</v>
      </c>
      <c r="N6" s="18" t="s">
        <v>98</v>
      </c>
      <c r="O6" s="18" t="s">
        <v>99</v>
      </c>
      <c r="P6" s="18" t="s">
        <v>100</v>
      </c>
      <c r="Q6" s="18" t="s">
        <v>101</v>
      </c>
      <c r="R6" s="19" t="s">
        <v>85</v>
      </c>
      <c r="S6" s="36" t="s">
        <v>102</v>
      </c>
      <c r="T6" s="25">
        <v>44406</v>
      </c>
      <c r="U6" s="19" t="s">
        <v>96</v>
      </c>
      <c r="V6" s="19" t="s">
        <v>92</v>
      </c>
      <c r="W6" s="19" t="str">
        <f t="shared" si="3"/>
        <v>Bajo</v>
      </c>
      <c r="X6" s="19">
        <f t="shared" si="4"/>
        <v>5</v>
      </c>
      <c r="Y6" s="19">
        <f t="shared" si="5"/>
        <v>1</v>
      </c>
      <c r="Z6" s="19">
        <f t="shared" si="6"/>
        <v>5</v>
      </c>
      <c r="AA6" s="19" t="str">
        <f t="shared" si="7"/>
        <v>Tolerable</v>
      </c>
      <c r="AB6" s="19" t="str">
        <f t="shared" si="8"/>
        <v>No</v>
      </c>
      <c r="AC6" s="35" t="s">
        <v>295</v>
      </c>
      <c r="AD6" s="26"/>
      <c r="AE6" s="19"/>
      <c r="AF6" s="20"/>
      <c r="AG6" s="21" t="str">
        <f t="shared" si="9"/>
        <v/>
      </c>
      <c r="AH6" s="19"/>
      <c r="AI6" s="97" t="str">
        <f t="shared" si="10"/>
        <v/>
      </c>
      <c r="AJ6" s="76"/>
      <c r="AK6" s="76"/>
      <c r="AL6" s="79" t="str">
        <f>IF(MATRIZASPECTOS[[#This Row],[(2) Tipo de valoración 2022]]="","",IF(MATRIZASPECTOS[[#This Row],[(2) Tipo de valoración 2022]]="Manual","",MATRIZASPECTOS[[#This Row],[Probabilidad]]))</f>
        <v/>
      </c>
      <c r="AM6" s="79" t="str">
        <f>IF(MATRIZASPECTOS[[#This Row],[(2) Tipo de valoración 2022]]="","",IF(MATRIZASPECTOS[[#This Row],[(2) Tipo de valoración 2022]]="Manual","",MATRIZASPECTOS[[#This Row],[Consecuencia]]))</f>
        <v/>
      </c>
      <c r="AN6" s="80" t="str">
        <f t="shared" si="11"/>
        <v/>
      </c>
      <c r="AO6" s="80" t="str">
        <f t="shared" si="12"/>
        <v/>
      </c>
      <c r="AP6" s="80" t="str">
        <f t="shared" si="13"/>
        <v/>
      </c>
      <c r="AQ6" s="19" t="str">
        <f t="shared" si="14"/>
        <v/>
      </c>
      <c r="AR6" s="21" t="str">
        <f t="shared" si="15"/>
        <v/>
      </c>
      <c r="AS6" s="19" t="str">
        <f t="shared" si="16"/>
        <v/>
      </c>
      <c r="AT6" s="19" t="str">
        <f t="shared" si="17"/>
        <v/>
      </c>
      <c r="AU6" s="75"/>
    </row>
    <row r="7" spans="1:48" ht="45.75" thickBot="1" x14ac:dyDescent="0.3">
      <c r="A7" s="135">
        <v>4</v>
      </c>
      <c r="B7" s="16" t="str">
        <f t="shared" si="0"/>
        <v>Gestión Integral para el Seguimiento y Control a los Títulos Mineros</v>
      </c>
      <c r="C7" s="16" t="str">
        <f t="shared" si="1"/>
        <v>Consumo de materias primas e insumos</v>
      </c>
      <c r="D7" s="16" t="str">
        <f t="shared" si="2"/>
        <v>Agotamiento general de los recursos naturales</v>
      </c>
      <c r="E7" s="25">
        <v>44406</v>
      </c>
      <c r="F7" s="47" t="s">
        <v>74</v>
      </c>
      <c r="G7" s="47" t="s">
        <v>227</v>
      </c>
      <c r="H7" s="47" t="s">
        <v>227</v>
      </c>
      <c r="I7" s="18" t="s">
        <v>151</v>
      </c>
      <c r="J7" s="19" t="s">
        <v>78</v>
      </c>
      <c r="K7" s="49" t="s">
        <v>79</v>
      </c>
      <c r="L7" s="35" t="s">
        <v>272</v>
      </c>
      <c r="M7" s="26" t="s">
        <v>80</v>
      </c>
      <c r="N7" s="18" t="s">
        <v>103</v>
      </c>
      <c r="O7" s="18" t="s">
        <v>99</v>
      </c>
      <c r="P7" s="18" t="s">
        <v>100</v>
      </c>
      <c r="Q7" s="18" t="s">
        <v>104</v>
      </c>
      <c r="R7" s="19" t="s">
        <v>85</v>
      </c>
      <c r="S7" s="36" t="s">
        <v>102</v>
      </c>
      <c r="T7" s="25">
        <v>44406</v>
      </c>
      <c r="U7" s="19" t="s">
        <v>91</v>
      </c>
      <c r="V7" s="19" t="s">
        <v>92</v>
      </c>
      <c r="W7" s="19" t="str">
        <f t="shared" si="3"/>
        <v>Bajo</v>
      </c>
      <c r="X7" s="19">
        <f t="shared" si="4"/>
        <v>1</v>
      </c>
      <c r="Y7" s="19">
        <f t="shared" si="5"/>
        <v>1</v>
      </c>
      <c r="Z7" s="19">
        <f t="shared" si="6"/>
        <v>1</v>
      </c>
      <c r="AA7" s="19" t="str">
        <f t="shared" si="7"/>
        <v>Tolerable</v>
      </c>
      <c r="AB7" s="19" t="str">
        <f t="shared" si="8"/>
        <v>No</v>
      </c>
      <c r="AC7" s="35" t="s">
        <v>296</v>
      </c>
      <c r="AD7" s="26"/>
      <c r="AE7" s="19"/>
      <c r="AF7" s="20"/>
      <c r="AG7" s="21" t="str">
        <f t="shared" si="9"/>
        <v/>
      </c>
      <c r="AH7" s="19"/>
      <c r="AI7" s="97" t="str">
        <f t="shared" si="10"/>
        <v/>
      </c>
      <c r="AJ7" s="76"/>
      <c r="AK7" s="76"/>
      <c r="AL7" s="79" t="str">
        <f>IF(MATRIZASPECTOS[[#This Row],[(2) Tipo de valoración 2022]]="","",IF(MATRIZASPECTOS[[#This Row],[(2) Tipo de valoración 2022]]="Manual","",MATRIZASPECTOS[[#This Row],[Probabilidad]]))</f>
        <v/>
      </c>
      <c r="AM7" s="79" t="str">
        <f>IF(MATRIZASPECTOS[[#This Row],[(2) Tipo de valoración 2022]]="","",IF(MATRIZASPECTOS[[#This Row],[(2) Tipo de valoración 2022]]="Manual","",MATRIZASPECTOS[[#This Row],[Consecuencia]]))</f>
        <v/>
      </c>
      <c r="AN7" s="80" t="str">
        <f t="shared" si="11"/>
        <v/>
      </c>
      <c r="AO7" s="80" t="str">
        <f t="shared" si="12"/>
        <v/>
      </c>
      <c r="AP7" s="80" t="str">
        <f t="shared" si="13"/>
        <v/>
      </c>
      <c r="AQ7" s="19" t="str">
        <f t="shared" si="14"/>
        <v/>
      </c>
      <c r="AR7" s="21" t="str">
        <f t="shared" si="15"/>
        <v/>
      </c>
      <c r="AS7" s="19" t="str">
        <f t="shared" si="16"/>
        <v/>
      </c>
      <c r="AT7" s="19" t="str">
        <f t="shared" si="17"/>
        <v/>
      </c>
      <c r="AU7" s="75"/>
    </row>
    <row r="8" spans="1:48" ht="45.75" thickBot="1" x14ac:dyDescent="0.3">
      <c r="A8" s="135">
        <v>5</v>
      </c>
      <c r="B8" s="16" t="str">
        <f>IF(I8="","",I8)</f>
        <v>Gestión Integral para el Seguimiento y Control a los Títulos Mineros</v>
      </c>
      <c r="C8" s="16" t="str">
        <f>IF(P8="","",P8)</f>
        <v>Consumo de materias primas e insumos</v>
      </c>
      <c r="D8" s="16" t="str">
        <f>IF(Q8="","",Q8)</f>
        <v>Agotamiento general de los recursos naturales</v>
      </c>
      <c r="E8" s="25">
        <v>44406</v>
      </c>
      <c r="F8" s="47" t="s">
        <v>74</v>
      </c>
      <c r="G8" s="47" t="s">
        <v>227</v>
      </c>
      <c r="H8" s="47" t="s">
        <v>227</v>
      </c>
      <c r="I8" s="18" t="s">
        <v>151</v>
      </c>
      <c r="J8" s="19" t="s">
        <v>78</v>
      </c>
      <c r="K8" s="49" t="s">
        <v>79</v>
      </c>
      <c r="L8" s="35" t="s">
        <v>272</v>
      </c>
      <c r="M8" s="26" t="s">
        <v>80</v>
      </c>
      <c r="N8" s="18" t="s">
        <v>292</v>
      </c>
      <c r="O8" s="18" t="s">
        <v>99</v>
      </c>
      <c r="P8" s="18" t="s">
        <v>100</v>
      </c>
      <c r="Q8" s="18" t="s">
        <v>104</v>
      </c>
      <c r="R8" s="19" t="s">
        <v>85</v>
      </c>
      <c r="S8" s="36" t="s">
        <v>102</v>
      </c>
      <c r="T8" s="25">
        <v>44406</v>
      </c>
      <c r="U8" s="19" t="s">
        <v>96</v>
      </c>
      <c r="V8" s="19" t="s">
        <v>92</v>
      </c>
      <c r="W8" s="19" t="str">
        <f>IF(Z8="","",IF(Z8&lt;=10,"Bajo",IF(Z8&lt;=15,"Moderado",IF(Z8&gt;15,"Alto",""))))</f>
        <v>Bajo</v>
      </c>
      <c r="X8" s="19">
        <f>IF(U8="","",VLOOKUP(U8,MATRIZ2,2,FALSE))</f>
        <v>5</v>
      </c>
      <c r="Y8" s="19">
        <f>IF(V8="","",VLOOKUP(V8,MATRIZ3,2,FALSE))</f>
        <v>1</v>
      </c>
      <c r="Z8" s="19">
        <f>IF(X8="","",IF(Y8="","",(X8*Y8)))</f>
        <v>5</v>
      </c>
      <c r="AA8" s="19" t="str">
        <f>IF(Z8="","",IF(Z8&lt;=10,"Tolerable",IF(Z8&lt;=15,"Potencialmente no tolerable",IF(Z8&gt;15,"No tolerable",""))))</f>
        <v>Tolerable</v>
      </c>
      <c r="AB8" s="19" t="str">
        <f>IF(AA8="","",IF(AA8="Tolerable","No",IF(AA8="Potencialmente no tolerable","No",IF(AA8="No tolerable","Si",""))))</f>
        <v>No</v>
      </c>
      <c r="AC8" s="35" t="s">
        <v>297</v>
      </c>
      <c r="AD8" s="26"/>
      <c r="AE8" s="19"/>
      <c r="AF8" s="20"/>
      <c r="AG8" s="21" t="str">
        <f>IF(AE8="","",IF(AF8="","",(AE8-(AE8*AF8))))</f>
        <v/>
      </c>
      <c r="AH8" s="19"/>
      <c r="AI8" s="97" t="str">
        <f>IF(AG8="","",IF(AH8="","",IF(AH8=0,0,((AG8-AH8)/AG8))))</f>
        <v/>
      </c>
      <c r="AJ8" s="17"/>
      <c r="AK8" s="76"/>
      <c r="AL8" s="79" t="str">
        <f>IF(MATRIZASPECTOS[[#This Row],[(2) Tipo de valoración 2022]]="","",IF(MATRIZASPECTOS[[#This Row],[(2) Tipo de valoración 2022]]="Manual","",MATRIZASPECTOS[[#This Row],[Probabilidad]]))</f>
        <v/>
      </c>
      <c r="AM8" s="136" t="str">
        <f>IF(MATRIZASPECTOS[[#This Row],[(2) Tipo de valoración 2022]]="","",IF(MATRIZASPECTOS[[#This Row],[(2) Tipo de valoración 2022]]="Manual","",MATRIZASPECTOS[[#This Row],[Consecuencia]]))</f>
        <v/>
      </c>
      <c r="AN8" s="80" t="str">
        <f>IF(AQ8="","",IF(AQ8&lt;=10,"Bajo",IF(AQ8&lt;=15,"Moderado",IF(AQ8&gt;15,"Alto",""))))</f>
        <v/>
      </c>
      <c r="AO8" s="137" t="str">
        <f>IF(AL8="","",VLOOKUP(AL8,MATRIZ2,2,FALSE))</f>
        <v/>
      </c>
      <c r="AP8" s="80" t="str">
        <f>IF(AM8="","",VLOOKUP(AM8,MATRIZ3,2,FALSE))</f>
        <v/>
      </c>
      <c r="AQ8" s="138" t="str">
        <f>IF(AO8="","",IF(AP8="","",(AO8*AP8)))</f>
        <v/>
      </c>
      <c r="AR8" s="21" t="str">
        <f>IF(AI8="","",(IF(AI8&lt;=-1%,(AQ8+(ABS(AQ8*AI8))),(AQ8-((ABS(AQ8*AI8))+AF8)))))</f>
        <v/>
      </c>
      <c r="AS8" s="19" t="str">
        <f>IF(AR8="","",IF(AR8&lt;=10,"Tolerable",IF(AR8&lt;=15,"Potencialmente no tolerable",IF(AR8&gt;15,"No tolerable",""))))</f>
        <v/>
      </c>
      <c r="AT8" s="139" t="str">
        <f>IF(AS8="","",IF(AS8="Tolerable","No",IF(AS8="Potencialmente no tolerable","No",IF(AS8="No tolerable","Si",""))))</f>
        <v/>
      </c>
      <c r="AU8" s="35"/>
    </row>
    <row r="9" spans="1:48" ht="45.75" thickBot="1" x14ac:dyDescent="0.3">
      <c r="A9" s="135">
        <v>6</v>
      </c>
      <c r="B9" s="16" t="str">
        <f t="shared" si="0"/>
        <v>Gestión Integral para el Seguimiento y Control a los Títulos Mineros</v>
      </c>
      <c r="C9" s="16" t="str">
        <f t="shared" si="1"/>
        <v>Consumo de materias primas e insumos</v>
      </c>
      <c r="D9" s="16" t="str">
        <f t="shared" si="2"/>
        <v>Agotamiento de los recursos naturales no renovables</v>
      </c>
      <c r="E9" s="25">
        <v>44406</v>
      </c>
      <c r="F9" s="47" t="s">
        <v>74</v>
      </c>
      <c r="G9" s="47" t="s">
        <v>227</v>
      </c>
      <c r="H9" s="47" t="s">
        <v>227</v>
      </c>
      <c r="I9" s="18" t="s">
        <v>151</v>
      </c>
      <c r="J9" s="19" t="s">
        <v>78</v>
      </c>
      <c r="K9" s="49" t="s">
        <v>79</v>
      </c>
      <c r="L9" s="35" t="s">
        <v>272</v>
      </c>
      <c r="M9" s="26" t="s">
        <v>80</v>
      </c>
      <c r="N9" s="18" t="s">
        <v>105</v>
      </c>
      <c r="O9" s="18" t="s">
        <v>106</v>
      </c>
      <c r="P9" s="18" t="s">
        <v>100</v>
      </c>
      <c r="Q9" s="18" t="s">
        <v>101</v>
      </c>
      <c r="R9" s="19" t="s">
        <v>85</v>
      </c>
      <c r="S9" s="36" t="s">
        <v>102</v>
      </c>
      <c r="T9" s="25">
        <v>44406</v>
      </c>
      <c r="U9" s="19" t="s">
        <v>96</v>
      </c>
      <c r="V9" s="19" t="s">
        <v>88</v>
      </c>
      <c r="W9" s="19" t="str">
        <f t="shared" si="3"/>
        <v>Moderado</v>
      </c>
      <c r="X9" s="19">
        <f t="shared" ref="X9:X26" si="18">IF(U9="","",VLOOKUP(U9,MATRIZ2,2,FALSE))</f>
        <v>5</v>
      </c>
      <c r="Y9" s="19">
        <f t="shared" ref="Y9:Y26" si="19">IF(V9="","",VLOOKUP(V9,MATRIZ3,2,FALSE))</f>
        <v>3</v>
      </c>
      <c r="Z9" s="19">
        <f t="shared" si="6"/>
        <v>15</v>
      </c>
      <c r="AA9" s="19" t="str">
        <f t="shared" si="7"/>
        <v>Potencialmente no tolerable</v>
      </c>
      <c r="AB9" s="19" t="str">
        <f t="shared" si="8"/>
        <v>No</v>
      </c>
      <c r="AC9" s="35" t="s">
        <v>298</v>
      </c>
      <c r="AD9" s="26"/>
      <c r="AE9" s="19"/>
      <c r="AF9" s="20"/>
      <c r="AG9" s="21" t="str">
        <f t="shared" si="9"/>
        <v/>
      </c>
      <c r="AH9" s="19"/>
      <c r="AI9" s="97" t="str">
        <f t="shared" si="10"/>
        <v/>
      </c>
      <c r="AJ9" s="76"/>
      <c r="AK9" s="76"/>
      <c r="AL9" s="79" t="str">
        <f>IF(MATRIZASPECTOS[[#This Row],[(2) Tipo de valoración 2022]]="","",IF(MATRIZASPECTOS[[#This Row],[(2) Tipo de valoración 2022]]="Manual","",MATRIZASPECTOS[[#This Row],[Probabilidad]]))</f>
        <v/>
      </c>
      <c r="AM9" s="79" t="str">
        <f>IF(MATRIZASPECTOS[[#This Row],[(2) Tipo de valoración 2022]]="","",IF(MATRIZASPECTOS[[#This Row],[(2) Tipo de valoración 2022]]="Manual","",MATRIZASPECTOS[[#This Row],[Consecuencia]]))</f>
        <v/>
      </c>
      <c r="AN9" s="80" t="str">
        <f t="shared" si="11"/>
        <v/>
      </c>
      <c r="AO9" s="80" t="str">
        <f t="shared" si="12"/>
        <v/>
      </c>
      <c r="AP9" s="80" t="str">
        <f t="shared" si="13"/>
        <v/>
      </c>
      <c r="AQ9" s="19" t="str">
        <f t="shared" si="14"/>
        <v/>
      </c>
      <c r="AR9" s="21" t="str">
        <f t="shared" si="15"/>
        <v/>
      </c>
      <c r="AS9" s="19" t="str">
        <f t="shared" si="16"/>
        <v/>
      </c>
      <c r="AT9" s="19" t="str">
        <f t="shared" si="17"/>
        <v/>
      </c>
      <c r="AU9" s="75"/>
    </row>
    <row r="10" spans="1:48" ht="45.75" thickBot="1" x14ac:dyDescent="0.3">
      <c r="A10" s="135">
        <v>7</v>
      </c>
      <c r="B10" s="16" t="str">
        <f>IF(I10="","",I10)</f>
        <v>Gestión Integral para el Seguimiento y Control a los Títulos Mineros</v>
      </c>
      <c r="C10" s="16" t="str">
        <f>IF(P10="","",P10)</f>
        <v>Consumo de materias primas e insumos</v>
      </c>
      <c r="D10" s="16" t="str">
        <f>IF(Q10="","",Q10)</f>
        <v>Agotamiento de los recursos naturales no renovables</v>
      </c>
      <c r="E10" s="25">
        <v>44406</v>
      </c>
      <c r="F10" s="47" t="s">
        <v>74</v>
      </c>
      <c r="G10" s="47" t="s">
        <v>227</v>
      </c>
      <c r="H10" s="47" t="s">
        <v>227</v>
      </c>
      <c r="I10" s="18" t="s">
        <v>151</v>
      </c>
      <c r="J10" s="19" t="s">
        <v>78</v>
      </c>
      <c r="K10" s="49"/>
      <c r="L10" s="35" t="s">
        <v>272</v>
      </c>
      <c r="M10" s="26" t="s">
        <v>80</v>
      </c>
      <c r="N10" s="18" t="s">
        <v>290</v>
      </c>
      <c r="O10" s="18" t="s">
        <v>106</v>
      </c>
      <c r="P10" s="18" t="s">
        <v>100</v>
      </c>
      <c r="Q10" s="18" t="s">
        <v>101</v>
      </c>
      <c r="R10" s="19" t="s">
        <v>85</v>
      </c>
      <c r="S10" s="36" t="s">
        <v>102</v>
      </c>
      <c r="T10" s="25">
        <v>44406</v>
      </c>
      <c r="U10" s="19" t="s">
        <v>96</v>
      </c>
      <c r="V10" s="19" t="s">
        <v>92</v>
      </c>
      <c r="W10" s="19" t="str">
        <f>IF(Z10="","",IF(Z10&lt;=10,"Bajo",IF(Z10&lt;=15,"Moderado",IF(Z10&gt;15,"Alto",""))))</f>
        <v>Bajo</v>
      </c>
      <c r="X10" s="19">
        <f>IF(U10="","",VLOOKUP(U10,MATRIZ2,2,FALSE))</f>
        <v>5</v>
      </c>
      <c r="Y10" s="19">
        <f>IF(V10="","",VLOOKUP(V10,MATRIZ3,2,FALSE))</f>
        <v>1</v>
      </c>
      <c r="Z10" s="19">
        <f>IF(X10="","",IF(Y10="","",(X10*Y10)))</f>
        <v>5</v>
      </c>
      <c r="AA10" s="19" t="str">
        <f>IF(Z10="","",IF(Z10&lt;=10,"Tolerable",IF(Z10&lt;=15,"Potencialmente no tolerable",IF(Z10&gt;15,"No tolerable",""))))</f>
        <v>Tolerable</v>
      </c>
      <c r="AB10" s="19" t="str">
        <f>IF(AA10="","",IF(AA10="Tolerable","No",IF(AA10="Potencialmente no tolerable","No",IF(AA10="No tolerable","Si",""))))</f>
        <v>No</v>
      </c>
      <c r="AC10" s="35" t="s">
        <v>299</v>
      </c>
      <c r="AD10" s="26"/>
      <c r="AE10" s="19"/>
      <c r="AF10" s="20"/>
      <c r="AG10" s="21" t="str">
        <f>IF(AE10="","",IF(AF10="","",(AE10-(AE10*AF10))))</f>
        <v/>
      </c>
      <c r="AH10" s="19"/>
      <c r="AI10" s="97" t="str">
        <f>IF(AG10="","",IF(AH10="","",IF(AH10=0,0,((AG10-AH10)/AG10))))</f>
        <v/>
      </c>
      <c r="AJ10" s="76"/>
      <c r="AK10" s="76"/>
      <c r="AL10" s="79" t="str">
        <f>IF(MATRIZASPECTOS[[#This Row],[(2) Tipo de valoración 2022]]="","",IF(MATRIZASPECTOS[[#This Row],[(2) Tipo de valoración 2022]]="Manual","",MATRIZASPECTOS[[#This Row],[Probabilidad]]))</f>
        <v/>
      </c>
      <c r="AM10" s="136" t="str">
        <f>IF(MATRIZASPECTOS[[#This Row],[(2) Tipo de valoración 2022]]="","",IF(MATRIZASPECTOS[[#This Row],[(2) Tipo de valoración 2022]]="Manual","",MATRIZASPECTOS[[#This Row],[Consecuencia]]))</f>
        <v/>
      </c>
      <c r="AN10" s="80" t="str">
        <f>IF(AQ10="","",IF(AQ10&lt;=10,"Bajo",IF(AQ10&lt;=15,"Moderado",IF(AQ10&gt;15,"Alto",""))))</f>
        <v/>
      </c>
      <c r="AO10" s="80" t="str">
        <f>IF(AL10="","",VLOOKUP(AL10,MATRIZ2,2,FALSE))</f>
        <v/>
      </c>
      <c r="AP10" s="80" t="str">
        <f>IF(AM10="","",VLOOKUP(AM10,MATRIZ3,2,FALSE))</f>
        <v/>
      </c>
      <c r="AQ10" s="19" t="str">
        <f>IF(AO10="","",IF(AP10="","",(AO10*AP10)))</f>
        <v/>
      </c>
      <c r="AR10" s="21" t="str">
        <f>IF(AI10="","",(IF(AI10&lt;=-1%,(AQ10+(ABS(AQ10*AI10))),(AQ10-((ABS(AQ10*AI10))+AF10)))))</f>
        <v/>
      </c>
      <c r="AS10" s="19" t="str">
        <f>IF(AR10="","",IF(AR10&lt;=10,"Tolerable",IF(AR10&lt;=15,"Potencialmente no tolerable",IF(AR10&gt;15,"No tolerable",""))))</f>
        <v/>
      </c>
      <c r="AT10" s="139" t="str">
        <f>IF(AS10="","",IF(AS10="Tolerable","No",IF(AS10="Potencialmente no tolerable","No",IF(AS10="No tolerable","Si",""))))</f>
        <v/>
      </c>
      <c r="AU10" s="75"/>
    </row>
    <row r="11" spans="1:48" ht="45.75" thickBot="1" x14ac:dyDescent="0.3">
      <c r="A11" s="135">
        <v>8</v>
      </c>
      <c r="B11" s="16" t="str">
        <f>IF(I11="","",I11)</f>
        <v>Gestión Integral para el Seguimiento y Control a los Títulos Mineros</v>
      </c>
      <c r="C11" s="16" t="str">
        <f>IF(P11="","",P11)</f>
        <v>Consumo de materias primas e insumos</v>
      </c>
      <c r="D11" s="16" t="str">
        <f>IF(Q11="","",Q11)</f>
        <v>Agotamiento de los recursos naturales no renovables</v>
      </c>
      <c r="E11" s="25">
        <v>44406</v>
      </c>
      <c r="F11" s="47" t="s">
        <v>74</v>
      </c>
      <c r="G11" s="47" t="s">
        <v>227</v>
      </c>
      <c r="H11" s="47" t="s">
        <v>227</v>
      </c>
      <c r="I11" s="18" t="s">
        <v>151</v>
      </c>
      <c r="J11" s="19" t="s">
        <v>78</v>
      </c>
      <c r="K11" s="49" t="s">
        <v>79</v>
      </c>
      <c r="L11" s="35" t="s">
        <v>272</v>
      </c>
      <c r="M11" s="26" t="s">
        <v>80</v>
      </c>
      <c r="N11" s="18" t="s">
        <v>291</v>
      </c>
      <c r="O11" s="18" t="s">
        <v>106</v>
      </c>
      <c r="P11" s="18" t="s">
        <v>100</v>
      </c>
      <c r="Q11" s="18" t="s">
        <v>101</v>
      </c>
      <c r="R11" s="19" t="s">
        <v>85</v>
      </c>
      <c r="S11" s="36" t="s">
        <v>102</v>
      </c>
      <c r="T11" s="25">
        <v>44406</v>
      </c>
      <c r="U11" s="19" t="s">
        <v>91</v>
      </c>
      <c r="V11" s="19" t="s">
        <v>92</v>
      </c>
      <c r="W11" s="19" t="str">
        <f>IF(Z11="","",IF(Z11&lt;=10,"Bajo",IF(Z11&lt;=15,"Moderado",IF(Z11&gt;15,"Alto",""))))</f>
        <v>Bajo</v>
      </c>
      <c r="X11" s="19">
        <f>IF(U11="","",VLOOKUP(U11,MATRIZ2,2,FALSE))</f>
        <v>1</v>
      </c>
      <c r="Y11" s="19">
        <f>IF(V11="","",VLOOKUP(V11,MATRIZ3,2,FALSE))</f>
        <v>1</v>
      </c>
      <c r="Z11" s="19">
        <f>IF(X11="","",IF(Y11="","",(X11*Y11)))</f>
        <v>1</v>
      </c>
      <c r="AA11" s="19" t="str">
        <f>IF(Z11="","",IF(Z11&lt;=10,"Tolerable",IF(Z11&lt;=15,"Potencialmente no tolerable",IF(Z11&gt;15,"No tolerable",""))))</f>
        <v>Tolerable</v>
      </c>
      <c r="AB11" s="19" t="str">
        <f>IF(AA11="","",IF(AA11="Tolerable","No",IF(AA11="Potencialmente no tolerable","No",IF(AA11="No tolerable","Si",""))))</f>
        <v>No</v>
      </c>
      <c r="AC11" s="35" t="s">
        <v>300</v>
      </c>
      <c r="AD11" s="26"/>
      <c r="AE11" s="19"/>
      <c r="AF11" s="20"/>
      <c r="AG11" s="21" t="str">
        <f>IF(AE11="","",IF(AF11="","",(AE11-(AE11*AF11))))</f>
        <v/>
      </c>
      <c r="AH11" s="19"/>
      <c r="AI11" s="97" t="str">
        <f>IF(AG11="","",IF(AH11="","",IF(AH11=0,0,((AG11-AH11)/AG11))))</f>
        <v/>
      </c>
      <c r="AJ11" s="17"/>
      <c r="AK11" s="76"/>
      <c r="AL11" s="79" t="str">
        <f>IF(MATRIZASPECTOS[[#This Row],[(2) Tipo de valoración 2022]]="","",IF(MATRIZASPECTOS[[#This Row],[(2) Tipo de valoración 2022]]="Manual","",MATRIZASPECTOS[[#This Row],[Probabilidad]]))</f>
        <v/>
      </c>
      <c r="AM11" s="136" t="str">
        <f>IF(MATRIZASPECTOS[[#This Row],[(2) Tipo de valoración 2022]]="","",IF(MATRIZASPECTOS[[#This Row],[(2) Tipo de valoración 2022]]="Manual","",MATRIZASPECTOS[[#This Row],[Consecuencia]]))</f>
        <v/>
      </c>
      <c r="AN11" s="80" t="str">
        <f>IF(AQ11="","",IF(AQ11&lt;=10,"Bajo",IF(AQ11&lt;=15,"Moderado",IF(AQ11&gt;15,"Alto",""))))</f>
        <v/>
      </c>
      <c r="AO11" s="137" t="str">
        <f>IF(AL11="","",VLOOKUP(AL11,MATRIZ2,2,FALSE))</f>
        <v/>
      </c>
      <c r="AP11" s="80" t="str">
        <f>IF(AM11="","",VLOOKUP(AM11,MATRIZ3,2,FALSE))</f>
        <v/>
      </c>
      <c r="AQ11" s="138" t="str">
        <f>IF(AO11="","",IF(AP11="","",(AO11*AP11)))</f>
        <v/>
      </c>
      <c r="AR11" s="21" t="str">
        <f>IF(AI11="","",(IF(AI11&lt;=-1%,(AQ11+(ABS(AQ11*AI11))),(AQ11-((ABS(AQ11*AI11))+AF11)))))</f>
        <v/>
      </c>
      <c r="AS11" s="19" t="str">
        <f>IF(AR11="","",IF(AR11&lt;=10,"Tolerable",IF(AR11&lt;=15,"Potencialmente no tolerable",IF(AR11&gt;15,"No tolerable",""))))</f>
        <v/>
      </c>
      <c r="AT11" s="139" t="str">
        <f>IF(AS11="","",IF(AS11="Tolerable","No",IF(AS11="Potencialmente no tolerable","No",IF(AS11="No tolerable","Si",""))))</f>
        <v/>
      </c>
      <c r="AU11" s="35"/>
    </row>
    <row r="12" spans="1:48" ht="45.75" thickBot="1" x14ac:dyDescent="0.3">
      <c r="A12" s="135">
        <v>9</v>
      </c>
      <c r="B12" s="16" t="str">
        <f t="shared" si="0"/>
        <v>Gestión Integral para el Seguimiento y Control a los Títulos Mineros</v>
      </c>
      <c r="C12" s="16" t="str">
        <f t="shared" si="1"/>
        <v>Consumo de materias primas e insumos</v>
      </c>
      <c r="D12" s="16" t="str">
        <f t="shared" si="2"/>
        <v>Agotamiento general de los recursos naturales</v>
      </c>
      <c r="E12" s="25">
        <v>44406</v>
      </c>
      <c r="F12" s="47" t="s">
        <v>74</v>
      </c>
      <c r="G12" s="47" t="s">
        <v>227</v>
      </c>
      <c r="H12" s="47" t="s">
        <v>227</v>
      </c>
      <c r="I12" s="18" t="s">
        <v>151</v>
      </c>
      <c r="J12" s="19" t="s">
        <v>78</v>
      </c>
      <c r="K12" s="49" t="s">
        <v>79</v>
      </c>
      <c r="L12" s="35" t="s">
        <v>272</v>
      </c>
      <c r="M12" s="26" t="s">
        <v>80</v>
      </c>
      <c r="N12" s="18" t="s">
        <v>107</v>
      </c>
      <c r="O12" s="18" t="s">
        <v>99</v>
      </c>
      <c r="P12" s="18" t="s">
        <v>100</v>
      </c>
      <c r="Q12" s="18" t="s">
        <v>104</v>
      </c>
      <c r="R12" s="19" t="s">
        <v>85</v>
      </c>
      <c r="S12" s="36" t="s">
        <v>102</v>
      </c>
      <c r="T12" s="25">
        <v>44406</v>
      </c>
      <c r="U12" s="19" t="s">
        <v>91</v>
      </c>
      <c r="V12" s="19" t="s">
        <v>92</v>
      </c>
      <c r="W12" s="19" t="str">
        <f t="shared" si="3"/>
        <v>Bajo</v>
      </c>
      <c r="X12" s="19">
        <f t="shared" si="18"/>
        <v>1</v>
      </c>
      <c r="Y12" s="19">
        <f t="shared" si="19"/>
        <v>1</v>
      </c>
      <c r="Z12" s="19">
        <f t="shared" si="6"/>
        <v>1</v>
      </c>
      <c r="AA12" s="19" t="str">
        <f t="shared" si="7"/>
        <v>Tolerable</v>
      </c>
      <c r="AB12" s="19" t="str">
        <f t="shared" si="8"/>
        <v>No</v>
      </c>
      <c r="AC12" s="35" t="s">
        <v>301</v>
      </c>
      <c r="AD12" s="26"/>
      <c r="AE12" s="19"/>
      <c r="AF12" s="20"/>
      <c r="AG12" s="21" t="str">
        <f t="shared" si="9"/>
        <v/>
      </c>
      <c r="AH12" s="19"/>
      <c r="AI12" s="97" t="str">
        <f t="shared" si="10"/>
        <v/>
      </c>
      <c r="AJ12" s="76"/>
      <c r="AK12" s="76"/>
      <c r="AL12" s="79" t="str">
        <f>IF(MATRIZASPECTOS[[#This Row],[(2) Tipo de valoración 2022]]="","",IF(MATRIZASPECTOS[[#This Row],[(2) Tipo de valoración 2022]]="Manual","",MATRIZASPECTOS[[#This Row],[Probabilidad]]))</f>
        <v/>
      </c>
      <c r="AM12" s="79" t="str">
        <f>IF(MATRIZASPECTOS[[#This Row],[(2) Tipo de valoración 2022]]="","",IF(MATRIZASPECTOS[[#This Row],[(2) Tipo de valoración 2022]]="Manual","",MATRIZASPECTOS[[#This Row],[Consecuencia]]))</f>
        <v/>
      </c>
      <c r="AN12" s="80" t="str">
        <f t="shared" si="11"/>
        <v/>
      </c>
      <c r="AO12" s="80" t="str">
        <f t="shared" si="12"/>
        <v/>
      </c>
      <c r="AP12" s="80" t="str">
        <f t="shared" si="13"/>
        <v/>
      </c>
      <c r="AQ12" s="19" t="str">
        <f t="shared" si="14"/>
        <v/>
      </c>
      <c r="AR12" s="21" t="str">
        <f t="shared" si="15"/>
        <v/>
      </c>
      <c r="AS12" s="19" t="str">
        <f t="shared" si="16"/>
        <v/>
      </c>
      <c r="AT12" s="19" t="str">
        <f t="shared" si="17"/>
        <v/>
      </c>
      <c r="AU12" s="75"/>
    </row>
    <row r="13" spans="1:48" ht="45.75" thickBot="1" x14ac:dyDescent="0.3">
      <c r="A13" s="135">
        <v>10</v>
      </c>
      <c r="B13" s="16" t="str">
        <f t="shared" si="0"/>
        <v>Gestión Integral para el Seguimiento y Control a los Títulos Mineros</v>
      </c>
      <c r="C13" s="16" t="str">
        <f t="shared" si="1"/>
        <v>Consumo de materias primas e insumos</v>
      </c>
      <c r="D13" s="16" t="str">
        <f t="shared" si="2"/>
        <v>Agotamiento general de los recursos naturales</v>
      </c>
      <c r="E13" s="25">
        <v>44406</v>
      </c>
      <c r="F13" s="47" t="s">
        <v>74</v>
      </c>
      <c r="G13" s="47" t="s">
        <v>227</v>
      </c>
      <c r="H13" s="47" t="s">
        <v>227</v>
      </c>
      <c r="I13" s="18" t="s">
        <v>151</v>
      </c>
      <c r="J13" s="19" t="s">
        <v>78</v>
      </c>
      <c r="K13" s="49" t="s">
        <v>79</v>
      </c>
      <c r="L13" s="35" t="s">
        <v>272</v>
      </c>
      <c r="M13" s="26" t="s">
        <v>80</v>
      </c>
      <c r="N13" s="18" t="s">
        <v>108</v>
      </c>
      <c r="O13" s="18" t="s">
        <v>99</v>
      </c>
      <c r="P13" s="18" t="s">
        <v>100</v>
      </c>
      <c r="Q13" s="18" t="s">
        <v>104</v>
      </c>
      <c r="R13" s="19" t="s">
        <v>85</v>
      </c>
      <c r="S13" s="36" t="s">
        <v>102</v>
      </c>
      <c r="T13" s="25">
        <v>44406</v>
      </c>
      <c r="U13" s="19" t="s">
        <v>91</v>
      </c>
      <c r="V13" s="19" t="s">
        <v>92</v>
      </c>
      <c r="W13" s="19" t="str">
        <f t="shared" si="3"/>
        <v>Bajo</v>
      </c>
      <c r="X13" s="19">
        <f t="shared" si="18"/>
        <v>1</v>
      </c>
      <c r="Y13" s="19">
        <f t="shared" si="19"/>
        <v>1</v>
      </c>
      <c r="Z13" s="19">
        <f t="shared" si="6"/>
        <v>1</v>
      </c>
      <c r="AA13" s="19" t="str">
        <f t="shared" si="7"/>
        <v>Tolerable</v>
      </c>
      <c r="AB13" s="19" t="str">
        <f t="shared" si="8"/>
        <v>No</v>
      </c>
      <c r="AC13" s="35" t="s">
        <v>302</v>
      </c>
      <c r="AD13" s="26"/>
      <c r="AE13" s="19"/>
      <c r="AF13" s="20"/>
      <c r="AG13" s="21" t="str">
        <f t="shared" si="9"/>
        <v/>
      </c>
      <c r="AH13" s="19"/>
      <c r="AI13" s="97" t="str">
        <f t="shared" si="10"/>
        <v/>
      </c>
      <c r="AJ13" s="76"/>
      <c r="AK13" s="76"/>
      <c r="AL13" s="79" t="str">
        <f>IF(MATRIZASPECTOS[[#This Row],[(2) Tipo de valoración 2022]]="","",IF(MATRIZASPECTOS[[#This Row],[(2) Tipo de valoración 2022]]="Manual","",MATRIZASPECTOS[[#This Row],[Probabilidad]]))</f>
        <v/>
      </c>
      <c r="AM13" s="79" t="str">
        <f>IF(MATRIZASPECTOS[[#This Row],[(2) Tipo de valoración 2022]]="","",IF(MATRIZASPECTOS[[#This Row],[(2) Tipo de valoración 2022]]="Manual","",MATRIZASPECTOS[[#This Row],[Consecuencia]]))</f>
        <v/>
      </c>
      <c r="AN13" s="80" t="str">
        <f t="shared" si="11"/>
        <v/>
      </c>
      <c r="AO13" s="80" t="str">
        <f t="shared" si="12"/>
        <v/>
      </c>
      <c r="AP13" s="80" t="str">
        <f t="shared" si="13"/>
        <v/>
      </c>
      <c r="AQ13" s="19" t="str">
        <f t="shared" si="14"/>
        <v/>
      </c>
      <c r="AR13" s="21" t="str">
        <f t="shared" si="15"/>
        <v/>
      </c>
      <c r="AS13" s="19" t="str">
        <f t="shared" si="16"/>
        <v/>
      </c>
      <c r="AT13" s="19" t="str">
        <f t="shared" si="17"/>
        <v/>
      </c>
      <c r="AU13" s="75"/>
    </row>
    <row r="14" spans="1:48" ht="45.75" thickBot="1" x14ac:dyDescent="0.3">
      <c r="A14" s="135">
        <v>11</v>
      </c>
      <c r="B14" s="16" t="str">
        <f t="shared" si="0"/>
        <v>Gestión Integral para el Seguimiento y Control a los Títulos Mineros</v>
      </c>
      <c r="C14" s="16" t="str">
        <f t="shared" si="1"/>
        <v>Generación de empleo</v>
      </c>
      <c r="D14" s="16" t="str">
        <f t="shared" si="2"/>
        <v>Desarrollo económico y social</v>
      </c>
      <c r="E14" s="25">
        <v>44406</v>
      </c>
      <c r="F14" s="47" t="s">
        <v>74</v>
      </c>
      <c r="G14" s="47" t="s">
        <v>227</v>
      </c>
      <c r="H14" s="47" t="s">
        <v>227</v>
      </c>
      <c r="I14" s="18" t="s">
        <v>151</v>
      </c>
      <c r="J14" s="19" t="s">
        <v>78</v>
      </c>
      <c r="K14" s="49" t="s">
        <v>79</v>
      </c>
      <c r="L14" s="35" t="s">
        <v>272</v>
      </c>
      <c r="M14" s="26" t="s">
        <v>80</v>
      </c>
      <c r="N14" s="18" t="s">
        <v>109</v>
      </c>
      <c r="O14" s="18" t="s">
        <v>153</v>
      </c>
      <c r="P14" s="18" t="s">
        <v>110</v>
      </c>
      <c r="Q14" s="18" t="s">
        <v>111</v>
      </c>
      <c r="R14" s="19" t="s">
        <v>112</v>
      </c>
      <c r="S14" s="36" t="s">
        <v>113</v>
      </c>
      <c r="T14" s="25">
        <v>44406</v>
      </c>
      <c r="U14" s="19" t="s">
        <v>96</v>
      </c>
      <c r="V14" s="19" t="s">
        <v>97</v>
      </c>
      <c r="W14" s="19" t="str">
        <f t="shared" si="3"/>
        <v>Alto</v>
      </c>
      <c r="X14" s="19">
        <f t="shared" si="18"/>
        <v>5</v>
      </c>
      <c r="Y14" s="19">
        <f t="shared" si="19"/>
        <v>5</v>
      </c>
      <c r="Z14" s="19">
        <f t="shared" si="6"/>
        <v>25</v>
      </c>
      <c r="AA14" s="19" t="str">
        <f t="shared" si="7"/>
        <v>No tolerable</v>
      </c>
      <c r="AB14" s="19" t="str">
        <f t="shared" si="8"/>
        <v>Si</v>
      </c>
      <c r="AC14" s="35" t="s">
        <v>308</v>
      </c>
      <c r="AD14" s="26"/>
      <c r="AE14" s="19"/>
      <c r="AF14" s="20"/>
      <c r="AG14" s="21" t="str">
        <f t="shared" si="9"/>
        <v/>
      </c>
      <c r="AH14" s="19"/>
      <c r="AI14" s="97" t="str">
        <f t="shared" si="10"/>
        <v/>
      </c>
      <c r="AJ14" s="76"/>
      <c r="AK14" s="76"/>
      <c r="AL14" s="79" t="str">
        <f>IF(MATRIZASPECTOS[[#This Row],[(2) Tipo de valoración 2022]]="","",IF(MATRIZASPECTOS[[#This Row],[(2) Tipo de valoración 2022]]="Manual","",MATRIZASPECTOS[[#This Row],[Probabilidad]]))</f>
        <v/>
      </c>
      <c r="AM14" s="79" t="str">
        <f>IF(MATRIZASPECTOS[[#This Row],[(2) Tipo de valoración 2022]]="","",IF(MATRIZASPECTOS[[#This Row],[(2) Tipo de valoración 2022]]="Manual","",MATRIZASPECTOS[[#This Row],[Consecuencia]]))</f>
        <v/>
      </c>
      <c r="AN14" s="80" t="str">
        <f t="shared" si="11"/>
        <v/>
      </c>
      <c r="AO14" s="80" t="str">
        <f t="shared" si="12"/>
        <v/>
      </c>
      <c r="AP14" s="80" t="str">
        <f t="shared" si="13"/>
        <v/>
      </c>
      <c r="AQ14" s="19" t="str">
        <f t="shared" si="14"/>
        <v/>
      </c>
      <c r="AR14" s="21" t="str">
        <f t="shared" si="15"/>
        <v/>
      </c>
      <c r="AS14" s="19" t="str">
        <f t="shared" si="16"/>
        <v/>
      </c>
      <c r="AT14" s="19" t="str">
        <f t="shared" si="17"/>
        <v/>
      </c>
      <c r="AU14" s="75"/>
    </row>
    <row r="15" spans="1:48" ht="45.75" thickBot="1" x14ac:dyDescent="0.3">
      <c r="A15" s="135">
        <v>12</v>
      </c>
      <c r="B15" s="16" t="str">
        <f t="shared" si="0"/>
        <v>Gestión Integral para el Seguimiento y Control a los Títulos Mineros</v>
      </c>
      <c r="C15" s="16" t="str">
        <f t="shared" si="1"/>
        <v>Consumo de materias primas e insumos</v>
      </c>
      <c r="D15" s="16" t="str">
        <f t="shared" si="2"/>
        <v>Agotamiento general de los recursos naturales</v>
      </c>
      <c r="E15" s="25">
        <v>44406</v>
      </c>
      <c r="F15" s="47" t="s">
        <v>74</v>
      </c>
      <c r="G15" s="47" t="s">
        <v>227</v>
      </c>
      <c r="H15" s="47" t="s">
        <v>227</v>
      </c>
      <c r="I15" s="18" t="s">
        <v>151</v>
      </c>
      <c r="J15" s="19" t="s">
        <v>78</v>
      </c>
      <c r="K15" s="49" t="s">
        <v>79</v>
      </c>
      <c r="L15" s="35" t="s">
        <v>272</v>
      </c>
      <c r="M15" s="26" t="s">
        <v>80</v>
      </c>
      <c r="N15" s="18" t="s">
        <v>146</v>
      </c>
      <c r="O15" s="18" t="s">
        <v>153</v>
      </c>
      <c r="P15" s="18" t="s">
        <v>100</v>
      </c>
      <c r="Q15" s="18" t="s">
        <v>104</v>
      </c>
      <c r="R15" s="19" t="s">
        <v>85</v>
      </c>
      <c r="S15" s="36" t="s">
        <v>102</v>
      </c>
      <c r="T15" s="25">
        <v>44406</v>
      </c>
      <c r="U15" s="19" t="s">
        <v>87</v>
      </c>
      <c r="V15" s="19" t="s">
        <v>92</v>
      </c>
      <c r="W15" s="19" t="str">
        <f t="shared" si="3"/>
        <v>Bajo</v>
      </c>
      <c r="X15" s="19">
        <f t="shared" si="18"/>
        <v>3</v>
      </c>
      <c r="Y15" s="19">
        <f t="shared" si="19"/>
        <v>1</v>
      </c>
      <c r="Z15" s="19">
        <f t="shared" si="6"/>
        <v>3</v>
      </c>
      <c r="AA15" s="19" t="str">
        <f t="shared" si="7"/>
        <v>Tolerable</v>
      </c>
      <c r="AB15" s="19" t="str">
        <f t="shared" si="8"/>
        <v>No</v>
      </c>
      <c r="AC15" s="35" t="s">
        <v>303</v>
      </c>
      <c r="AD15" s="44"/>
      <c r="AE15" s="43"/>
      <c r="AF15" s="45"/>
      <c r="AG15" s="21" t="str">
        <f t="shared" si="9"/>
        <v/>
      </c>
      <c r="AH15" s="19"/>
      <c r="AI15" s="97" t="str">
        <f t="shared" si="10"/>
        <v/>
      </c>
      <c r="AJ15" s="76"/>
      <c r="AK15" s="76"/>
      <c r="AL15" s="79" t="str">
        <f>IF(MATRIZASPECTOS[[#This Row],[(2) Tipo de valoración 2022]]="","",IF(MATRIZASPECTOS[[#This Row],[(2) Tipo de valoración 2022]]="Manual","",MATRIZASPECTOS[[#This Row],[Probabilidad]]))</f>
        <v/>
      </c>
      <c r="AM15" s="79" t="str">
        <f>IF(MATRIZASPECTOS[[#This Row],[(2) Tipo de valoración 2022]]="","",IF(MATRIZASPECTOS[[#This Row],[(2) Tipo de valoración 2022]]="Manual","",MATRIZASPECTOS[[#This Row],[Consecuencia]]))</f>
        <v/>
      </c>
      <c r="AN15" s="80" t="str">
        <f t="shared" si="11"/>
        <v/>
      </c>
      <c r="AO15" s="80" t="str">
        <f t="shared" si="12"/>
        <v/>
      </c>
      <c r="AP15" s="80" t="str">
        <f t="shared" si="13"/>
        <v/>
      </c>
      <c r="AQ15" s="19" t="str">
        <f t="shared" si="14"/>
        <v/>
      </c>
      <c r="AR15" s="21" t="str">
        <f t="shared" si="15"/>
        <v/>
      </c>
      <c r="AS15" s="19" t="str">
        <f t="shared" si="16"/>
        <v/>
      </c>
      <c r="AT15" s="19" t="str">
        <f t="shared" si="17"/>
        <v/>
      </c>
      <c r="AU15" s="75"/>
    </row>
    <row r="16" spans="1:48" ht="45.75" thickBot="1" x14ac:dyDescent="0.3">
      <c r="A16" s="135">
        <v>13</v>
      </c>
      <c r="B16" s="16" t="str">
        <f t="shared" si="0"/>
        <v>Gestión Integral para el Seguimiento y Control a los Títulos Mineros</v>
      </c>
      <c r="C16" s="16" t="str">
        <f t="shared" si="1"/>
        <v>Generación de vertimientos</v>
      </c>
      <c r="D16" s="16" t="str">
        <f t="shared" si="2"/>
        <v>Contaminación por descarga de aguas residuales domésticas</v>
      </c>
      <c r="E16" s="25">
        <v>44406</v>
      </c>
      <c r="F16" s="47" t="s">
        <v>74</v>
      </c>
      <c r="G16" s="47" t="s">
        <v>227</v>
      </c>
      <c r="H16" s="47" t="s">
        <v>227</v>
      </c>
      <c r="I16" s="18" t="s">
        <v>151</v>
      </c>
      <c r="J16" s="19" t="s">
        <v>78</v>
      </c>
      <c r="K16" s="49" t="s">
        <v>79</v>
      </c>
      <c r="L16" s="35" t="s">
        <v>272</v>
      </c>
      <c r="M16" s="26" t="s">
        <v>114</v>
      </c>
      <c r="N16" s="18" t="s">
        <v>115</v>
      </c>
      <c r="O16" s="18" t="s">
        <v>153</v>
      </c>
      <c r="P16" s="18" t="s">
        <v>116</v>
      </c>
      <c r="Q16" s="18" t="s">
        <v>117</v>
      </c>
      <c r="R16" s="19" t="s">
        <v>85</v>
      </c>
      <c r="S16" s="36" t="s">
        <v>86</v>
      </c>
      <c r="T16" s="25">
        <v>44406</v>
      </c>
      <c r="U16" s="19" t="s">
        <v>96</v>
      </c>
      <c r="V16" s="19" t="s">
        <v>92</v>
      </c>
      <c r="W16" s="19" t="str">
        <f t="shared" si="3"/>
        <v>Bajo</v>
      </c>
      <c r="X16" s="19">
        <f t="shared" si="18"/>
        <v>5</v>
      </c>
      <c r="Y16" s="19">
        <f t="shared" si="19"/>
        <v>1</v>
      </c>
      <c r="Z16" s="19">
        <f t="shared" si="6"/>
        <v>5</v>
      </c>
      <c r="AA16" s="19" t="str">
        <f t="shared" si="7"/>
        <v>Tolerable</v>
      </c>
      <c r="AB16" s="19" t="str">
        <f t="shared" si="8"/>
        <v>No</v>
      </c>
      <c r="AC16" s="35" t="s">
        <v>309</v>
      </c>
      <c r="AD16" s="26"/>
      <c r="AE16" s="19"/>
      <c r="AF16" s="20"/>
      <c r="AG16" s="21" t="str">
        <f t="shared" si="9"/>
        <v/>
      </c>
      <c r="AH16" s="19"/>
      <c r="AI16" s="97" t="str">
        <f t="shared" si="10"/>
        <v/>
      </c>
      <c r="AJ16" s="76"/>
      <c r="AK16" s="76"/>
      <c r="AL16" s="79" t="str">
        <f>IF(MATRIZASPECTOS[[#This Row],[(2) Tipo de valoración 2022]]="","",IF(MATRIZASPECTOS[[#This Row],[(2) Tipo de valoración 2022]]="Manual","",MATRIZASPECTOS[[#This Row],[Probabilidad]]))</f>
        <v/>
      </c>
      <c r="AM16" s="79" t="str">
        <f>IF(MATRIZASPECTOS[[#This Row],[(2) Tipo de valoración 2022]]="","",IF(MATRIZASPECTOS[[#This Row],[(2) Tipo de valoración 2022]]="Manual","",MATRIZASPECTOS[[#This Row],[Consecuencia]]))</f>
        <v/>
      </c>
      <c r="AN16" s="80" t="str">
        <f t="shared" si="11"/>
        <v/>
      </c>
      <c r="AO16" s="80" t="str">
        <f t="shared" si="12"/>
        <v/>
      </c>
      <c r="AP16" s="80" t="str">
        <f t="shared" si="13"/>
        <v/>
      </c>
      <c r="AQ16" s="19" t="str">
        <f t="shared" si="14"/>
        <v/>
      </c>
      <c r="AR16" s="21" t="str">
        <f t="shared" si="15"/>
        <v/>
      </c>
      <c r="AS16" s="19" t="str">
        <f t="shared" si="16"/>
        <v/>
      </c>
      <c r="AT16" s="19" t="str">
        <f t="shared" si="17"/>
        <v/>
      </c>
      <c r="AU16" s="75"/>
    </row>
    <row r="17" spans="1:47" ht="45.75" thickBot="1" x14ac:dyDescent="0.3">
      <c r="A17" s="135">
        <v>14</v>
      </c>
      <c r="B17" s="16" t="str">
        <f t="shared" si="0"/>
        <v>Gestión Integral para el Seguimiento y Control a los Títulos Mineros</v>
      </c>
      <c r="C17" s="16" t="str">
        <f t="shared" si="1"/>
        <v>Generación de residuos</v>
      </c>
      <c r="D17" s="16" t="str">
        <f t="shared" si="2"/>
        <v>Contaminación por generación de residuos ordinarios</v>
      </c>
      <c r="E17" s="25">
        <v>44406</v>
      </c>
      <c r="F17" s="47" t="s">
        <v>74</v>
      </c>
      <c r="G17" s="47" t="s">
        <v>227</v>
      </c>
      <c r="H17" s="47" t="s">
        <v>227</v>
      </c>
      <c r="I17" s="18" t="s">
        <v>151</v>
      </c>
      <c r="J17" s="19" t="s">
        <v>78</v>
      </c>
      <c r="K17" s="49" t="s">
        <v>79</v>
      </c>
      <c r="L17" s="35" t="s">
        <v>272</v>
      </c>
      <c r="M17" s="26" t="s">
        <v>114</v>
      </c>
      <c r="N17" s="18" t="s">
        <v>118</v>
      </c>
      <c r="O17" s="18" t="s">
        <v>153</v>
      </c>
      <c r="P17" s="18" t="s">
        <v>119</v>
      </c>
      <c r="Q17" s="18" t="s">
        <v>120</v>
      </c>
      <c r="R17" s="19" t="s">
        <v>85</v>
      </c>
      <c r="S17" s="36" t="s">
        <v>121</v>
      </c>
      <c r="T17" s="25">
        <v>44406</v>
      </c>
      <c r="U17" s="19" t="s">
        <v>96</v>
      </c>
      <c r="V17" s="19" t="s">
        <v>97</v>
      </c>
      <c r="W17" s="19" t="str">
        <f t="shared" si="3"/>
        <v>Alto</v>
      </c>
      <c r="X17" s="19">
        <f t="shared" si="18"/>
        <v>5</v>
      </c>
      <c r="Y17" s="19">
        <f t="shared" si="19"/>
        <v>5</v>
      </c>
      <c r="Z17" s="19">
        <f t="shared" si="6"/>
        <v>25</v>
      </c>
      <c r="AA17" s="19" t="str">
        <f t="shared" si="7"/>
        <v>No tolerable</v>
      </c>
      <c r="AB17" s="19" t="str">
        <f t="shared" si="8"/>
        <v>Si</v>
      </c>
      <c r="AC17" s="35" t="s">
        <v>304</v>
      </c>
      <c r="AD17" s="26"/>
      <c r="AE17" s="19"/>
      <c r="AF17" s="20"/>
      <c r="AG17" s="21" t="str">
        <f t="shared" si="9"/>
        <v/>
      </c>
      <c r="AH17" s="19"/>
      <c r="AI17" s="97" t="str">
        <f t="shared" si="10"/>
        <v/>
      </c>
      <c r="AJ17" s="76"/>
      <c r="AK17" s="76"/>
      <c r="AL17" s="79" t="str">
        <f>IF(MATRIZASPECTOS[[#This Row],[(2) Tipo de valoración 2022]]="","",IF(MATRIZASPECTOS[[#This Row],[(2) Tipo de valoración 2022]]="Manual","",MATRIZASPECTOS[[#This Row],[Probabilidad]]))</f>
        <v/>
      </c>
      <c r="AM17" s="79" t="str">
        <f>IF(MATRIZASPECTOS[[#This Row],[(2) Tipo de valoración 2022]]="","",IF(MATRIZASPECTOS[[#This Row],[(2) Tipo de valoración 2022]]="Manual","",MATRIZASPECTOS[[#This Row],[Consecuencia]]))</f>
        <v/>
      </c>
      <c r="AN17" s="80" t="str">
        <f t="shared" si="11"/>
        <v/>
      </c>
      <c r="AO17" s="80" t="str">
        <f t="shared" si="12"/>
        <v/>
      </c>
      <c r="AP17" s="80" t="str">
        <f t="shared" si="13"/>
        <v/>
      </c>
      <c r="AQ17" s="19" t="str">
        <f t="shared" si="14"/>
        <v/>
      </c>
      <c r="AR17" s="21" t="str">
        <f t="shared" si="15"/>
        <v/>
      </c>
      <c r="AS17" s="19" t="str">
        <f t="shared" si="16"/>
        <v/>
      </c>
      <c r="AT17" s="19" t="str">
        <f t="shared" si="17"/>
        <v/>
      </c>
      <c r="AU17" s="75"/>
    </row>
    <row r="18" spans="1:47" ht="45.75" thickBot="1" x14ac:dyDescent="0.3">
      <c r="A18" s="135">
        <v>15</v>
      </c>
      <c r="B18" s="16" t="str">
        <f t="shared" si="0"/>
        <v>Gestión Integral para el Seguimiento y Control a los Títulos Mineros</v>
      </c>
      <c r="C18" s="16" t="str">
        <f t="shared" si="1"/>
        <v>Generación de residuos</v>
      </c>
      <c r="D18" s="16" t="str">
        <f t="shared" si="2"/>
        <v>Aprovechamiento de residuos reutilizables</v>
      </c>
      <c r="E18" s="25">
        <v>44406</v>
      </c>
      <c r="F18" s="47" t="s">
        <v>74</v>
      </c>
      <c r="G18" s="47" t="s">
        <v>227</v>
      </c>
      <c r="H18" s="47" t="s">
        <v>227</v>
      </c>
      <c r="I18" s="18" t="s">
        <v>151</v>
      </c>
      <c r="J18" s="19" t="s">
        <v>78</v>
      </c>
      <c r="K18" s="49" t="s">
        <v>79</v>
      </c>
      <c r="L18" s="35" t="s">
        <v>272</v>
      </c>
      <c r="M18" s="26" t="s">
        <v>114</v>
      </c>
      <c r="N18" s="18" t="s">
        <v>122</v>
      </c>
      <c r="O18" s="18" t="s">
        <v>153</v>
      </c>
      <c r="P18" s="18" t="s">
        <v>119</v>
      </c>
      <c r="Q18" s="18" t="s">
        <v>123</v>
      </c>
      <c r="R18" s="19" t="s">
        <v>112</v>
      </c>
      <c r="S18" s="36" t="s">
        <v>121</v>
      </c>
      <c r="T18" s="25">
        <v>44406</v>
      </c>
      <c r="U18" s="19" t="s">
        <v>96</v>
      </c>
      <c r="V18" s="19" t="s">
        <v>92</v>
      </c>
      <c r="W18" s="19" t="str">
        <f t="shared" si="3"/>
        <v>Bajo</v>
      </c>
      <c r="X18" s="19">
        <f t="shared" si="18"/>
        <v>5</v>
      </c>
      <c r="Y18" s="19">
        <f t="shared" si="19"/>
        <v>1</v>
      </c>
      <c r="Z18" s="19">
        <f t="shared" si="6"/>
        <v>5</v>
      </c>
      <c r="AA18" s="19" t="str">
        <f t="shared" si="7"/>
        <v>Tolerable</v>
      </c>
      <c r="AB18" s="19" t="str">
        <f t="shared" si="8"/>
        <v>No</v>
      </c>
      <c r="AC18" s="35" t="s">
        <v>305</v>
      </c>
      <c r="AD18" s="26"/>
      <c r="AE18" s="19"/>
      <c r="AF18" s="20"/>
      <c r="AG18" s="21" t="str">
        <f t="shared" si="9"/>
        <v/>
      </c>
      <c r="AH18" s="19"/>
      <c r="AI18" s="97" t="str">
        <f t="shared" si="10"/>
        <v/>
      </c>
      <c r="AJ18" s="76"/>
      <c r="AK18" s="76"/>
      <c r="AL18" s="79" t="str">
        <f>IF(MATRIZASPECTOS[[#This Row],[(2) Tipo de valoración 2022]]="","",IF(MATRIZASPECTOS[[#This Row],[(2) Tipo de valoración 2022]]="Manual","",MATRIZASPECTOS[[#This Row],[Probabilidad]]))</f>
        <v/>
      </c>
      <c r="AM18" s="79" t="str">
        <f>IF(MATRIZASPECTOS[[#This Row],[(2) Tipo de valoración 2022]]="","",IF(MATRIZASPECTOS[[#This Row],[(2) Tipo de valoración 2022]]="Manual","",MATRIZASPECTOS[[#This Row],[Consecuencia]]))</f>
        <v/>
      </c>
      <c r="AN18" s="80" t="str">
        <f t="shared" si="11"/>
        <v/>
      </c>
      <c r="AO18" s="80" t="str">
        <f t="shared" si="12"/>
        <v/>
      </c>
      <c r="AP18" s="80" t="str">
        <f t="shared" si="13"/>
        <v/>
      </c>
      <c r="AQ18" s="19" t="str">
        <f t="shared" si="14"/>
        <v/>
      </c>
      <c r="AR18" s="21" t="str">
        <f t="shared" si="15"/>
        <v/>
      </c>
      <c r="AS18" s="19" t="str">
        <f t="shared" si="16"/>
        <v/>
      </c>
      <c r="AT18" s="19" t="str">
        <f t="shared" si="17"/>
        <v/>
      </c>
      <c r="AU18" s="75"/>
    </row>
    <row r="19" spans="1:47" ht="45.75" thickBot="1" x14ac:dyDescent="0.3">
      <c r="A19" s="135">
        <v>16</v>
      </c>
      <c r="B19" s="16" t="str">
        <f t="shared" si="0"/>
        <v>Gestión Integral para el Seguimiento y Control a los Títulos Mineros</v>
      </c>
      <c r="C19" s="16" t="str">
        <f t="shared" si="1"/>
        <v>Generación de emisiones</v>
      </c>
      <c r="D19" s="16" t="str">
        <f t="shared" si="2"/>
        <v>Contaminación por emisión de varios agentes clasificados</v>
      </c>
      <c r="E19" s="25">
        <v>44406</v>
      </c>
      <c r="F19" s="47" t="s">
        <v>74</v>
      </c>
      <c r="G19" s="47" t="s">
        <v>227</v>
      </c>
      <c r="H19" s="47" t="s">
        <v>227</v>
      </c>
      <c r="I19" s="18" t="s">
        <v>151</v>
      </c>
      <c r="J19" s="19" t="s">
        <v>78</v>
      </c>
      <c r="K19" s="49" t="s">
        <v>79</v>
      </c>
      <c r="L19" s="35" t="s">
        <v>272</v>
      </c>
      <c r="M19" s="26" t="s">
        <v>114</v>
      </c>
      <c r="N19" s="18" t="s">
        <v>126</v>
      </c>
      <c r="O19" s="18" t="s">
        <v>106</v>
      </c>
      <c r="P19" s="18" t="s">
        <v>127</v>
      </c>
      <c r="Q19" s="18" t="s">
        <v>128</v>
      </c>
      <c r="R19" s="19" t="s">
        <v>85</v>
      </c>
      <c r="S19" s="36" t="s">
        <v>129</v>
      </c>
      <c r="T19" s="25">
        <v>44406</v>
      </c>
      <c r="U19" s="19" t="s">
        <v>96</v>
      </c>
      <c r="V19" s="19" t="s">
        <v>97</v>
      </c>
      <c r="W19" s="19" t="str">
        <f t="shared" si="3"/>
        <v>Alto</v>
      </c>
      <c r="X19" s="19">
        <f t="shared" si="18"/>
        <v>5</v>
      </c>
      <c r="Y19" s="19">
        <f t="shared" si="19"/>
        <v>5</v>
      </c>
      <c r="Z19" s="19">
        <f t="shared" si="6"/>
        <v>25</v>
      </c>
      <c r="AA19" s="19" t="str">
        <f t="shared" si="7"/>
        <v>No tolerable</v>
      </c>
      <c r="AB19" s="19" t="str">
        <f t="shared" si="8"/>
        <v>Si</v>
      </c>
      <c r="AC19" s="35" t="s">
        <v>310</v>
      </c>
      <c r="AD19" s="26"/>
      <c r="AE19" s="19"/>
      <c r="AF19" s="20"/>
      <c r="AG19" s="21" t="str">
        <f t="shared" si="9"/>
        <v/>
      </c>
      <c r="AH19" s="19"/>
      <c r="AI19" s="97" t="str">
        <f t="shared" si="10"/>
        <v/>
      </c>
      <c r="AJ19" s="76"/>
      <c r="AK19" s="76"/>
      <c r="AL19" s="79" t="str">
        <f>IF(MATRIZASPECTOS[[#This Row],[(2) Tipo de valoración 2022]]="","",IF(MATRIZASPECTOS[[#This Row],[(2) Tipo de valoración 2022]]="Manual","",MATRIZASPECTOS[[#This Row],[Probabilidad]]))</f>
        <v/>
      </c>
      <c r="AM19" s="79" t="str">
        <f>IF(MATRIZASPECTOS[[#This Row],[(2) Tipo de valoración 2022]]="","",IF(MATRIZASPECTOS[[#This Row],[(2) Tipo de valoración 2022]]="Manual","",MATRIZASPECTOS[[#This Row],[Consecuencia]]))</f>
        <v/>
      </c>
      <c r="AN19" s="80" t="str">
        <f t="shared" si="11"/>
        <v/>
      </c>
      <c r="AO19" s="80" t="str">
        <f t="shared" si="12"/>
        <v/>
      </c>
      <c r="AP19" s="80" t="str">
        <f t="shared" si="13"/>
        <v/>
      </c>
      <c r="AQ19" s="19" t="str">
        <f t="shared" si="14"/>
        <v/>
      </c>
      <c r="AR19" s="21" t="str">
        <f t="shared" si="15"/>
        <v/>
      </c>
      <c r="AS19" s="19" t="str">
        <f t="shared" si="16"/>
        <v/>
      </c>
      <c r="AT19" s="19" t="str">
        <f t="shared" si="17"/>
        <v/>
      </c>
      <c r="AU19" s="75"/>
    </row>
    <row r="20" spans="1:47" ht="45.75" thickBot="1" x14ac:dyDescent="0.3">
      <c r="A20" s="135">
        <v>17</v>
      </c>
      <c r="B20" s="16" t="str">
        <f>IF(I20="","",I20)</f>
        <v>Gestión Integral para el Seguimiento y Control a los Títulos Mineros</v>
      </c>
      <c r="C20" s="16" t="str">
        <f>IF(P20="","",P20)</f>
        <v>Generación de emisiones</v>
      </c>
      <c r="D20" s="16" t="str">
        <f>IF(Q20="","",Q20)</f>
        <v>Contaminación por emisión de contaminantes criterio</v>
      </c>
      <c r="E20" s="25">
        <v>44406</v>
      </c>
      <c r="F20" s="47" t="s">
        <v>74</v>
      </c>
      <c r="G20" s="47" t="s">
        <v>227</v>
      </c>
      <c r="H20" s="47" t="s">
        <v>227</v>
      </c>
      <c r="I20" s="18" t="s">
        <v>151</v>
      </c>
      <c r="J20" s="19" t="s">
        <v>78</v>
      </c>
      <c r="K20" s="49" t="s">
        <v>79</v>
      </c>
      <c r="L20" s="35" t="s">
        <v>272</v>
      </c>
      <c r="M20" s="26" t="s">
        <v>114</v>
      </c>
      <c r="N20" s="18" t="s">
        <v>293</v>
      </c>
      <c r="O20" s="18" t="s">
        <v>106</v>
      </c>
      <c r="P20" s="18" t="s">
        <v>127</v>
      </c>
      <c r="Q20" s="18" t="s">
        <v>131</v>
      </c>
      <c r="R20" s="19" t="s">
        <v>85</v>
      </c>
      <c r="S20" s="36" t="s">
        <v>129</v>
      </c>
      <c r="T20" s="25">
        <v>44406</v>
      </c>
      <c r="U20" s="19" t="s">
        <v>96</v>
      </c>
      <c r="V20" s="19" t="s">
        <v>92</v>
      </c>
      <c r="W20" s="19" t="str">
        <f>IF(Z20="","",IF(Z20&lt;=10,"Bajo",IF(Z20&lt;=15,"Moderado",IF(Z20&gt;15,"Alto",""))))</f>
        <v>Bajo</v>
      </c>
      <c r="X20" s="19">
        <f>IF(U20="","",VLOOKUP(U20,MATRIZ2,2,FALSE))</f>
        <v>5</v>
      </c>
      <c r="Y20" s="19">
        <f>IF(V20="","",VLOOKUP(V20,MATRIZ3,2,FALSE))</f>
        <v>1</v>
      </c>
      <c r="Z20" s="19">
        <f>IF(X20="","",IF(Y20="","",(X20*Y20)))</f>
        <v>5</v>
      </c>
      <c r="AA20" s="19" t="str">
        <f>IF(Z20="","",IF(Z20&lt;=10,"Tolerable",IF(Z20&lt;=15,"Potencialmente no tolerable",IF(Z20&gt;15,"No tolerable",""))))</f>
        <v>Tolerable</v>
      </c>
      <c r="AB20" s="19" t="str">
        <f>IF(AA20="","",IF(AA20="Tolerable","No",IF(AA20="Potencialmente no tolerable","No",IF(AA20="No tolerable","Si",""))))</f>
        <v>No</v>
      </c>
      <c r="AC20" s="35" t="s">
        <v>319</v>
      </c>
      <c r="AD20" s="26"/>
      <c r="AE20" s="19"/>
      <c r="AF20" s="20"/>
      <c r="AG20" s="21" t="str">
        <f>IF(AE20="","",IF(AF20="","",(AE20-(AE20*AF20))))</f>
        <v/>
      </c>
      <c r="AH20" s="19"/>
      <c r="AI20" s="97" t="str">
        <f>IF(AG20="","",IF(AH20="","",IF(AH20=0,0,((AG20-AH20)/AG20))))</f>
        <v/>
      </c>
      <c r="AJ20" s="76"/>
      <c r="AK20" s="76"/>
      <c r="AL20" s="79" t="str">
        <f>IF(MATRIZASPECTOS[[#This Row],[(2) Tipo de valoración 2022]]="","",IF(MATRIZASPECTOS[[#This Row],[(2) Tipo de valoración 2022]]="Manual","",MATRIZASPECTOS[[#This Row],[Probabilidad]]))</f>
        <v/>
      </c>
      <c r="AM20" s="79" t="str">
        <f>IF(MATRIZASPECTOS[[#This Row],[(2) Tipo de valoración 2022]]="","",IF(MATRIZASPECTOS[[#This Row],[(2) Tipo de valoración 2022]]="Manual","",MATRIZASPECTOS[[#This Row],[Consecuencia]]))</f>
        <v/>
      </c>
      <c r="AN20" s="80" t="str">
        <f>IF(AQ20="","",IF(AQ20&lt;=10,"Bajo",IF(AQ20&lt;=15,"Moderado",IF(AQ20&gt;15,"Alto",""))))</f>
        <v/>
      </c>
      <c r="AO20" s="80" t="str">
        <f>IF(AL20="","",VLOOKUP(AL20,MATRIZ2,2,FALSE))</f>
        <v/>
      </c>
      <c r="AP20" s="80" t="str">
        <f>IF(AM20="","",VLOOKUP(AM20,MATRIZ3,2,FALSE))</f>
        <v/>
      </c>
      <c r="AQ20" s="19" t="str">
        <f>IF(AO20="","",IF(AP20="","",(AO20*AP20)))</f>
        <v/>
      </c>
      <c r="AR20" s="21" t="str">
        <f>IF(AI20="","",(IF(AI20&lt;=-1%,(AQ20+(ABS(AQ20*AI20))),(AQ20-((ABS(AQ20*AI20))+AF20)))))</f>
        <v/>
      </c>
      <c r="AS20" s="19" t="str">
        <f>IF(AR20="","",IF(AR20&lt;=10,"Tolerable",IF(AR20&lt;=15,"Potencialmente no tolerable",IF(AR20&gt;15,"No tolerable",""))))</f>
        <v/>
      </c>
      <c r="AT20" s="19" t="str">
        <f>IF(AS20="","",IF(AS20="Tolerable","No",IF(AS20="Potencialmente no tolerable","No",IF(AS20="No tolerable","Si",""))))</f>
        <v/>
      </c>
      <c r="AU20" s="75"/>
    </row>
    <row r="21" spans="1:47" ht="45.75" thickBot="1" x14ac:dyDescent="0.3">
      <c r="A21" s="135">
        <v>18</v>
      </c>
      <c r="B21" s="16" t="str">
        <f>IF(I21="","",I21)</f>
        <v>Gestión Integral para el Seguimiento y Control a los Títulos Mineros</v>
      </c>
      <c r="C21" s="16" t="str">
        <f>IF(P21="","",P21)</f>
        <v>Generación de emisiones</v>
      </c>
      <c r="D21" s="16" t="str">
        <f>IF(Q21="","",Q21)</f>
        <v>Contaminación por emisión de contaminantes criterio</v>
      </c>
      <c r="E21" s="25">
        <v>44406</v>
      </c>
      <c r="F21" s="47" t="s">
        <v>74</v>
      </c>
      <c r="G21" s="47" t="s">
        <v>227</v>
      </c>
      <c r="H21" s="47" t="s">
        <v>227</v>
      </c>
      <c r="I21" s="18" t="s">
        <v>151</v>
      </c>
      <c r="J21" s="19" t="s">
        <v>78</v>
      </c>
      <c r="K21" s="49" t="s">
        <v>79</v>
      </c>
      <c r="L21" s="35" t="s">
        <v>272</v>
      </c>
      <c r="M21" s="26" t="s">
        <v>114</v>
      </c>
      <c r="N21" s="18" t="s">
        <v>294</v>
      </c>
      <c r="O21" s="18" t="s">
        <v>106</v>
      </c>
      <c r="P21" s="18" t="s">
        <v>127</v>
      </c>
      <c r="Q21" s="18" t="s">
        <v>131</v>
      </c>
      <c r="R21" s="19" t="s">
        <v>85</v>
      </c>
      <c r="S21" s="36" t="s">
        <v>129</v>
      </c>
      <c r="T21" s="25">
        <v>44406</v>
      </c>
      <c r="U21" s="19" t="s">
        <v>91</v>
      </c>
      <c r="V21" s="19" t="s">
        <v>92</v>
      </c>
      <c r="W21" s="19" t="str">
        <f>IF(Z21="","",IF(Z21&lt;=10,"Bajo",IF(Z21&lt;=15,"Moderado",IF(Z21&gt;15,"Alto",""))))</f>
        <v>Bajo</v>
      </c>
      <c r="X21" s="19">
        <f>IF(U21="","",VLOOKUP(U21,MATRIZ2,2,FALSE))</f>
        <v>1</v>
      </c>
      <c r="Y21" s="19">
        <f>IF(V21="","",VLOOKUP(V21,MATRIZ3,2,FALSE))</f>
        <v>1</v>
      </c>
      <c r="Z21" s="19">
        <f>IF(X21="","",IF(Y21="","",(X21*Y21)))</f>
        <v>1</v>
      </c>
      <c r="AA21" s="19" t="str">
        <f>IF(Z21="","",IF(Z21&lt;=10,"Tolerable",IF(Z21&lt;=15,"Potencialmente no tolerable",IF(Z21&gt;15,"No tolerable",""))))</f>
        <v>Tolerable</v>
      </c>
      <c r="AB21" s="19" t="str">
        <f>IF(AA21="","",IF(AA21="Tolerable","No",IF(AA21="Potencialmente no tolerable","No",IF(AA21="No tolerable","Si",""))))</f>
        <v>No</v>
      </c>
      <c r="AC21" s="35" t="s">
        <v>320</v>
      </c>
      <c r="AD21" s="26"/>
      <c r="AE21" s="19"/>
      <c r="AF21" s="20"/>
      <c r="AG21" s="21" t="str">
        <f>IF(AE21="","",IF(AF21="","",(AE21-(AE21*AF21))))</f>
        <v/>
      </c>
      <c r="AH21" s="19"/>
      <c r="AI21" s="97" t="str">
        <f>IF(AG21="","",IF(AH21="","",IF(AH21=0,0,((AG21-AH21)/AG21))))</f>
        <v/>
      </c>
      <c r="AJ21" s="76"/>
      <c r="AK21" s="76"/>
      <c r="AL21" s="79" t="str">
        <f>IF(MATRIZASPECTOS[[#This Row],[(2) Tipo de valoración 2022]]="","",IF(MATRIZASPECTOS[[#This Row],[(2) Tipo de valoración 2022]]="Manual","",MATRIZASPECTOS[[#This Row],[Probabilidad]]))</f>
        <v/>
      </c>
      <c r="AM21" s="79" t="str">
        <f>IF(MATRIZASPECTOS[[#This Row],[(2) Tipo de valoración 2022]]="","",IF(MATRIZASPECTOS[[#This Row],[(2) Tipo de valoración 2022]]="Manual","",MATRIZASPECTOS[[#This Row],[Consecuencia]]))</f>
        <v/>
      </c>
      <c r="AN21" s="80" t="str">
        <f>IF(AQ21="","",IF(AQ21&lt;=10,"Bajo",IF(AQ21&lt;=15,"Moderado",IF(AQ21&gt;15,"Alto",""))))</f>
        <v/>
      </c>
      <c r="AO21" s="80" t="str">
        <f>IF(AL21="","",VLOOKUP(AL21,MATRIZ2,2,FALSE))</f>
        <v/>
      </c>
      <c r="AP21" s="80" t="str">
        <f>IF(AM21="","",VLOOKUP(AM21,MATRIZ3,2,FALSE))</f>
        <v/>
      </c>
      <c r="AQ21" s="19" t="str">
        <f>IF(AO21="","",IF(AP21="","",(AO21*AP21)))</f>
        <v/>
      </c>
      <c r="AR21" s="21" t="str">
        <f>IF(AI21="","",(IF(AI21&lt;=-1%,(AQ21+(ABS(AQ21*AI21))),(AQ21-((ABS(AQ21*AI21))+AF21)))))</f>
        <v/>
      </c>
      <c r="AS21" s="19" t="str">
        <f>IF(AR21="","",IF(AR21&lt;=10,"Tolerable",IF(AR21&lt;=15,"Potencialmente no tolerable",IF(AR21&gt;15,"No tolerable",""))))</f>
        <v/>
      </c>
      <c r="AT21" s="19" t="str">
        <f>IF(AS21="","",IF(AS21="Tolerable","No",IF(AS21="Potencialmente no tolerable","No",IF(AS21="No tolerable","Si",""))))</f>
        <v/>
      </c>
      <c r="AU21" s="75"/>
    </row>
    <row r="22" spans="1:47" ht="45.75" thickBot="1" x14ac:dyDescent="0.3">
      <c r="A22" s="135">
        <v>19</v>
      </c>
      <c r="B22" s="16" t="str">
        <f t="shared" si="0"/>
        <v>Gestión Integral para el Seguimiento y Control a los Títulos Mineros</v>
      </c>
      <c r="C22" s="16" t="str">
        <f t="shared" si="1"/>
        <v>Generación de residuos</v>
      </c>
      <c r="D22" s="16" t="str">
        <f t="shared" si="2"/>
        <v>Contaminación por generación de residuos ordinarios</v>
      </c>
      <c r="E22" s="25">
        <v>44406</v>
      </c>
      <c r="F22" s="47" t="s">
        <v>74</v>
      </c>
      <c r="G22" s="47" t="s">
        <v>227</v>
      </c>
      <c r="H22" s="47" t="s">
        <v>227</v>
      </c>
      <c r="I22" s="18" t="s">
        <v>151</v>
      </c>
      <c r="J22" s="19" t="s">
        <v>78</v>
      </c>
      <c r="K22" s="49" t="s">
        <v>79</v>
      </c>
      <c r="L22" s="35" t="s">
        <v>272</v>
      </c>
      <c r="M22" s="26" t="s">
        <v>114</v>
      </c>
      <c r="N22" s="18" t="s">
        <v>147</v>
      </c>
      <c r="O22" s="18" t="s">
        <v>153</v>
      </c>
      <c r="P22" s="18" t="s">
        <v>119</v>
      </c>
      <c r="Q22" s="18" t="s">
        <v>120</v>
      </c>
      <c r="R22" s="19" t="s">
        <v>85</v>
      </c>
      <c r="S22" s="36" t="s">
        <v>121</v>
      </c>
      <c r="T22" s="25">
        <v>44406</v>
      </c>
      <c r="U22" s="19" t="s">
        <v>87</v>
      </c>
      <c r="V22" s="19" t="s">
        <v>97</v>
      </c>
      <c r="W22" s="19" t="str">
        <f t="shared" si="3"/>
        <v>Moderado</v>
      </c>
      <c r="X22" s="19">
        <f t="shared" si="18"/>
        <v>3</v>
      </c>
      <c r="Y22" s="19">
        <f t="shared" si="19"/>
        <v>5</v>
      </c>
      <c r="Z22" s="19">
        <f t="shared" si="6"/>
        <v>15</v>
      </c>
      <c r="AA22" s="19" t="str">
        <f t="shared" si="7"/>
        <v>Potencialmente no tolerable</v>
      </c>
      <c r="AB22" s="19" t="str">
        <f t="shared" si="8"/>
        <v>No</v>
      </c>
      <c r="AC22" s="35" t="s">
        <v>323</v>
      </c>
      <c r="AD22" s="26"/>
      <c r="AE22" s="19"/>
      <c r="AF22" s="20"/>
      <c r="AG22" s="21" t="str">
        <f t="shared" si="9"/>
        <v/>
      </c>
      <c r="AH22" s="19"/>
      <c r="AI22" s="97" t="str">
        <f t="shared" si="10"/>
        <v/>
      </c>
      <c r="AJ22" s="76"/>
      <c r="AK22" s="76"/>
      <c r="AL22" s="79" t="str">
        <f>IF(MATRIZASPECTOS[[#This Row],[(2) Tipo de valoración 2022]]="","",IF(MATRIZASPECTOS[[#This Row],[(2) Tipo de valoración 2022]]="Manual","",MATRIZASPECTOS[[#This Row],[Probabilidad]]))</f>
        <v/>
      </c>
      <c r="AM22" s="79" t="str">
        <f>IF(MATRIZASPECTOS[[#This Row],[(2) Tipo de valoración 2022]]="","",IF(MATRIZASPECTOS[[#This Row],[(2) Tipo de valoración 2022]]="Manual","",MATRIZASPECTOS[[#This Row],[Consecuencia]]))</f>
        <v/>
      </c>
      <c r="AN22" s="80" t="str">
        <f t="shared" si="11"/>
        <v/>
      </c>
      <c r="AO22" s="80" t="str">
        <f t="shared" si="12"/>
        <v/>
      </c>
      <c r="AP22" s="80" t="str">
        <f t="shared" si="13"/>
        <v/>
      </c>
      <c r="AQ22" s="19" t="str">
        <f t="shared" si="14"/>
        <v/>
      </c>
      <c r="AR22" s="21" t="str">
        <f t="shared" si="15"/>
        <v/>
      </c>
      <c r="AS22" s="19" t="str">
        <f t="shared" si="16"/>
        <v/>
      </c>
      <c r="AT22" s="19" t="str">
        <f t="shared" si="17"/>
        <v/>
      </c>
      <c r="AU22" s="75"/>
    </row>
    <row r="23" spans="1:47" ht="45.75" thickBot="1" x14ac:dyDescent="0.3">
      <c r="A23" s="135">
        <v>20</v>
      </c>
      <c r="B23" s="16" t="str">
        <f t="shared" si="0"/>
        <v>Gestión Integral para el Seguimiento y Control a los Títulos Mineros</v>
      </c>
      <c r="C23" s="16" t="str">
        <f t="shared" si="1"/>
        <v>Generación de residuos</v>
      </c>
      <c r="D23" s="16" t="str">
        <f t="shared" si="2"/>
        <v>Contaminación por generación de residuos ordinarios</v>
      </c>
      <c r="E23" s="25">
        <v>44406</v>
      </c>
      <c r="F23" s="47" t="s">
        <v>74</v>
      </c>
      <c r="G23" s="47" t="s">
        <v>227</v>
      </c>
      <c r="H23" s="47" t="s">
        <v>227</v>
      </c>
      <c r="I23" s="18" t="s">
        <v>151</v>
      </c>
      <c r="J23" s="19" t="s">
        <v>133</v>
      </c>
      <c r="K23" s="49" t="s">
        <v>134</v>
      </c>
      <c r="L23" s="35" t="s">
        <v>272</v>
      </c>
      <c r="M23" s="26" t="s">
        <v>114</v>
      </c>
      <c r="N23" s="18" t="s">
        <v>118</v>
      </c>
      <c r="O23" s="18" t="s">
        <v>153</v>
      </c>
      <c r="P23" s="18" t="s">
        <v>119</v>
      </c>
      <c r="Q23" s="18" t="s">
        <v>120</v>
      </c>
      <c r="R23" s="19" t="s">
        <v>85</v>
      </c>
      <c r="S23" s="36" t="s">
        <v>121</v>
      </c>
      <c r="T23" s="25">
        <v>44406</v>
      </c>
      <c r="U23" s="19" t="s">
        <v>91</v>
      </c>
      <c r="V23" s="19" t="s">
        <v>88</v>
      </c>
      <c r="W23" s="19" t="str">
        <f t="shared" si="3"/>
        <v>Bajo</v>
      </c>
      <c r="X23" s="19">
        <f t="shared" si="18"/>
        <v>1</v>
      </c>
      <c r="Y23" s="19">
        <f t="shared" si="19"/>
        <v>3</v>
      </c>
      <c r="Z23" s="19">
        <f t="shared" si="6"/>
        <v>3</v>
      </c>
      <c r="AA23" s="19" t="str">
        <f t="shared" si="7"/>
        <v>Tolerable</v>
      </c>
      <c r="AB23" s="19" t="str">
        <f t="shared" si="8"/>
        <v>No</v>
      </c>
      <c r="AC23" s="35" t="s">
        <v>324</v>
      </c>
      <c r="AD23" s="26"/>
      <c r="AE23" s="19"/>
      <c r="AF23" s="20"/>
      <c r="AG23" s="21" t="str">
        <f t="shared" si="9"/>
        <v/>
      </c>
      <c r="AH23" s="19"/>
      <c r="AI23" s="97" t="str">
        <f t="shared" si="10"/>
        <v/>
      </c>
      <c r="AJ23" s="76"/>
      <c r="AK23" s="76"/>
      <c r="AL23" s="79" t="str">
        <f>IF(MATRIZASPECTOS[[#This Row],[(2) Tipo de valoración 2022]]="","",IF(MATRIZASPECTOS[[#This Row],[(2) Tipo de valoración 2022]]="Manual","",MATRIZASPECTOS[[#This Row],[Probabilidad]]))</f>
        <v/>
      </c>
      <c r="AM23" s="79" t="str">
        <f>IF(MATRIZASPECTOS[[#This Row],[(2) Tipo de valoración 2022]]="","",IF(MATRIZASPECTOS[[#This Row],[(2) Tipo de valoración 2022]]="Manual","",MATRIZASPECTOS[[#This Row],[Consecuencia]]))</f>
        <v/>
      </c>
      <c r="AN23" s="80" t="str">
        <f t="shared" si="11"/>
        <v/>
      </c>
      <c r="AO23" s="80" t="str">
        <f t="shared" si="12"/>
        <v/>
      </c>
      <c r="AP23" s="80" t="str">
        <f t="shared" si="13"/>
        <v/>
      </c>
      <c r="AQ23" s="19" t="str">
        <f t="shared" si="14"/>
        <v/>
      </c>
      <c r="AR23" s="21" t="str">
        <f t="shared" si="15"/>
        <v/>
      </c>
      <c r="AS23" s="19" t="str">
        <f t="shared" si="16"/>
        <v/>
      </c>
      <c r="AT23" s="19" t="str">
        <f t="shared" si="17"/>
        <v/>
      </c>
      <c r="AU23" s="75"/>
    </row>
    <row r="24" spans="1:47" ht="45.75" thickBot="1" x14ac:dyDescent="0.3">
      <c r="A24" s="135">
        <v>21</v>
      </c>
      <c r="B24" s="16" t="str">
        <f t="shared" si="0"/>
        <v>Gestión Integral para el Seguimiento y Control a los Títulos Mineros</v>
      </c>
      <c r="C24" s="16" t="str">
        <f t="shared" si="1"/>
        <v>Generación de residuos</v>
      </c>
      <c r="D24" s="16" t="str">
        <f t="shared" si="2"/>
        <v>Aprovechamiento de residuos recuperables</v>
      </c>
      <c r="E24" s="25">
        <v>44406</v>
      </c>
      <c r="F24" s="47" t="s">
        <v>74</v>
      </c>
      <c r="G24" s="47" t="s">
        <v>227</v>
      </c>
      <c r="H24" s="47" t="s">
        <v>227</v>
      </c>
      <c r="I24" s="18" t="s">
        <v>151</v>
      </c>
      <c r="J24" s="19" t="s">
        <v>133</v>
      </c>
      <c r="K24" s="49" t="s">
        <v>134</v>
      </c>
      <c r="L24" s="35" t="s">
        <v>272</v>
      </c>
      <c r="M24" s="26" t="s">
        <v>114</v>
      </c>
      <c r="N24" s="18" t="s">
        <v>122</v>
      </c>
      <c r="O24" s="18" t="s">
        <v>153</v>
      </c>
      <c r="P24" s="18" t="s">
        <v>119</v>
      </c>
      <c r="Q24" s="18" t="s">
        <v>124</v>
      </c>
      <c r="R24" s="19" t="s">
        <v>112</v>
      </c>
      <c r="S24" s="36" t="s">
        <v>121</v>
      </c>
      <c r="T24" s="25">
        <v>44406</v>
      </c>
      <c r="U24" s="19" t="s">
        <v>91</v>
      </c>
      <c r="V24" s="19" t="s">
        <v>88</v>
      </c>
      <c r="W24" s="19" t="str">
        <f t="shared" si="3"/>
        <v>Bajo</v>
      </c>
      <c r="X24" s="19">
        <f t="shared" si="18"/>
        <v>1</v>
      </c>
      <c r="Y24" s="19">
        <f t="shared" si="19"/>
        <v>3</v>
      </c>
      <c r="Z24" s="19">
        <f t="shared" si="6"/>
        <v>3</v>
      </c>
      <c r="AA24" s="19" t="str">
        <f t="shared" si="7"/>
        <v>Tolerable</v>
      </c>
      <c r="AB24" s="19" t="str">
        <f t="shared" si="8"/>
        <v>No</v>
      </c>
      <c r="AC24" s="35" t="s">
        <v>311</v>
      </c>
      <c r="AD24" s="26"/>
      <c r="AE24" s="19"/>
      <c r="AF24" s="20"/>
      <c r="AG24" s="21" t="str">
        <f t="shared" si="9"/>
        <v/>
      </c>
      <c r="AH24" s="19"/>
      <c r="AI24" s="97" t="str">
        <f t="shared" si="10"/>
        <v/>
      </c>
      <c r="AJ24" s="76"/>
      <c r="AK24" s="76"/>
      <c r="AL24" s="79" t="str">
        <f>IF(MATRIZASPECTOS[[#This Row],[(2) Tipo de valoración 2022]]="","",IF(MATRIZASPECTOS[[#This Row],[(2) Tipo de valoración 2022]]="Manual","",MATRIZASPECTOS[[#This Row],[Probabilidad]]))</f>
        <v/>
      </c>
      <c r="AM24" s="79" t="str">
        <f>IF(MATRIZASPECTOS[[#This Row],[(2) Tipo de valoración 2022]]="","",IF(MATRIZASPECTOS[[#This Row],[(2) Tipo de valoración 2022]]="Manual","",MATRIZASPECTOS[[#This Row],[Consecuencia]]))</f>
        <v/>
      </c>
      <c r="AN24" s="80" t="str">
        <f t="shared" si="11"/>
        <v/>
      </c>
      <c r="AO24" s="80" t="str">
        <f t="shared" si="12"/>
        <v/>
      </c>
      <c r="AP24" s="80" t="str">
        <f t="shared" si="13"/>
        <v/>
      </c>
      <c r="AQ24" s="19" t="str">
        <f t="shared" si="14"/>
        <v/>
      </c>
      <c r="AR24" s="21" t="str">
        <f t="shared" si="15"/>
        <v/>
      </c>
      <c r="AS24" s="19" t="str">
        <f t="shared" si="16"/>
        <v/>
      </c>
      <c r="AT24" s="19" t="str">
        <f t="shared" si="17"/>
        <v/>
      </c>
      <c r="AU24" s="75"/>
    </row>
    <row r="25" spans="1:47" ht="45.75" thickBot="1" x14ac:dyDescent="0.3">
      <c r="A25" s="135">
        <v>22</v>
      </c>
      <c r="B25" s="16" t="str">
        <f t="shared" si="0"/>
        <v>Gestión Integral para el Seguimiento y Control a los Títulos Mineros</v>
      </c>
      <c r="C25" s="16" t="str">
        <f t="shared" si="1"/>
        <v>Generación de residuos</v>
      </c>
      <c r="D25" s="16" t="str">
        <f t="shared" si="2"/>
        <v>Contaminación por generación de residuos de escombro</v>
      </c>
      <c r="E25" s="25">
        <v>44406</v>
      </c>
      <c r="F25" s="47" t="s">
        <v>74</v>
      </c>
      <c r="G25" s="47" t="s">
        <v>227</v>
      </c>
      <c r="H25" s="47" t="s">
        <v>227</v>
      </c>
      <c r="I25" s="18" t="s">
        <v>151</v>
      </c>
      <c r="J25" s="19" t="s">
        <v>133</v>
      </c>
      <c r="K25" s="49" t="s">
        <v>134</v>
      </c>
      <c r="L25" s="35" t="s">
        <v>272</v>
      </c>
      <c r="M25" s="26" t="s">
        <v>114</v>
      </c>
      <c r="N25" s="18" t="s">
        <v>137</v>
      </c>
      <c r="O25" s="18" t="s">
        <v>153</v>
      </c>
      <c r="P25" s="18" t="s">
        <v>119</v>
      </c>
      <c r="Q25" s="18" t="s">
        <v>138</v>
      </c>
      <c r="R25" s="19" t="s">
        <v>85</v>
      </c>
      <c r="S25" s="36" t="s">
        <v>121</v>
      </c>
      <c r="T25" s="25">
        <v>44406</v>
      </c>
      <c r="U25" s="19" t="s">
        <v>91</v>
      </c>
      <c r="V25" s="19" t="s">
        <v>97</v>
      </c>
      <c r="W25" s="19" t="str">
        <f t="shared" si="3"/>
        <v>Bajo</v>
      </c>
      <c r="X25" s="19">
        <f t="shared" si="18"/>
        <v>1</v>
      </c>
      <c r="Y25" s="19">
        <f t="shared" si="19"/>
        <v>5</v>
      </c>
      <c r="Z25" s="19">
        <f t="shared" si="6"/>
        <v>5</v>
      </c>
      <c r="AA25" s="19" t="str">
        <f t="shared" si="7"/>
        <v>Tolerable</v>
      </c>
      <c r="AB25" s="19" t="str">
        <f t="shared" si="8"/>
        <v>No</v>
      </c>
      <c r="AC25" s="35" t="s">
        <v>312</v>
      </c>
      <c r="AD25" s="26"/>
      <c r="AE25" s="19"/>
      <c r="AF25" s="20"/>
      <c r="AG25" s="21" t="str">
        <f t="shared" si="9"/>
        <v/>
      </c>
      <c r="AH25" s="19"/>
      <c r="AI25" s="97" t="str">
        <f t="shared" si="10"/>
        <v/>
      </c>
      <c r="AJ25" s="76"/>
      <c r="AK25" s="76"/>
      <c r="AL25" s="79" t="str">
        <f>IF(MATRIZASPECTOS[[#This Row],[(2) Tipo de valoración 2022]]="","",IF(MATRIZASPECTOS[[#This Row],[(2) Tipo de valoración 2022]]="Manual","",MATRIZASPECTOS[[#This Row],[Probabilidad]]))</f>
        <v/>
      </c>
      <c r="AM25" s="79" t="str">
        <f>IF(MATRIZASPECTOS[[#This Row],[(2) Tipo de valoración 2022]]="","",IF(MATRIZASPECTOS[[#This Row],[(2) Tipo de valoración 2022]]="Manual","",MATRIZASPECTOS[[#This Row],[Consecuencia]]))</f>
        <v/>
      </c>
      <c r="AN25" s="80" t="str">
        <f t="shared" si="11"/>
        <v/>
      </c>
      <c r="AO25" s="80" t="str">
        <f t="shared" si="12"/>
        <v/>
      </c>
      <c r="AP25" s="80" t="str">
        <f t="shared" si="13"/>
        <v/>
      </c>
      <c r="AQ25" s="19" t="str">
        <f t="shared" si="14"/>
        <v/>
      </c>
      <c r="AR25" s="21" t="str">
        <f t="shared" si="15"/>
        <v/>
      </c>
      <c r="AS25" s="19" t="str">
        <f t="shared" si="16"/>
        <v/>
      </c>
      <c r="AT25" s="19" t="str">
        <f t="shared" si="17"/>
        <v/>
      </c>
      <c r="AU25" s="75"/>
    </row>
    <row r="26" spans="1:47" ht="45.75" thickBot="1" x14ac:dyDescent="0.3">
      <c r="A26" s="135">
        <v>23</v>
      </c>
      <c r="B26" s="42" t="str">
        <f t="shared" si="0"/>
        <v>Gestión Integral para el Seguimiento y Control a los Títulos Mineros</v>
      </c>
      <c r="C26" s="42" t="str">
        <f t="shared" si="1"/>
        <v>Generación de residuos</v>
      </c>
      <c r="D26" s="42" t="str">
        <f t="shared" si="2"/>
        <v>Contaminación por generación de residuos peligrosos</v>
      </c>
      <c r="E26" s="25">
        <v>44406</v>
      </c>
      <c r="F26" s="47" t="s">
        <v>74</v>
      </c>
      <c r="G26" s="47" t="s">
        <v>227</v>
      </c>
      <c r="H26" s="47" t="s">
        <v>227</v>
      </c>
      <c r="I26" s="18" t="s">
        <v>151</v>
      </c>
      <c r="J26" s="19" t="s">
        <v>133</v>
      </c>
      <c r="K26" s="49" t="s">
        <v>139</v>
      </c>
      <c r="L26" s="35" t="s">
        <v>272</v>
      </c>
      <c r="M26" s="44" t="s">
        <v>114</v>
      </c>
      <c r="N26" s="53" t="s">
        <v>140</v>
      </c>
      <c r="O26" s="18" t="s">
        <v>153</v>
      </c>
      <c r="P26" s="53" t="s">
        <v>119</v>
      </c>
      <c r="Q26" s="53" t="s">
        <v>141</v>
      </c>
      <c r="R26" s="43" t="s">
        <v>85</v>
      </c>
      <c r="S26" s="54" t="s">
        <v>121</v>
      </c>
      <c r="T26" s="52">
        <v>44406</v>
      </c>
      <c r="U26" s="43" t="s">
        <v>91</v>
      </c>
      <c r="V26" s="43" t="s">
        <v>88</v>
      </c>
      <c r="W26" s="43" t="str">
        <f t="shared" si="3"/>
        <v>Bajo</v>
      </c>
      <c r="X26" s="43">
        <f t="shared" si="18"/>
        <v>1</v>
      </c>
      <c r="Y26" s="43">
        <f t="shared" si="19"/>
        <v>3</v>
      </c>
      <c r="Z26" s="43">
        <f t="shared" si="6"/>
        <v>3</v>
      </c>
      <c r="AA26" s="43" t="str">
        <f t="shared" si="7"/>
        <v>Tolerable</v>
      </c>
      <c r="AB26" s="43" t="str">
        <f t="shared" si="8"/>
        <v>No</v>
      </c>
      <c r="AC26" s="35" t="s">
        <v>313</v>
      </c>
      <c r="AD26" s="26"/>
      <c r="AE26" s="19"/>
      <c r="AF26" s="45"/>
      <c r="AG26" s="46" t="str">
        <f t="shared" si="9"/>
        <v/>
      </c>
      <c r="AH26" s="43"/>
      <c r="AI26" s="98" t="str">
        <f t="shared" si="10"/>
        <v/>
      </c>
      <c r="AJ26" s="77"/>
      <c r="AK26" s="77"/>
      <c r="AL26" s="81" t="str">
        <f>IF(MATRIZASPECTOS[[#This Row],[(2) Tipo de valoración 2022]]="","",IF(MATRIZASPECTOS[[#This Row],[(2) Tipo de valoración 2022]]="Manual","",MATRIZASPECTOS[[#This Row],[Probabilidad]]))</f>
        <v/>
      </c>
      <c r="AM26" s="81" t="str">
        <f>IF(MATRIZASPECTOS[[#This Row],[(2) Tipo de valoración 2022]]="","",IF(MATRIZASPECTOS[[#This Row],[(2) Tipo de valoración 2022]]="Manual","",MATRIZASPECTOS[[#This Row],[Consecuencia]]))</f>
        <v/>
      </c>
      <c r="AN26" s="82" t="str">
        <f t="shared" si="11"/>
        <v/>
      </c>
      <c r="AO26" s="82" t="str">
        <f t="shared" si="12"/>
        <v/>
      </c>
      <c r="AP26" s="82" t="str">
        <f t="shared" si="13"/>
        <v/>
      </c>
      <c r="AQ26" s="43" t="str">
        <f t="shared" si="14"/>
        <v/>
      </c>
      <c r="AR26" s="46" t="str">
        <f t="shared" si="15"/>
        <v/>
      </c>
      <c r="AS26" s="43" t="str">
        <f t="shared" si="16"/>
        <v/>
      </c>
      <c r="AT26" s="43" t="str">
        <f t="shared" si="17"/>
        <v/>
      </c>
      <c r="AU26" s="75"/>
    </row>
    <row r="27" spans="1:47" ht="45.75" thickBot="1" x14ac:dyDescent="0.3">
      <c r="A27" s="135">
        <v>24</v>
      </c>
      <c r="B27" s="42" t="str">
        <f t="shared" ref="B27:B31" si="20">IF(I27="","",I27)</f>
        <v>Gestión Integral para el Seguimiento y Control a los Títulos Mineros</v>
      </c>
      <c r="C27" s="42" t="str">
        <f t="shared" ref="C27:D31" si="21">IF(P27="","",P27)</f>
        <v>Consumo del recurso hídrico</v>
      </c>
      <c r="D27" s="42" t="str">
        <f t="shared" si="21"/>
        <v>Agotamiento del recurso hídrico</v>
      </c>
      <c r="E27" s="25">
        <v>44406</v>
      </c>
      <c r="F27" s="47" t="s">
        <v>74</v>
      </c>
      <c r="G27" s="47" t="s">
        <v>227</v>
      </c>
      <c r="H27" s="47" t="s">
        <v>227</v>
      </c>
      <c r="I27" s="18" t="s">
        <v>151</v>
      </c>
      <c r="J27" s="19" t="s">
        <v>133</v>
      </c>
      <c r="K27" s="49" t="s">
        <v>273</v>
      </c>
      <c r="L27" s="35" t="s">
        <v>272</v>
      </c>
      <c r="M27" s="44" t="s">
        <v>80</v>
      </c>
      <c r="N27" s="53" t="s">
        <v>81</v>
      </c>
      <c r="O27" s="18" t="s">
        <v>153</v>
      </c>
      <c r="P27" s="53" t="s">
        <v>83</v>
      </c>
      <c r="Q27" s="53" t="s">
        <v>84</v>
      </c>
      <c r="R27" s="43" t="s">
        <v>85</v>
      </c>
      <c r="S27" s="54" t="s">
        <v>86</v>
      </c>
      <c r="T27" s="52">
        <v>44406</v>
      </c>
      <c r="U27" s="43" t="s">
        <v>87</v>
      </c>
      <c r="V27" s="43" t="s">
        <v>88</v>
      </c>
      <c r="W27" s="43" t="str">
        <f t="shared" ref="W27:W31" si="22">IF(Z27="","",IF(Z27&lt;=10,"Bajo",IF(Z27&lt;=15,"Moderado",IF(Z27&gt;15,"Alto",""))))</f>
        <v>Bajo</v>
      </c>
      <c r="X27" s="43">
        <f t="shared" ref="X27:X31" si="23">IF(U27="","",VLOOKUP(U27,MATRIZ2,2,FALSE))</f>
        <v>3</v>
      </c>
      <c r="Y27" s="43">
        <f t="shared" ref="Y27:Y31" si="24">IF(V27="","",VLOOKUP(V27,MATRIZ3,2,FALSE))</f>
        <v>3</v>
      </c>
      <c r="Z27" s="43">
        <f t="shared" ref="Z27:Z31" si="25">IF(X27="","",IF(Y27="","",(X27*Y27)))</f>
        <v>9</v>
      </c>
      <c r="AA27" s="43" t="str">
        <f t="shared" ref="AA27:AA31" si="26">IF(Z27="","",IF(Z27&lt;=10,"Tolerable",IF(Z27&lt;=15,"Potencialmente no tolerable",IF(Z27&gt;15,"No tolerable",""))))</f>
        <v>Tolerable</v>
      </c>
      <c r="AB27" s="43" t="str">
        <f t="shared" ref="AB27:AB31" si="27">IF(AA27="","",IF(AA27="Tolerable","No",IF(AA27="Potencialmente no tolerable","No",IF(AA27="No tolerable","Si",""))))</f>
        <v>No</v>
      </c>
      <c r="AC27" s="35" t="s">
        <v>314</v>
      </c>
      <c r="AD27" s="26"/>
      <c r="AE27" s="19"/>
      <c r="AF27" s="45"/>
      <c r="AG27" s="46" t="str">
        <f t="shared" ref="AG27:AG31" si="28">IF(AE27="","",IF(AF27="","",(AE27-(AE27*AF27))))</f>
        <v/>
      </c>
      <c r="AH27" s="43"/>
      <c r="AI27" s="98" t="str">
        <f t="shared" ref="AI27:AI31" si="29">IF(AG27="","",IF(AH27="","",IF(AH27=0,0,((AG27-AH27)/AG27))))</f>
        <v/>
      </c>
      <c r="AJ27" s="77"/>
      <c r="AK27" s="77"/>
      <c r="AL27" s="81" t="str">
        <f>IF(MATRIZASPECTOS[[#This Row],[(2) Tipo de valoración 2022]]="","",IF(MATRIZASPECTOS[[#This Row],[(2) Tipo de valoración 2022]]="Manual","",MATRIZASPECTOS[[#This Row],[Probabilidad]]))</f>
        <v/>
      </c>
      <c r="AM27" s="157" t="str">
        <f>IF(MATRIZASPECTOS[[#This Row],[(2) Tipo de valoración 2022]]="","",IF(MATRIZASPECTOS[[#This Row],[(2) Tipo de valoración 2022]]="Manual","",MATRIZASPECTOS[[#This Row],[Consecuencia]]))</f>
        <v/>
      </c>
      <c r="AN27" s="82" t="str">
        <f t="shared" ref="AN27:AN31" si="30">IF(AQ27="","",IF(AQ27&lt;=10,"Bajo",IF(AQ27&lt;=15,"Moderado",IF(AQ27&gt;15,"Alto",""))))</f>
        <v/>
      </c>
      <c r="AO27" s="82" t="str">
        <f t="shared" ref="AO27:AO31" si="31">IF(AL27="","",VLOOKUP(AL27,MATRIZ2,2,FALSE))</f>
        <v/>
      </c>
      <c r="AP27" s="82" t="str">
        <f t="shared" ref="AP27:AP31" si="32">IF(AM27="","",VLOOKUP(AM27,MATRIZ3,2,FALSE))</f>
        <v/>
      </c>
      <c r="AQ27" s="43" t="str">
        <f t="shared" ref="AQ27:AQ31" si="33">IF(AO27="","",IF(AP27="","",(AO27*AP27)))</f>
        <v/>
      </c>
      <c r="AR27" s="46" t="str">
        <f t="shared" ref="AR27:AR31" si="34">IF(AI27="","",(IF(AI27&lt;=-1%,(AQ27+(ABS(AQ27*AI27))),(AQ27-((ABS(AQ27*AI27))+AF27)))))</f>
        <v/>
      </c>
      <c r="AS27" s="43" t="str">
        <f t="shared" ref="AS27:AS31" si="35">IF(AR27="","",IF(AR27&lt;=10,"Tolerable",IF(AR27&lt;=15,"Potencialmente no tolerable",IF(AR27&gt;15,"No tolerable",""))))</f>
        <v/>
      </c>
      <c r="AT27" s="43" t="str">
        <f t="shared" ref="AT27:AT31" si="36">IF(AS27="","",IF(AS27="Tolerable","No",IF(AS27="Potencialmente no tolerable","No",IF(AS27="No tolerable","Si",""))))</f>
        <v/>
      </c>
      <c r="AU27" s="75"/>
    </row>
    <row r="28" spans="1:47" ht="45.75" thickBot="1" x14ac:dyDescent="0.3">
      <c r="A28" s="135">
        <v>25</v>
      </c>
      <c r="B28" s="42" t="str">
        <f t="shared" si="20"/>
        <v>Gestión Integral para el Seguimiento y Control a los Títulos Mineros</v>
      </c>
      <c r="C28" s="42" t="str">
        <f t="shared" si="21"/>
        <v>Generación de emisiones</v>
      </c>
      <c r="D28" s="42" t="str">
        <f t="shared" si="21"/>
        <v>Contaminación por emisión de gases de efecto invernadero (GEI)</v>
      </c>
      <c r="E28" s="25">
        <v>44406</v>
      </c>
      <c r="F28" s="47" t="s">
        <v>74</v>
      </c>
      <c r="G28" s="47" t="s">
        <v>227</v>
      </c>
      <c r="H28" s="47" t="s">
        <v>227</v>
      </c>
      <c r="I28" s="18" t="s">
        <v>151</v>
      </c>
      <c r="J28" s="19" t="s">
        <v>133</v>
      </c>
      <c r="K28" s="49" t="s">
        <v>273</v>
      </c>
      <c r="L28" s="35" t="s">
        <v>272</v>
      </c>
      <c r="M28" s="44" t="s">
        <v>114</v>
      </c>
      <c r="N28" s="53" t="s">
        <v>274</v>
      </c>
      <c r="O28" s="18" t="s">
        <v>153</v>
      </c>
      <c r="P28" s="53" t="s">
        <v>127</v>
      </c>
      <c r="Q28" s="53" t="s">
        <v>233</v>
      </c>
      <c r="R28" s="43" t="s">
        <v>85</v>
      </c>
      <c r="S28" s="54" t="s">
        <v>129</v>
      </c>
      <c r="T28" s="52">
        <v>44406</v>
      </c>
      <c r="U28" s="43" t="s">
        <v>87</v>
      </c>
      <c r="V28" s="43" t="s">
        <v>92</v>
      </c>
      <c r="W28" s="43" t="str">
        <f t="shared" si="22"/>
        <v>Bajo</v>
      </c>
      <c r="X28" s="43">
        <f t="shared" si="23"/>
        <v>3</v>
      </c>
      <c r="Y28" s="43">
        <f t="shared" si="24"/>
        <v>1</v>
      </c>
      <c r="Z28" s="43">
        <f t="shared" si="25"/>
        <v>3</v>
      </c>
      <c r="AA28" s="43" t="str">
        <f t="shared" si="26"/>
        <v>Tolerable</v>
      </c>
      <c r="AB28" s="43" t="str">
        <f t="shared" si="27"/>
        <v>No</v>
      </c>
      <c r="AC28" s="35" t="s">
        <v>315</v>
      </c>
      <c r="AD28" s="26"/>
      <c r="AE28" s="19"/>
      <c r="AF28" s="45"/>
      <c r="AG28" s="46" t="str">
        <f t="shared" si="28"/>
        <v/>
      </c>
      <c r="AH28" s="43"/>
      <c r="AI28" s="98" t="str">
        <f t="shared" si="29"/>
        <v/>
      </c>
      <c r="AJ28" s="77"/>
      <c r="AK28" s="77"/>
      <c r="AL28" s="81" t="str">
        <f>IF(MATRIZASPECTOS[[#This Row],[(2) Tipo de valoración 2022]]="","",IF(MATRIZASPECTOS[[#This Row],[(2) Tipo de valoración 2022]]="Manual","",MATRIZASPECTOS[[#This Row],[Probabilidad]]))</f>
        <v/>
      </c>
      <c r="AM28" s="157" t="str">
        <f>IF(MATRIZASPECTOS[[#This Row],[(2) Tipo de valoración 2022]]="","",IF(MATRIZASPECTOS[[#This Row],[(2) Tipo de valoración 2022]]="Manual","",MATRIZASPECTOS[[#This Row],[Consecuencia]]))</f>
        <v/>
      </c>
      <c r="AN28" s="82" t="str">
        <f t="shared" si="30"/>
        <v/>
      </c>
      <c r="AO28" s="82" t="str">
        <f t="shared" si="31"/>
        <v/>
      </c>
      <c r="AP28" s="82" t="str">
        <f t="shared" si="32"/>
        <v/>
      </c>
      <c r="AQ28" s="43" t="str">
        <f t="shared" si="33"/>
        <v/>
      </c>
      <c r="AR28" s="46" t="str">
        <f t="shared" si="34"/>
        <v/>
      </c>
      <c r="AS28" s="43" t="str">
        <f t="shared" si="35"/>
        <v/>
      </c>
      <c r="AT28" s="43" t="str">
        <f t="shared" si="36"/>
        <v/>
      </c>
      <c r="AU28" s="75"/>
    </row>
    <row r="29" spans="1:47" ht="45.75" thickBot="1" x14ac:dyDescent="0.3">
      <c r="A29" s="135">
        <v>26</v>
      </c>
      <c r="B29" s="42" t="str">
        <f t="shared" si="20"/>
        <v>Gestión Integral para el Seguimiento y Control a los Títulos Mineros</v>
      </c>
      <c r="C29" s="42" t="str">
        <f t="shared" si="21"/>
        <v>Generación de residuos</v>
      </c>
      <c r="D29" s="42" t="str">
        <f t="shared" si="21"/>
        <v>Contaminación por generación de residuos ordinarios</v>
      </c>
      <c r="E29" s="25">
        <v>44406</v>
      </c>
      <c r="F29" s="47" t="s">
        <v>74</v>
      </c>
      <c r="G29" s="47" t="s">
        <v>227</v>
      </c>
      <c r="H29" s="47" t="s">
        <v>227</v>
      </c>
      <c r="I29" s="18" t="s">
        <v>151</v>
      </c>
      <c r="J29" s="19" t="s">
        <v>133</v>
      </c>
      <c r="K29" s="49" t="s">
        <v>273</v>
      </c>
      <c r="L29" s="35" t="s">
        <v>272</v>
      </c>
      <c r="M29" s="44" t="s">
        <v>114</v>
      </c>
      <c r="N29" s="18" t="s">
        <v>118</v>
      </c>
      <c r="O29" s="18" t="s">
        <v>153</v>
      </c>
      <c r="P29" s="53" t="s">
        <v>119</v>
      </c>
      <c r="Q29" s="53" t="s">
        <v>120</v>
      </c>
      <c r="R29" s="43" t="s">
        <v>85</v>
      </c>
      <c r="S29" s="54" t="s">
        <v>121</v>
      </c>
      <c r="T29" s="52">
        <v>44406</v>
      </c>
      <c r="U29" s="43" t="s">
        <v>91</v>
      </c>
      <c r="V29" s="43" t="s">
        <v>92</v>
      </c>
      <c r="W29" s="43" t="str">
        <f t="shared" si="22"/>
        <v>Bajo</v>
      </c>
      <c r="X29" s="43">
        <f t="shared" si="23"/>
        <v>1</v>
      </c>
      <c r="Y29" s="43">
        <f t="shared" si="24"/>
        <v>1</v>
      </c>
      <c r="Z29" s="43">
        <f t="shared" si="25"/>
        <v>1</v>
      </c>
      <c r="AA29" s="43" t="str">
        <f t="shared" si="26"/>
        <v>Tolerable</v>
      </c>
      <c r="AB29" s="43" t="str">
        <f t="shared" si="27"/>
        <v>No</v>
      </c>
      <c r="AC29" s="35" t="s">
        <v>316</v>
      </c>
      <c r="AD29" s="26"/>
      <c r="AE29" s="19"/>
      <c r="AF29" s="45"/>
      <c r="AG29" s="46" t="str">
        <f t="shared" si="28"/>
        <v/>
      </c>
      <c r="AH29" s="43"/>
      <c r="AI29" s="98" t="str">
        <f t="shared" si="29"/>
        <v/>
      </c>
      <c r="AJ29" s="77"/>
      <c r="AK29" s="77"/>
      <c r="AL29" s="81" t="str">
        <f>IF(MATRIZASPECTOS[[#This Row],[(2) Tipo de valoración 2022]]="","",IF(MATRIZASPECTOS[[#This Row],[(2) Tipo de valoración 2022]]="Manual","",MATRIZASPECTOS[[#This Row],[Probabilidad]]))</f>
        <v/>
      </c>
      <c r="AM29" s="157" t="str">
        <f>IF(MATRIZASPECTOS[[#This Row],[(2) Tipo de valoración 2022]]="","",IF(MATRIZASPECTOS[[#This Row],[(2) Tipo de valoración 2022]]="Manual","",MATRIZASPECTOS[[#This Row],[Consecuencia]]))</f>
        <v/>
      </c>
      <c r="AN29" s="82" t="str">
        <f t="shared" si="30"/>
        <v/>
      </c>
      <c r="AO29" s="82" t="str">
        <f t="shared" si="31"/>
        <v/>
      </c>
      <c r="AP29" s="82" t="str">
        <f t="shared" si="32"/>
        <v/>
      </c>
      <c r="AQ29" s="43" t="str">
        <f t="shared" si="33"/>
        <v/>
      </c>
      <c r="AR29" s="46" t="str">
        <f t="shared" si="34"/>
        <v/>
      </c>
      <c r="AS29" s="43" t="str">
        <f t="shared" si="35"/>
        <v/>
      </c>
      <c r="AT29" s="43" t="str">
        <f t="shared" si="36"/>
        <v/>
      </c>
      <c r="AU29" s="75"/>
    </row>
    <row r="30" spans="1:47" ht="45.75" thickBot="1" x14ac:dyDescent="0.3">
      <c r="A30" s="135">
        <v>27</v>
      </c>
      <c r="B30" s="140" t="str">
        <f t="shared" si="20"/>
        <v>Gestión Integral para el Seguimiento y Control a los Títulos Mineros</v>
      </c>
      <c r="C30" s="140" t="str">
        <f t="shared" si="21"/>
        <v>Generación de residuos</v>
      </c>
      <c r="D30" s="140" t="str">
        <f t="shared" si="21"/>
        <v>Aprovechamiento de residuos recuperables</v>
      </c>
      <c r="E30" s="25">
        <v>44406</v>
      </c>
      <c r="F30" s="47" t="s">
        <v>74</v>
      </c>
      <c r="G30" s="47" t="s">
        <v>227</v>
      </c>
      <c r="H30" s="47" t="s">
        <v>227</v>
      </c>
      <c r="I30" s="18" t="s">
        <v>151</v>
      </c>
      <c r="J30" s="19" t="s">
        <v>133</v>
      </c>
      <c r="K30" s="49" t="s">
        <v>273</v>
      </c>
      <c r="L30" s="35" t="s">
        <v>272</v>
      </c>
      <c r="M30" s="144" t="s">
        <v>114</v>
      </c>
      <c r="N30" s="18" t="s">
        <v>122</v>
      </c>
      <c r="O30" s="141" t="s">
        <v>153</v>
      </c>
      <c r="P30" s="141" t="s">
        <v>119</v>
      </c>
      <c r="Q30" s="141" t="s">
        <v>124</v>
      </c>
      <c r="R30" s="142" t="s">
        <v>112</v>
      </c>
      <c r="S30" s="145" t="s">
        <v>121</v>
      </c>
      <c r="T30" s="146">
        <v>44406</v>
      </c>
      <c r="U30" s="142" t="s">
        <v>91</v>
      </c>
      <c r="V30" s="142" t="s">
        <v>92</v>
      </c>
      <c r="W30" s="142" t="str">
        <f t="shared" si="22"/>
        <v>Bajo</v>
      </c>
      <c r="X30" s="142">
        <f t="shared" si="23"/>
        <v>1</v>
      </c>
      <c r="Y30" s="142">
        <f t="shared" si="24"/>
        <v>1</v>
      </c>
      <c r="Z30" s="142">
        <f t="shared" si="25"/>
        <v>1</v>
      </c>
      <c r="AA30" s="142" t="str">
        <f t="shared" si="26"/>
        <v>Tolerable</v>
      </c>
      <c r="AB30" s="142" t="str">
        <f t="shared" si="27"/>
        <v>No</v>
      </c>
      <c r="AC30" s="35" t="s">
        <v>317</v>
      </c>
      <c r="AD30" s="144"/>
      <c r="AE30" s="142"/>
      <c r="AF30" s="147"/>
      <c r="AG30" s="148" t="str">
        <f t="shared" si="28"/>
        <v/>
      </c>
      <c r="AH30" s="19"/>
      <c r="AI30" s="149" t="str">
        <f t="shared" si="29"/>
        <v/>
      </c>
      <c r="AJ30" s="150"/>
      <c r="AK30" s="151"/>
      <c r="AL30" s="152" t="str">
        <f>IF(MATRIZASPECTOS[[#This Row],[(2) Tipo de valoración 2022]]="","",IF(MATRIZASPECTOS[[#This Row],[(2) Tipo de valoración 2022]]="Manual","",MATRIZASPECTOS[[#This Row],[Probabilidad]]))</f>
        <v/>
      </c>
      <c r="AM30" s="153" t="str">
        <f>IF(MATRIZASPECTOS[[#This Row],[(2) Tipo de valoración 2022]]="","",IF(MATRIZASPECTOS[[#This Row],[(2) Tipo de valoración 2022]]="Manual","",MATRIZASPECTOS[[#This Row],[Consecuencia]]))</f>
        <v/>
      </c>
      <c r="AN30" s="154" t="str">
        <f t="shared" si="30"/>
        <v/>
      </c>
      <c r="AO30" s="155" t="str">
        <f t="shared" si="31"/>
        <v/>
      </c>
      <c r="AP30" s="154" t="str">
        <f t="shared" si="32"/>
        <v/>
      </c>
      <c r="AQ30" s="156" t="str">
        <f t="shared" si="33"/>
        <v/>
      </c>
      <c r="AR30" s="148" t="str">
        <f t="shared" si="34"/>
        <v/>
      </c>
      <c r="AS30" s="142" t="str">
        <f t="shared" si="35"/>
        <v/>
      </c>
      <c r="AT30" s="142" t="str">
        <f t="shared" si="36"/>
        <v/>
      </c>
      <c r="AU30" s="143"/>
    </row>
    <row r="31" spans="1:47" ht="45.75" thickBot="1" x14ac:dyDescent="0.3">
      <c r="A31" s="135">
        <v>28</v>
      </c>
      <c r="B31" s="140" t="str">
        <f t="shared" si="20"/>
        <v>Gestión Integral para el Seguimiento y Control a los Títulos Mineros</v>
      </c>
      <c r="C31" s="140" t="str">
        <f t="shared" si="21"/>
        <v>Generación de residuos</v>
      </c>
      <c r="D31" s="140" t="str">
        <f t="shared" si="21"/>
        <v>Contaminación por generación de residuos de escombro</v>
      </c>
      <c r="E31" s="25">
        <v>44406</v>
      </c>
      <c r="F31" s="47" t="s">
        <v>74</v>
      </c>
      <c r="G31" s="47" t="s">
        <v>227</v>
      </c>
      <c r="H31" s="47" t="s">
        <v>227</v>
      </c>
      <c r="I31" s="18" t="s">
        <v>151</v>
      </c>
      <c r="J31" s="19" t="s">
        <v>133</v>
      </c>
      <c r="K31" s="49" t="s">
        <v>273</v>
      </c>
      <c r="L31" s="35" t="s">
        <v>272</v>
      </c>
      <c r="M31" s="144" t="s">
        <v>114</v>
      </c>
      <c r="N31" s="18" t="s">
        <v>137</v>
      </c>
      <c r="O31" s="141" t="s">
        <v>153</v>
      </c>
      <c r="P31" s="141" t="s">
        <v>119</v>
      </c>
      <c r="Q31" s="141" t="s">
        <v>138</v>
      </c>
      <c r="R31" s="142" t="s">
        <v>85</v>
      </c>
      <c r="S31" s="145" t="s">
        <v>121</v>
      </c>
      <c r="T31" s="146">
        <v>44406</v>
      </c>
      <c r="U31" s="142" t="s">
        <v>91</v>
      </c>
      <c r="V31" s="142" t="s">
        <v>97</v>
      </c>
      <c r="W31" s="142" t="str">
        <f t="shared" si="22"/>
        <v>Bajo</v>
      </c>
      <c r="X31" s="142">
        <f t="shared" si="23"/>
        <v>1</v>
      </c>
      <c r="Y31" s="142">
        <f t="shared" si="24"/>
        <v>5</v>
      </c>
      <c r="Z31" s="142">
        <f t="shared" si="25"/>
        <v>5</v>
      </c>
      <c r="AA31" s="142" t="str">
        <f t="shared" si="26"/>
        <v>Tolerable</v>
      </c>
      <c r="AB31" s="142" t="str">
        <f t="shared" si="27"/>
        <v>No</v>
      </c>
      <c r="AC31" s="35" t="s">
        <v>318</v>
      </c>
      <c r="AD31" s="144"/>
      <c r="AE31" s="142"/>
      <c r="AF31" s="147"/>
      <c r="AG31" s="148" t="str">
        <f t="shared" si="28"/>
        <v/>
      </c>
      <c r="AH31" s="19"/>
      <c r="AI31" s="149" t="str">
        <f t="shared" si="29"/>
        <v/>
      </c>
      <c r="AJ31" s="151"/>
      <c r="AK31" s="151"/>
      <c r="AL31" s="152" t="str">
        <f>IF(MATRIZASPECTOS[[#This Row],[(2) Tipo de valoración 2022]]="","",IF(MATRIZASPECTOS[[#This Row],[(2) Tipo de valoración 2022]]="Manual","",MATRIZASPECTOS[[#This Row],[Probabilidad]]))</f>
        <v/>
      </c>
      <c r="AM31" s="153" t="str">
        <f>IF(MATRIZASPECTOS[[#This Row],[(2) Tipo de valoración 2022]]="","",IF(MATRIZASPECTOS[[#This Row],[(2) Tipo de valoración 2022]]="Manual","",MATRIZASPECTOS[[#This Row],[Consecuencia]]))</f>
        <v/>
      </c>
      <c r="AN31" s="154" t="str">
        <f t="shared" si="30"/>
        <v/>
      </c>
      <c r="AO31" s="154" t="str">
        <f t="shared" si="31"/>
        <v/>
      </c>
      <c r="AP31" s="154" t="str">
        <f t="shared" si="32"/>
        <v/>
      </c>
      <c r="AQ31" s="156" t="str">
        <f t="shared" si="33"/>
        <v/>
      </c>
      <c r="AR31" s="148" t="str">
        <f t="shared" si="34"/>
        <v/>
      </c>
      <c r="AS31" s="142" t="str">
        <f t="shared" si="35"/>
        <v/>
      </c>
      <c r="AT31" s="142" t="str">
        <f t="shared" si="36"/>
        <v/>
      </c>
      <c r="AU31" s="143"/>
    </row>
    <row r="32" spans="1:47" ht="27.75" thickBot="1" x14ac:dyDescent="0.3">
      <c r="A32" s="135">
        <v>29</v>
      </c>
      <c r="B32" s="16" t="str">
        <f t="shared" ref="B32:B49" si="37">IF(I32="","",I32)</f>
        <v>Atención Integral y Servicios a Grupos de Interés</v>
      </c>
      <c r="C32" s="16" t="str">
        <f t="shared" ref="C32:C49" si="38">IF(P32="","",P32)</f>
        <v>Consumo del recurso hídrico</v>
      </c>
      <c r="D32" s="16" t="str">
        <f t="shared" ref="D32:D49" si="39">IF(Q32="","",Q32)</f>
        <v>Agotamiento del recurso hídrico</v>
      </c>
      <c r="E32" s="25">
        <v>44406</v>
      </c>
      <c r="F32" s="47" t="s">
        <v>74</v>
      </c>
      <c r="G32" s="47" t="s">
        <v>227</v>
      </c>
      <c r="H32" s="47" t="s">
        <v>227</v>
      </c>
      <c r="I32" s="18" t="s">
        <v>161</v>
      </c>
      <c r="J32" s="19" t="s">
        <v>78</v>
      </c>
      <c r="K32" s="49" t="s">
        <v>79</v>
      </c>
      <c r="L32" s="35" t="s">
        <v>285</v>
      </c>
      <c r="M32" s="26" t="s">
        <v>80</v>
      </c>
      <c r="N32" s="18" t="s">
        <v>81</v>
      </c>
      <c r="O32" s="18" t="s">
        <v>145</v>
      </c>
      <c r="P32" s="18" t="s">
        <v>83</v>
      </c>
      <c r="Q32" s="18" t="s">
        <v>84</v>
      </c>
      <c r="R32" s="19" t="s">
        <v>85</v>
      </c>
      <c r="S32" s="36" t="s">
        <v>86</v>
      </c>
      <c r="T32" s="25">
        <v>44406</v>
      </c>
      <c r="U32" s="19" t="s">
        <v>96</v>
      </c>
      <c r="V32" s="19" t="s">
        <v>97</v>
      </c>
      <c r="W32" s="19" t="str">
        <f t="shared" ref="W32:W49" si="40">IF(Z32="","",IF(Z32&lt;=10,"Bajo",IF(Z32&lt;=15,"Moderado",IF(Z32&gt;15,"Alto",""))))</f>
        <v>Alto</v>
      </c>
      <c r="X32" s="19">
        <f t="shared" ref="X32:X49" si="41">IF(U32="","",VLOOKUP(U32,MATRIZ2,2,FALSE))</f>
        <v>5</v>
      </c>
      <c r="Y32" s="19">
        <f t="shared" ref="Y32:Y49" si="42">IF(V32="","",VLOOKUP(V32,MATRIZ3,2,FALSE))</f>
        <v>5</v>
      </c>
      <c r="Z32" s="19">
        <f t="shared" ref="Z32:Z49" si="43">IF(X32="","",IF(Y32="","",(X32*Y32)))</f>
        <v>25</v>
      </c>
      <c r="AA32" s="19" t="str">
        <f t="shared" ref="AA32:AA49" si="44">IF(Z32="","",IF(Z32&lt;=10,"Tolerable",IF(Z32&lt;=15,"Potencialmente no tolerable",IF(Z32&gt;15,"No tolerable",""))))</f>
        <v>No tolerable</v>
      </c>
      <c r="AB32" s="19" t="str">
        <f t="shared" ref="AB32:AB49" si="45">IF(AA32="","",IF(AA32="Tolerable","No",IF(AA32="Potencialmente no tolerable","No",IF(AA32="No tolerable","Si",""))))</f>
        <v>Si</v>
      </c>
      <c r="AC32" s="35" t="s">
        <v>306</v>
      </c>
      <c r="AD32" s="26"/>
      <c r="AE32" s="19"/>
      <c r="AF32" s="20"/>
      <c r="AG32" s="21" t="str">
        <f t="shared" ref="AG32:AG49" si="46">IF(AE32="","",IF(AF32="","",(AE32-(AE32*AF32))))</f>
        <v/>
      </c>
      <c r="AH32" s="19"/>
      <c r="AI32" s="97" t="str">
        <f t="shared" ref="AI32:AI49" si="47">IF(AG32="","",IF(AH32="","",IF(AH32=0,0,((AG32-AH32)/AG32))))</f>
        <v/>
      </c>
      <c r="AJ32" s="17"/>
      <c r="AK32" s="76"/>
      <c r="AL32" s="79" t="str">
        <f>IF(MATRIZASPECTOS[[#This Row],[(2) Tipo de valoración 2022]]="","",IF(MATRIZASPECTOS[[#This Row],[(2) Tipo de valoración 2022]]="Manual","",MATRIZASPECTOS[[#This Row],[Probabilidad]]))</f>
        <v/>
      </c>
      <c r="AM32" s="136" t="str">
        <f>IF(MATRIZASPECTOS[[#This Row],[(2) Tipo de valoración 2022]]="","",IF(MATRIZASPECTOS[[#This Row],[(2) Tipo de valoración 2022]]="Manual","",MATRIZASPECTOS[[#This Row],[Consecuencia]]))</f>
        <v/>
      </c>
      <c r="AN32" s="80" t="str">
        <f t="shared" ref="AN32:AN49" si="48">IF(AQ32="","",IF(AQ32&lt;=10,"Bajo",IF(AQ32&lt;=15,"Moderado",IF(AQ32&gt;15,"Alto",""))))</f>
        <v/>
      </c>
      <c r="AO32" s="137" t="str">
        <f t="shared" ref="AO32:AO49" si="49">IF(AL32="","",VLOOKUP(AL32,MATRIZ2,2,FALSE))</f>
        <v/>
      </c>
      <c r="AP32" s="80" t="str">
        <f t="shared" ref="AP32:AP49" si="50">IF(AM32="","",VLOOKUP(AM32,MATRIZ3,2,FALSE))</f>
        <v/>
      </c>
      <c r="AQ32" s="138" t="str">
        <f t="shared" ref="AQ32:AQ49" si="51">IF(AO32="","",IF(AP32="","",(AO32*AP32)))</f>
        <v/>
      </c>
      <c r="AR32" s="21" t="str">
        <f t="shared" ref="AR32:AR49" si="52">IF(AI32="","",(IF(AI32&lt;=-1%,(AQ32+(ABS(AQ32*AI32))),(AQ32-((ABS(AQ32*AI32))+AF32)))))</f>
        <v/>
      </c>
      <c r="AS32" s="19" t="str">
        <f t="shared" ref="AS32:AS49" si="53">IF(AR32="","",IF(AR32&lt;=10,"Tolerable",IF(AR32&lt;=15,"Potencialmente no tolerable",IF(AR32&gt;15,"No tolerable",""))))</f>
        <v/>
      </c>
      <c r="AT32" s="139" t="str">
        <f t="shared" ref="AT32:AT49" si="54">IF(AS32="","",IF(AS32="Tolerable","No",IF(AS32="Potencialmente no tolerable","No",IF(AS32="No tolerable","Si",""))))</f>
        <v/>
      </c>
      <c r="AU32" s="35"/>
    </row>
    <row r="33" spans="1:47" ht="45.75" thickBot="1" x14ac:dyDescent="0.3">
      <c r="A33" s="135">
        <v>30</v>
      </c>
      <c r="B33" s="16" t="str">
        <f t="shared" si="37"/>
        <v>Atención Integral y Servicios a Grupos de Interés</v>
      </c>
      <c r="C33" s="16" t="str">
        <f t="shared" si="38"/>
        <v>Consumo de energía eléctrica</v>
      </c>
      <c r="D33" s="16" t="str">
        <f t="shared" si="39"/>
        <v>Presión sobre el recurso energético eléctrico</v>
      </c>
      <c r="E33" s="25">
        <v>44406</v>
      </c>
      <c r="F33" s="47" t="s">
        <v>74</v>
      </c>
      <c r="G33" s="47" t="s">
        <v>227</v>
      </c>
      <c r="H33" s="47" t="s">
        <v>227</v>
      </c>
      <c r="I33" s="18" t="s">
        <v>161</v>
      </c>
      <c r="J33" s="19" t="s">
        <v>78</v>
      </c>
      <c r="K33" s="49" t="s">
        <v>79</v>
      </c>
      <c r="L33" s="35" t="s">
        <v>285</v>
      </c>
      <c r="M33" s="26" t="s">
        <v>80</v>
      </c>
      <c r="N33" s="18" t="s">
        <v>93</v>
      </c>
      <c r="O33" s="18" t="s">
        <v>145</v>
      </c>
      <c r="P33" s="18" t="s">
        <v>94</v>
      </c>
      <c r="Q33" s="18" t="s">
        <v>95</v>
      </c>
      <c r="R33" s="19" t="s">
        <v>85</v>
      </c>
      <c r="S33" s="36" t="s">
        <v>86</v>
      </c>
      <c r="T33" s="25">
        <v>44406</v>
      </c>
      <c r="U33" s="19" t="s">
        <v>96</v>
      </c>
      <c r="V33" s="19" t="s">
        <v>97</v>
      </c>
      <c r="W33" s="19" t="str">
        <f t="shared" si="40"/>
        <v>Alto</v>
      </c>
      <c r="X33" s="19">
        <f t="shared" si="41"/>
        <v>5</v>
      </c>
      <c r="Y33" s="19">
        <f t="shared" si="42"/>
        <v>5</v>
      </c>
      <c r="Z33" s="19">
        <f t="shared" si="43"/>
        <v>25</v>
      </c>
      <c r="AA33" s="19" t="str">
        <f t="shared" si="44"/>
        <v>No tolerable</v>
      </c>
      <c r="AB33" s="19" t="str">
        <f t="shared" si="45"/>
        <v>Si</v>
      </c>
      <c r="AC33" s="35" t="s">
        <v>307</v>
      </c>
      <c r="AD33" s="26"/>
      <c r="AE33" s="19"/>
      <c r="AF33" s="20"/>
      <c r="AG33" s="21" t="str">
        <f t="shared" si="46"/>
        <v/>
      </c>
      <c r="AH33" s="19"/>
      <c r="AI33" s="97" t="str">
        <f t="shared" si="47"/>
        <v/>
      </c>
      <c r="AJ33" s="17"/>
      <c r="AK33" s="76"/>
      <c r="AL33" s="79" t="str">
        <f>IF(MATRIZASPECTOS[[#This Row],[(2) Tipo de valoración 2022]]="","",IF(MATRIZASPECTOS[[#This Row],[(2) Tipo de valoración 2022]]="Manual","",MATRIZASPECTOS[[#This Row],[Probabilidad]]))</f>
        <v/>
      </c>
      <c r="AM33" s="136" t="str">
        <f>IF(MATRIZASPECTOS[[#This Row],[(2) Tipo de valoración 2022]]="","",IF(MATRIZASPECTOS[[#This Row],[(2) Tipo de valoración 2022]]="Manual","",MATRIZASPECTOS[[#This Row],[Consecuencia]]))</f>
        <v/>
      </c>
      <c r="AN33" s="80" t="str">
        <f t="shared" si="48"/>
        <v/>
      </c>
      <c r="AO33" s="137" t="str">
        <f t="shared" si="49"/>
        <v/>
      </c>
      <c r="AP33" s="80" t="str">
        <f t="shared" si="50"/>
        <v/>
      </c>
      <c r="AQ33" s="138" t="str">
        <f t="shared" si="51"/>
        <v/>
      </c>
      <c r="AR33" s="21" t="str">
        <f t="shared" si="52"/>
        <v/>
      </c>
      <c r="AS33" s="19" t="str">
        <f t="shared" si="53"/>
        <v/>
      </c>
      <c r="AT33" s="139" t="str">
        <f t="shared" si="54"/>
        <v/>
      </c>
      <c r="AU33" s="35"/>
    </row>
    <row r="34" spans="1:47" ht="27.75" thickBot="1" x14ac:dyDescent="0.3">
      <c r="A34" s="135">
        <v>31</v>
      </c>
      <c r="B34" s="16" t="str">
        <f t="shared" si="37"/>
        <v>Atención Integral y Servicios a Grupos de Interés</v>
      </c>
      <c r="C34" s="16" t="str">
        <f t="shared" si="38"/>
        <v>Consumo de materias primas e insumos</v>
      </c>
      <c r="D34" s="16" t="str">
        <f t="shared" si="39"/>
        <v>Agotamiento de los recursos naturales no renovables</v>
      </c>
      <c r="E34" s="25">
        <v>44406</v>
      </c>
      <c r="F34" s="47" t="s">
        <v>74</v>
      </c>
      <c r="G34" s="47" t="s">
        <v>227</v>
      </c>
      <c r="H34" s="47" t="s">
        <v>227</v>
      </c>
      <c r="I34" s="18" t="s">
        <v>161</v>
      </c>
      <c r="J34" s="19" t="s">
        <v>78</v>
      </c>
      <c r="K34" s="49" t="s">
        <v>79</v>
      </c>
      <c r="L34" s="35" t="s">
        <v>285</v>
      </c>
      <c r="M34" s="26" t="s">
        <v>80</v>
      </c>
      <c r="N34" s="18" t="s">
        <v>98</v>
      </c>
      <c r="O34" s="18" t="s">
        <v>99</v>
      </c>
      <c r="P34" s="18" t="s">
        <v>100</v>
      </c>
      <c r="Q34" s="18" t="s">
        <v>101</v>
      </c>
      <c r="R34" s="19" t="s">
        <v>85</v>
      </c>
      <c r="S34" s="36" t="s">
        <v>102</v>
      </c>
      <c r="T34" s="25">
        <v>44406</v>
      </c>
      <c r="U34" s="19" t="s">
        <v>96</v>
      </c>
      <c r="V34" s="19" t="s">
        <v>92</v>
      </c>
      <c r="W34" s="19" t="str">
        <f t="shared" si="40"/>
        <v>Bajo</v>
      </c>
      <c r="X34" s="19">
        <f t="shared" si="41"/>
        <v>5</v>
      </c>
      <c r="Y34" s="19">
        <f t="shared" si="42"/>
        <v>1</v>
      </c>
      <c r="Z34" s="19">
        <f t="shared" si="43"/>
        <v>5</v>
      </c>
      <c r="AA34" s="19" t="str">
        <f t="shared" si="44"/>
        <v>Tolerable</v>
      </c>
      <c r="AB34" s="19" t="str">
        <f t="shared" si="45"/>
        <v>No</v>
      </c>
      <c r="AC34" s="35" t="s">
        <v>295</v>
      </c>
      <c r="AD34" s="26"/>
      <c r="AE34" s="19"/>
      <c r="AF34" s="20"/>
      <c r="AG34" s="21" t="str">
        <f t="shared" si="46"/>
        <v/>
      </c>
      <c r="AH34" s="19"/>
      <c r="AI34" s="97" t="str">
        <f t="shared" si="47"/>
        <v/>
      </c>
      <c r="AJ34" s="17"/>
      <c r="AK34" s="76"/>
      <c r="AL34" s="79" t="str">
        <f>IF(MATRIZASPECTOS[[#This Row],[(2) Tipo de valoración 2022]]="","",IF(MATRIZASPECTOS[[#This Row],[(2) Tipo de valoración 2022]]="Manual","",MATRIZASPECTOS[[#This Row],[Probabilidad]]))</f>
        <v/>
      </c>
      <c r="AM34" s="136" t="str">
        <f>IF(MATRIZASPECTOS[[#This Row],[(2) Tipo de valoración 2022]]="","",IF(MATRIZASPECTOS[[#This Row],[(2) Tipo de valoración 2022]]="Manual","",MATRIZASPECTOS[[#This Row],[Consecuencia]]))</f>
        <v/>
      </c>
      <c r="AN34" s="80" t="str">
        <f t="shared" si="48"/>
        <v/>
      </c>
      <c r="AO34" s="137" t="str">
        <f t="shared" si="49"/>
        <v/>
      </c>
      <c r="AP34" s="80" t="str">
        <f t="shared" si="50"/>
        <v/>
      </c>
      <c r="AQ34" s="138" t="str">
        <f t="shared" si="51"/>
        <v/>
      </c>
      <c r="AR34" s="21" t="str">
        <f t="shared" si="52"/>
        <v/>
      </c>
      <c r="AS34" s="19" t="str">
        <f t="shared" si="53"/>
        <v/>
      </c>
      <c r="AT34" s="139" t="str">
        <f t="shared" si="54"/>
        <v/>
      </c>
      <c r="AU34" s="35"/>
    </row>
    <row r="35" spans="1:47" ht="27.75" thickBot="1" x14ac:dyDescent="0.3">
      <c r="A35" s="135">
        <v>32</v>
      </c>
      <c r="B35" s="16" t="str">
        <f t="shared" si="37"/>
        <v>Atención Integral y Servicios a Grupos de Interés</v>
      </c>
      <c r="C35" s="16" t="str">
        <f t="shared" si="38"/>
        <v>Consumo de materias primas e insumos</v>
      </c>
      <c r="D35" s="16" t="str">
        <f t="shared" si="39"/>
        <v>Agotamiento general de los recursos naturales</v>
      </c>
      <c r="E35" s="25">
        <v>44406</v>
      </c>
      <c r="F35" s="47" t="s">
        <v>74</v>
      </c>
      <c r="G35" s="47" t="s">
        <v>227</v>
      </c>
      <c r="H35" s="47" t="s">
        <v>227</v>
      </c>
      <c r="I35" s="18" t="s">
        <v>161</v>
      </c>
      <c r="J35" s="19" t="s">
        <v>78</v>
      </c>
      <c r="K35" s="49" t="s">
        <v>79</v>
      </c>
      <c r="L35" s="35" t="s">
        <v>285</v>
      </c>
      <c r="M35" s="26" t="s">
        <v>80</v>
      </c>
      <c r="N35" s="18" t="s">
        <v>103</v>
      </c>
      <c r="O35" s="18" t="s">
        <v>99</v>
      </c>
      <c r="P35" s="18" t="s">
        <v>100</v>
      </c>
      <c r="Q35" s="18" t="s">
        <v>104</v>
      </c>
      <c r="R35" s="19" t="s">
        <v>85</v>
      </c>
      <c r="S35" s="36" t="s">
        <v>102</v>
      </c>
      <c r="T35" s="25">
        <v>44406</v>
      </c>
      <c r="U35" s="19" t="s">
        <v>91</v>
      </c>
      <c r="V35" s="19" t="s">
        <v>92</v>
      </c>
      <c r="W35" s="19" t="str">
        <f t="shared" si="40"/>
        <v>Bajo</v>
      </c>
      <c r="X35" s="19">
        <f t="shared" si="41"/>
        <v>1</v>
      </c>
      <c r="Y35" s="19">
        <f t="shared" si="42"/>
        <v>1</v>
      </c>
      <c r="Z35" s="19">
        <f t="shared" si="43"/>
        <v>1</v>
      </c>
      <c r="AA35" s="19" t="str">
        <f t="shared" si="44"/>
        <v>Tolerable</v>
      </c>
      <c r="AB35" s="19" t="str">
        <f t="shared" si="45"/>
        <v>No</v>
      </c>
      <c r="AC35" s="35" t="s">
        <v>296</v>
      </c>
      <c r="AD35" s="26"/>
      <c r="AE35" s="19"/>
      <c r="AF35" s="20"/>
      <c r="AG35" s="21" t="str">
        <f t="shared" si="46"/>
        <v/>
      </c>
      <c r="AH35" s="19"/>
      <c r="AI35" s="97" t="str">
        <f t="shared" si="47"/>
        <v/>
      </c>
      <c r="AJ35" s="17"/>
      <c r="AK35" s="76"/>
      <c r="AL35" s="79" t="str">
        <f>IF(MATRIZASPECTOS[[#This Row],[(2) Tipo de valoración 2022]]="","",IF(MATRIZASPECTOS[[#This Row],[(2) Tipo de valoración 2022]]="Manual","",MATRIZASPECTOS[[#This Row],[Probabilidad]]))</f>
        <v/>
      </c>
      <c r="AM35" s="136" t="str">
        <f>IF(MATRIZASPECTOS[[#This Row],[(2) Tipo de valoración 2022]]="","",IF(MATRIZASPECTOS[[#This Row],[(2) Tipo de valoración 2022]]="Manual","",MATRIZASPECTOS[[#This Row],[Consecuencia]]))</f>
        <v/>
      </c>
      <c r="AN35" s="80" t="str">
        <f t="shared" si="48"/>
        <v/>
      </c>
      <c r="AO35" s="137" t="str">
        <f t="shared" si="49"/>
        <v/>
      </c>
      <c r="AP35" s="80" t="str">
        <f t="shared" si="50"/>
        <v/>
      </c>
      <c r="AQ35" s="138" t="str">
        <f t="shared" si="51"/>
        <v/>
      </c>
      <c r="AR35" s="21" t="str">
        <f t="shared" si="52"/>
        <v/>
      </c>
      <c r="AS35" s="19" t="str">
        <f t="shared" si="53"/>
        <v/>
      </c>
      <c r="AT35" s="139" t="str">
        <f t="shared" si="54"/>
        <v/>
      </c>
      <c r="AU35" s="35"/>
    </row>
    <row r="36" spans="1:47" ht="27.75" thickBot="1" x14ac:dyDescent="0.3">
      <c r="A36" s="135">
        <v>33</v>
      </c>
      <c r="B36" s="16" t="str">
        <f t="shared" si="37"/>
        <v>Atención Integral y Servicios a Grupos de Interés</v>
      </c>
      <c r="C36" s="16" t="str">
        <f t="shared" si="38"/>
        <v>Consumo de materias primas e insumos</v>
      </c>
      <c r="D36" s="16" t="str">
        <f t="shared" si="39"/>
        <v>Agotamiento general de los recursos naturales</v>
      </c>
      <c r="E36" s="25">
        <v>44406</v>
      </c>
      <c r="F36" s="47" t="s">
        <v>74</v>
      </c>
      <c r="G36" s="47" t="s">
        <v>227</v>
      </c>
      <c r="H36" s="47" t="s">
        <v>227</v>
      </c>
      <c r="I36" s="18" t="s">
        <v>161</v>
      </c>
      <c r="J36" s="19" t="s">
        <v>78</v>
      </c>
      <c r="K36" s="49" t="s">
        <v>79</v>
      </c>
      <c r="L36" s="35" t="s">
        <v>285</v>
      </c>
      <c r="M36" s="26" t="s">
        <v>80</v>
      </c>
      <c r="N36" s="18" t="s">
        <v>292</v>
      </c>
      <c r="O36" s="18" t="s">
        <v>99</v>
      </c>
      <c r="P36" s="18" t="s">
        <v>100</v>
      </c>
      <c r="Q36" s="18" t="s">
        <v>104</v>
      </c>
      <c r="R36" s="19" t="s">
        <v>85</v>
      </c>
      <c r="S36" s="36" t="s">
        <v>102</v>
      </c>
      <c r="T36" s="25">
        <v>44406</v>
      </c>
      <c r="U36" s="19" t="s">
        <v>96</v>
      </c>
      <c r="V36" s="19" t="s">
        <v>92</v>
      </c>
      <c r="W36" s="19" t="str">
        <f t="shared" si="40"/>
        <v>Bajo</v>
      </c>
      <c r="X36" s="19">
        <f t="shared" si="41"/>
        <v>5</v>
      </c>
      <c r="Y36" s="19">
        <f t="shared" si="42"/>
        <v>1</v>
      </c>
      <c r="Z36" s="19">
        <f t="shared" si="43"/>
        <v>5</v>
      </c>
      <c r="AA36" s="19" t="str">
        <f t="shared" si="44"/>
        <v>Tolerable</v>
      </c>
      <c r="AB36" s="19" t="str">
        <f t="shared" si="45"/>
        <v>No</v>
      </c>
      <c r="AC36" s="35" t="s">
        <v>297</v>
      </c>
      <c r="AD36" s="26"/>
      <c r="AE36" s="19"/>
      <c r="AF36" s="20"/>
      <c r="AG36" s="21" t="str">
        <f t="shared" si="46"/>
        <v/>
      </c>
      <c r="AH36" s="19"/>
      <c r="AI36" s="97" t="str">
        <f t="shared" si="47"/>
        <v/>
      </c>
      <c r="AJ36" s="17"/>
      <c r="AK36" s="76"/>
      <c r="AL36" s="79" t="str">
        <f>IF(MATRIZASPECTOS[[#This Row],[(2) Tipo de valoración 2022]]="","",IF(MATRIZASPECTOS[[#This Row],[(2) Tipo de valoración 2022]]="Manual","",MATRIZASPECTOS[[#This Row],[Probabilidad]]))</f>
        <v/>
      </c>
      <c r="AM36" s="136" t="str">
        <f>IF(MATRIZASPECTOS[[#This Row],[(2) Tipo de valoración 2022]]="","",IF(MATRIZASPECTOS[[#This Row],[(2) Tipo de valoración 2022]]="Manual","",MATRIZASPECTOS[[#This Row],[Consecuencia]]))</f>
        <v/>
      </c>
      <c r="AN36" s="80" t="str">
        <f t="shared" si="48"/>
        <v/>
      </c>
      <c r="AO36" s="137" t="str">
        <f t="shared" si="49"/>
        <v/>
      </c>
      <c r="AP36" s="80" t="str">
        <f t="shared" si="50"/>
        <v/>
      </c>
      <c r="AQ36" s="138" t="str">
        <f t="shared" si="51"/>
        <v/>
      </c>
      <c r="AR36" s="21" t="str">
        <f t="shared" si="52"/>
        <v/>
      </c>
      <c r="AS36" s="19" t="str">
        <f t="shared" si="53"/>
        <v/>
      </c>
      <c r="AT36" s="139" t="str">
        <f t="shared" si="54"/>
        <v/>
      </c>
      <c r="AU36" s="35"/>
    </row>
    <row r="37" spans="1:47" ht="27.75" thickBot="1" x14ac:dyDescent="0.3">
      <c r="A37" s="135">
        <v>34</v>
      </c>
      <c r="B37" s="16" t="str">
        <f t="shared" si="37"/>
        <v>Atención Integral y Servicios a Grupos de Interés</v>
      </c>
      <c r="C37" s="16" t="str">
        <f t="shared" si="38"/>
        <v>Consumo de materias primas e insumos</v>
      </c>
      <c r="D37" s="16" t="str">
        <f t="shared" si="39"/>
        <v>Agotamiento general de los recursos naturales</v>
      </c>
      <c r="E37" s="25">
        <v>44406</v>
      </c>
      <c r="F37" s="47" t="s">
        <v>74</v>
      </c>
      <c r="G37" s="47" t="s">
        <v>227</v>
      </c>
      <c r="H37" s="47" t="s">
        <v>227</v>
      </c>
      <c r="I37" s="18" t="s">
        <v>161</v>
      </c>
      <c r="J37" s="19" t="s">
        <v>78</v>
      </c>
      <c r="K37" s="49" t="s">
        <v>79</v>
      </c>
      <c r="L37" s="35" t="s">
        <v>285</v>
      </c>
      <c r="M37" s="26" t="s">
        <v>80</v>
      </c>
      <c r="N37" s="18" t="s">
        <v>107</v>
      </c>
      <c r="O37" s="18" t="s">
        <v>99</v>
      </c>
      <c r="P37" s="18" t="s">
        <v>100</v>
      </c>
      <c r="Q37" s="18" t="s">
        <v>104</v>
      </c>
      <c r="R37" s="19" t="s">
        <v>85</v>
      </c>
      <c r="S37" s="36" t="s">
        <v>102</v>
      </c>
      <c r="T37" s="25">
        <v>44406</v>
      </c>
      <c r="U37" s="19" t="s">
        <v>91</v>
      </c>
      <c r="V37" s="19" t="s">
        <v>92</v>
      </c>
      <c r="W37" s="19" t="str">
        <f t="shared" si="40"/>
        <v>Bajo</v>
      </c>
      <c r="X37" s="19">
        <f t="shared" si="41"/>
        <v>1</v>
      </c>
      <c r="Y37" s="19">
        <f t="shared" si="42"/>
        <v>1</v>
      </c>
      <c r="Z37" s="19">
        <f t="shared" si="43"/>
        <v>1</v>
      </c>
      <c r="AA37" s="19" t="str">
        <f t="shared" si="44"/>
        <v>Tolerable</v>
      </c>
      <c r="AB37" s="19" t="str">
        <f t="shared" si="45"/>
        <v>No</v>
      </c>
      <c r="AC37" s="35" t="s">
        <v>301</v>
      </c>
      <c r="AD37" s="26"/>
      <c r="AE37" s="19"/>
      <c r="AF37" s="20"/>
      <c r="AG37" s="21" t="str">
        <f t="shared" si="46"/>
        <v/>
      </c>
      <c r="AH37" s="19"/>
      <c r="AI37" s="97" t="str">
        <f t="shared" si="47"/>
        <v/>
      </c>
      <c r="AJ37" s="17"/>
      <c r="AK37" s="76"/>
      <c r="AL37" s="79" t="str">
        <f>IF(MATRIZASPECTOS[[#This Row],[(2) Tipo de valoración 2022]]="","",IF(MATRIZASPECTOS[[#This Row],[(2) Tipo de valoración 2022]]="Manual","",MATRIZASPECTOS[[#This Row],[Probabilidad]]))</f>
        <v/>
      </c>
      <c r="AM37" s="136" t="str">
        <f>IF(MATRIZASPECTOS[[#This Row],[(2) Tipo de valoración 2022]]="","",IF(MATRIZASPECTOS[[#This Row],[(2) Tipo de valoración 2022]]="Manual","",MATRIZASPECTOS[[#This Row],[Consecuencia]]))</f>
        <v/>
      </c>
      <c r="AN37" s="80" t="str">
        <f t="shared" si="48"/>
        <v/>
      </c>
      <c r="AO37" s="137" t="str">
        <f t="shared" si="49"/>
        <v/>
      </c>
      <c r="AP37" s="80" t="str">
        <f t="shared" si="50"/>
        <v/>
      </c>
      <c r="AQ37" s="138" t="str">
        <f t="shared" si="51"/>
        <v/>
      </c>
      <c r="AR37" s="21" t="str">
        <f t="shared" si="52"/>
        <v/>
      </c>
      <c r="AS37" s="19" t="str">
        <f t="shared" si="53"/>
        <v/>
      </c>
      <c r="AT37" s="139" t="str">
        <f t="shared" si="54"/>
        <v/>
      </c>
      <c r="AU37" s="35"/>
    </row>
    <row r="38" spans="1:47" ht="27.75" thickBot="1" x14ac:dyDescent="0.3">
      <c r="A38" s="135">
        <v>35</v>
      </c>
      <c r="B38" s="16" t="str">
        <f t="shared" si="37"/>
        <v>Atención Integral y Servicios a Grupos de Interés</v>
      </c>
      <c r="C38" s="16" t="str">
        <f t="shared" si="38"/>
        <v>Consumo de materias primas e insumos</v>
      </c>
      <c r="D38" s="16" t="str">
        <f t="shared" si="39"/>
        <v>Agotamiento general de los recursos naturales</v>
      </c>
      <c r="E38" s="25">
        <v>44406</v>
      </c>
      <c r="F38" s="47" t="s">
        <v>74</v>
      </c>
      <c r="G38" s="47" t="s">
        <v>227</v>
      </c>
      <c r="H38" s="47" t="s">
        <v>227</v>
      </c>
      <c r="I38" s="18" t="s">
        <v>161</v>
      </c>
      <c r="J38" s="19" t="s">
        <v>78</v>
      </c>
      <c r="K38" s="49" t="s">
        <v>79</v>
      </c>
      <c r="L38" s="35" t="s">
        <v>285</v>
      </c>
      <c r="M38" s="26" t="s">
        <v>80</v>
      </c>
      <c r="N38" s="18" t="s">
        <v>108</v>
      </c>
      <c r="O38" s="18" t="s">
        <v>99</v>
      </c>
      <c r="P38" s="18" t="s">
        <v>100</v>
      </c>
      <c r="Q38" s="18" t="s">
        <v>104</v>
      </c>
      <c r="R38" s="19" t="s">
        <v>85</v>
      </c>
      <c r="S38" s="36" t="s">
        <v>102</v>
      </c>
      <c r="T38" s="25">
        <v>44406</v>
      </c>
      <c r="U38" s="19" t="s">
        <v>91</v>
      </c>
      <c r="V38" s="19" t="s">
        <v>92</v>
      </c>
      <c r="W38" s="19" t="str">
        <f t="shared" si="40"/>
        <v>Bajo</v>
      </c>
      <c r="X38" s="19">
        <f t="shared" si="41"/>
        <v>1</v>
      </c>
      <c r="Y38" s="19">
        <f t="shared" si="42"/>
        <v>1</v>
      </c>
      <c r="Z38" s="19">
        <f t="shared" si="43"/>
        <v>1</v>
      </c>
      <c r="AA38" s="19" t="str">
        <f t="shared" si="44"/>
        <v>Tolerable</v>
      </c>
      <c r="AB38" s="19" t="str">
        <f t="shared" si="45"/>
        <v>No</v>
      </c>
      <c r="AC38" s="35" t="s">
        <v>302</v>
      </c>
      <c r="AD38" s="26"/>
      <c r="AE38" s="19"/>
      <c r="AF38" s="20"/>
      <c r="AG38" s="21" t="str">
        <f t="shared" si="46"/>
        <v/>
      </c>
      <c r="AH38" s="19"/>
      <c r="AI38" s="97" t="str">
        <f t="shared" si="47"/>
        <v/>
      </c>
      <c r="AJ38" s="17"/>
      <c r="AK38" s="76"/>
      <c r="AL38" s="79" t="str">
        <f>IF(MATRIZASPECTOS[[#This Row],[(2) Tipo de valoración 2022]]="","",IF(MATRIZASPECTOS[[#This Row],[(2) Tipo de valoración 2022]]="Manual","",MATRIZASPECTOS[[#This Row],[Probabilidad]]))</f>
        <v/>
      </c>
      <c r="AM38" s="136" t="str">
        <f>IF(MATRIZASPECTOS[[#This Row],[(2) Tipo de valoración 2022]]="","",IF(MATRIZASPECTOS[[#This Row],[(2) Tipo de valoración 2022]]="Manual","",MATRIZASPECTOS[[#This Row],[Consecuencia]]))</f>
        <v/>
      </c>
      <c r="AN38" s="80" t="str">
        <f t="shared" si="48"/>
        <v/>
      </c>
      <c r="AO38" s="137" t="str">
        <f t="shared" si="49"/>
        <v/>
      </c>
      <c r="AP38" s="80" t="str">
        <f t="shared" si="50"/>
        <v/>
      </c>
      <c r="AQ38" s="138" t="str">
        <f t="shared" si="51"/>
        <v/>
      </c>
      <c r="AR38" s="21" t="str">
        <f t="shared" si="52"/>
        <v/>
      </c>
      <c r="AS38" s="19" t="str">
        <f t="shared" si="53"/>
        <v/>
      </c>
      <c r="AT38" s="139" t="str">
        <f t="shared" si="54"/>
        <v/>
      </c>
      <c r="AU38" s="35"/>
    </row>
    <row r="39" spans="1:47" ht="27.75" thickBot="1" x14ac:dyDescent="0.3">
      <c r="A39" s="135">
        <v>36</v>
      </c>
      <c r="B39" s="16" t="str">
        <f t="shared" si="37"/>
        <v>Atención Integral y Servicios a Grupos de Interés</v>
      </c>
      <c r="C39" s="16" t="str">
        <f t="shared" si="38"/>
        <v>Generación de empleo</v>
      </c>
      <c r="D39" s="16" t="str">
        <f t="shared" si="39"/>
        <v>Desarrollo económico y social</v>
      </c>
      <c r="E39" s="25">
        <v>44406</v>
      </c>
      <c r="F39" s="47" t="s">
        <v>74</v>
      </c>
      <c r="G39" s="47" t="s">
        <v>227</v>
      </c>
      <c r="H39" s="47" t="s">
        <v>227</v>
      </c>
      <c r="I39" s="18" t="s">
        <v>161</v>
      </c>
      <c r="J39" s="19" t="s">
        <v>78</v>
      </c>
      <c r="K39" s="49" t="s">
        <v>79</v>
      </c>
      <c r="L39" s="35" t="s">
        <v>285</v>
      </c>
      <c r="M39" s="26" t="s">
        <v>80</v>
      </c>
      <c r="N39" s="18" t="s">
        <v>109</v>
      </c>
      <c r="O39" s="18" t="s">
        <v>145</v>
      </c>
      <c r="P39" s="18" t="s">
        <v>110</v>
      </c>
      <c r="Q39" s="18" t="s">
        <v>111</v>
      </c>
      <c r="R39" s="19" t="s">
        <v>112</v>
      </c>
      <c r="S39" s="36" t="s">
        <v>113</v>
      </c>
      <c r="T39" s="25">
        <v>44406</v>
      </c>
      <c r="U39" s="19" t="s">
        <v>96</v>
      </c>
      <c r="V39" s="19" t="s">
        <v>97</v>
      </c>
      <c r="W39" s="19" t="str">
        <f t="shared" si="40"/>
        <v>Alto</v>
      </c>
      <c r="X39" s="19">
        <f t="shared" si="41"/>
        <v>5</v>
      </c>
      <c r="Y39" s="19">
        <f t="shared" si="42"/>
        <v>5</v>
      </c>
      <c r="Z39" s="19">
        <f t="shared" si="43"/>
        <v>25</v>
      </c>
      <c r="AA39" s="19" t="str">
        <f t="shared" si="44"/>
        <v>No tolerable</v>
      </c>
      <c r="AB39" s="19" t="str">
        <f t="shared" si="45"/>
        <v>Si</v>
      </c>
      <c r="AC39" s="35" t="s">
        <v>308</v>
      </c>
      <c r="AD39" s="26"/>
      <c r="AE39" s="19"/>
      <c r="AF39" s="20"/>
      <c r="AG39" s="21" t="str">
        <f t="shared" si="46"/>
        <v/>
      </c>
      <c r="AH39" s="19"/>
      <c r="AI39" s="97" t="str">
        <f t="shared" si="47"/>
        <v/>
      </c>
      <c r="AJ39" s="17"/>
      <c r="AK39" s="76"/>
      <c r="AL39" s="79" t="str">
        <f>IF(MATRIZASPECTOS[[#This Row],[(2) Tipo de valoración 2022]]="","",IF(MATRIZASPECTOS[[#This Row],[(2) Tipo de valoración 2022]]="Manual","",MATRIZASPECTOS[[#This Row],[Probabilidad]]))</f>
        <v/>
      </c>
      <c r="AM39" s="136" t="str">
        <f>IF(MATRIZASPECTOS[[#This Row],[(2) Tipo de valoración 2022]]="","",IF(MATRIZASPECTOS[[#This Row],[(2) Tipo de valoración 2022]]="Manual","",MATRIZASPECTOS[[#This Row],[Consecuencia]]))</f>
        <v/>
      </c>
      <c r="AN39" s="80" t="str">
        <f t="shared" si="48"/>
        <v/>
      </c>
      <c r="AO39" s="137" t="str">
        <f t="shared" si="49"/>
        <v/>
      </c>
      <c r="AP39" s="80" t="str">
        <f t="shared" si="50"/>
        <v/>
      </c>
      <c r="AQ39" s="138" t="str">
        <f t="shared" si="51"/>
        <v/>
      </c>
      <c r="AR39" s="21" t="str">
        <f t="shared" si="52"/>
        <v/>
      </c>
      <c r="AS39" s="19" t="str">
        <f t="shared" si="53"/>
        <v/>
      </c>
      <c r="AT39" s="139" t="str">
        <f t="shared" si="54"/>
        <v/>
      </c>
      <c r="AU39" s="35"/>
    </row>
    <row r="40" spans="1:47" ht="27.75" thickBot="1" x14ac:dyDescent="0.3">
      <c r="A40" s="135">
        <v>37</v>
      </c>
      <c r="B40" s="16" t="str">
        <f t="shared" si="37"/>
        <v>Atención Integral y Servicios a Grupos de Interés</v>
      </c>
      <c r="C40" s="16" t="str">
        <f t="shared" si="38"/>
        <v>Consumo de materias primas e insumos</v>
      </c>
      <c r="D40" s="16" t="str">
        <f t="shared" si="39"/>
        <v>Agotamiento general de los recursos naturales</v>
      </c>
      <c r="E40" s="25">
        <v>44406</v>
      </c>
      <c r="F40" s="47" t="s">
        <v>74</v>
      </c>
      <c r="G40" s="47" t="s">
        <v>227</v>
      </c>
      <c r="H40" s="47" t="s">
        <v>227</v>
      </c>
      <c r="I40" s="18" t="s">
        <v>161</v>
      </c>
      <c r="J40" s="19" t="s">
        <v>78</v>
      </c>
      <c r="K40" s="49" t="s">
        <v>79</v>
      </c>
      <c r="L40" s="35" t="s">
        <v>285</v>
      </c>
      <c r="M40" s="26" t="s">
        <v>80</v>
      </c>
      <c r="N40" s="18" t="s">
        <v>146</v>
      </c>
      <c r="O40" s="18" t="s">
        <v>145</v>
      </c>
      <c r="P40" s="18" t="s">
        <v>100</v>
      </c>
      <c r="Q40" s="18" t="s">
        <v>104</v>
      </c>
      <c r="R40" s="19" t="s">
        <v>85</v>
      </c>
      <c r="S40" s="36" t="s">
        <v>102</v>
      </c>
      <c r="T40" s="25">
        <v>44406</v>
      </c>
      <c r="U40" s="19" t="s">
        <v>91</v>
      </c>
      <c r="V40" s="19" t="s">
        <v>92</v>
      </c>
      <c r="W40" s="19" t="str">
        <f t="shared" si="40"/>
        <v>Bajo</v>
      </c>
      <c r="X40" s="19">
        <f t="shared" si="41"/>
        <v>1</v>
      </c>
      <c r="Y40" s="19">
        <f t="shared" si="42"/>
        <v>1</v>
      </c>
      <c r="Z40" s="19">
        <f t="shared" si="43"/>
        <v>1</v>
      </c>
      <c r="AA40" s="19" t="str">
        <f t="shared" si="44"/>
        <v>Tolerable</v>
      </c>
      <c r="AB40" s="19" t="str">
        <f t="shared" si="45"/>
        <v>No</v>
      </c>
      <c r="AC40" s="35" t="s">
        <v>321</v>
      </c>
      <c r="AD40" s="26"/>
      <c r="AE40" s="19"/>
      <c r="AF40" s="20"/>
      <c r="AG40" s="21" t="str">
        <f t="shared" si="46"/>
        <v/>
      </c>
      <c r="AH40" s="19"/>
      <c r="AI40" s="97" t="str">
        <f t="shared" si="47"/>
        <v/>
      </c>
      <c r="AJ40" s="17"/>
      <c r="AK40" s="76"/>
      <c r="AL40" s="79" t="str">
        <f>IF(MATRIZASPECTOS[[#This Row],[(2) Tipo de valoración 2022]]="","",IF(MATRIZASPECTOS[[#This Row],[(2) Tipo de valoración 2022]]="Manual","",MATRIZASPECTOS[[#This Row],[Probabilidad]]))</f>
        <v/>
      </c>
      <c r="AM40" s="136" t="str">
        <f>IF(MATRIZASPECTOS[[#This Row],[(2) Tipo de valoración 2022]]="","",IF(MATRIZASPECTOS[[#This Row],[(2) Tipo de valoración 2022]]="Manual","",MATRIZASPECTOS[[#This Row],[Consecuencia]]))</f>
        <v/>
      </c>
      <c r="AN40" s="80" t="str">
        <f t="shared" si="48"/>
        <v/>
      </c>
      <c r="AO40" s="137" t="str">
        <f t="shared" si="49"/>
        <v/>
      </c>
      <c r="AP40" s="80" t="str">
        <f t="shared" si="50"/>
        <v/>
      </c>
      <c r="AQ40" s="138" t="str">
        <f t="shared" si="51"/>
        <v/>
      </c>
      <c r="AR40" s="21" t="str">
        <f t="shared" si="52"/>
        <v/>
      </c>
      <c r="AS40" s="19" t="str">
        <f t="shared" si="53"/>
        <v/>
      </c>
      <c r="AT40" s="139" t="str">
        <f t="shared" si="54"/>
        <v/>
      </c>
      <c r="AU40" s="35"/>
    </row>
    <row r="41" spans="1:47" ht="27.75" thickBot="1" x14ac:dyDescent="0.3">
      <c r="A41" s="135">
        <v>38</v>
      </c>
      <c r="B41" s="16" t="str">
        <f t="shared" si="37"/>
        <v>Atención Integral y Servicios a Grupos de Interés</v>
      </c>
      <c r="C41" s="16" t="str">
        <f t="shared" si="38"/>
        <v>Generación de vertimientos</v>
      </c>
      <c r="D41" s="16" t="str">
        <f t="shared" si="39"/>
        <v>Contaminación por descarga de aguas residuales domésticas</v>
      </c>
      <c r="E41" s="25">
        <v>44406</v>
      </c>
      <c r="F41" s="47" t="s">
        <v>74</v>
      </c>
      <c r="G41" s="47" t="s">
        <v>227</v>
      </c>
      <c r="H41" s="47" t="s">
        <v>227</v>
      </c>
      <c r="I41" s="18" t="s">
        <v>161</v>
      </c>
      <c r="J41" s="19" t="s">
        <v>78</v>
      </c>
      <c r="K41" s="49" t="s">
        <v>79</v>
      </c>
      <c r="L41" s="35" t="s">
        <v>285</v>
      </c>
      <c r="M41" s="26" t="s">
        <v>114</v>
      </c>
      <c r="N41" s="18" t="s">
        <v>115</v>
      </c>
      <c r="O41" s="18" t="s">
        <v>145</v>
      </c>
      <c r="P41" s="18" t="s">
        <v>116</v>
      </c>
      <c r="Q41" s="18" t="s">
        <v>117</v>
      </c>
      <c r="R41" s="19" t="s">
        <v>85</v>
      </c>
      <c r="S41" s="36" t="s">
        <v>86</v>
      </c>
      <c r="T41" s="25">
        <v>44406</v>
      </c>
      <c r="U41" s="19" t="s">
        <v>96</v>
      </c>
      <c r="V41" s="19" t="s">
        <v>92</v>
      </c>
      <c r="W41" s="19" t="str">
        <f t="shared" si="40"/>
        <v>Bajo</v>
      </c>
      <c r="X41" s="19">
        <f t="shared" si="41"/>
        <v>5</v>
      </c>
      <c r="Y41" s="19">
        <f t="shared" si="42"/>
        <v>1</v>
      </c>
      <c r="Z41" s="19">
        <f t="shared" si="43"/>
        <v>5</v>
      </c>
      <c r="AA41" s="19" t="str">
        <f t="shared" si="44"/>
        <v>Tolerable</v>
      </c>
      <c r="AB41" s="19" t="str">
        <f t="shared" si="45"/>
        <v>No</v>
      </c>
      <c r="AC41" s="35" t="s">
        <v>309</v>
      </c>
      <c r="AD41" s="26"/>
      <c r="AE41" s="19"/>
      <c r="AF41" s="20"/>
      <c r="AG41" s="21" t="str">
        <f t="shared" si="46"/>
        <v/>
      </c>
      <c r="AH41" s="19"/>
      <c r="AI41" s="97" t="str">
        <f t="shared" si="47"/>
        <v/>
      </c>
      <c r="AJ41" s="17"/>
      <c r="AK41" s="76"/>
      <c r="AL41" s="79" t="str">
        <f>IF(MATRIZASPECTOS[[#This Row],[(2) Tipo de valoración 2022]]="","",IF(MATRIZASPECTOS[[#This Row],[(2) Tipo de valoración 2022]]="Manual","",MATRIZASPECTOS[[#This Row],[Probabilidad]]))</f>
        <v/>
      </c>
      <c r="AM41" s="136" t="str">
        <f>IF(MATRIZASPECTOS[[#This Row],[(2) Tipo de valoración 2022]]="","",IF(MATRIZASPECTOS[[#This Row],[(2) Tipo de valoración 2022]]="Manual","",MATRIZASPECTOS[[#This Row],[Consecuencia]]))</f>
        <v/>
      </c>
      <c r="AN41" s="80" t="str">
        <f t="shared" si="48"/>
        <v/>
      </c>
      <c r="AO41" s="137" t="str">
        <f t="shared" si="49"/>
        <v/>
      </c>
      <c r="AP41" s="80" t="str">
        <f t="shared" si="50"/>
        <v/>
      </c>
      <c r="AQ41" s="138" t="str">
        <f t="shared" si="51"/>
        <v/>
      </c>
      <c r="AR41" s="21" t="str">
        <f t="shared" si="52"/>
        <v/>
      </c>
      <c r="AS41" s="19" t="str">
        <f t="shared" si="53"/>
        <v/>
      </c>
      <c r="AT41" s="139" t="str">
        <f t="shared" si="54"/>
        <v/>
      </c>
      <c r="AU41" s="35"/>
    </row>
    <row r="42" spans="1:47" ht="27.75" thickBot="1" x14ac:dyDescent="0.3">
      <c r="A42" s="135">
        <v>39</v>
      </c>
      <c r="B42" s="16" t="str">
        <f t="shared" si="37"/>
        <v>Atención Integral y Servicios a Grupos de Interés</v>
      </c>
      <c r="C42" s="16" t="str">
        <f t="shared" si="38"/>
        <v>Generación de residuos</v>
      </c>
      <c r="D42" s="16" t="str">
        <f t="shared" si="39"/>
        <v>Contaminación por generación de residuos ordinarios</v>
      </c>
      <c r="E42" s="25">
        <v>44406</v>
      </c>
      <c r="F42" s="47" t="s">
        <v>74</v>
      </c>
      <c r="G42" s="47" t="s">
        <v>227</v>
      </c>
      <c r="H42" s="47" t="s">
        <v>227</v>
      </c>
      <c r="I42" s="18" t="s">
        <v>161</v>
      </c>
      <c r="J42" s="19" t="s">
        <v>78</v>
      </c>
      <c r="K42" s="49" t="s">
        <v>79</v>
      </c>
      <c r="L42" s="35" t="s">
        <v>285</v>
      </c>
      <c r="M42" s="26" t="s">
        <v>114</v>
      </c>
      <c r="N42" s="18" t="s">
        <v>118</v>
      </c>
      <c r="O42" s="18" t="s">
        <v>145</v>
      </c>
      <c r="P42" s="18" t="s">
        <v>119</v>
      </c>
      <c r="Q42" s="18" t="s">
        <v>120</v>
      </c>
      <c r="R42" s="19" t="s">
        <v>85</v>
      </c>
      <c r="S42" s="36" t="s">
        <v>121</v>
      </c>
      <c r="T42" s="25">
        <v>44406</v>
      </c>
      <c r="U42" s="19" t="s">
        <v>96</v>
      </c>
      <c r="V42" s="19" t="s">
        <v>97</v>
      </c>
      <c r="W42" s="19" t="str">
        <f t="shared" si="40"/>
        <v>Alto</v>
      </c>
      <c r="X42" s="19">
        <f t="shared" si="41"/>
        <v>5</v>
      </c>
      <c r="Y42" s="19">
        <f t="shared" si="42"/>
        <v>5</v>
      </c>
      <c r="Z42" s="19">
        <f t="shared" si="43"/>
        <v>25</v>
      </c>
      <c r="AA42" s="19" t="str">
        <f t="shared" si="44"/>
        <v>No tolerable</v>
      </c>
      <c r="AB42" s="19" t="str">
        <f t="shared" si="45"/>
        <v>Si</v>
      </c>
      <c r="AC42" s="35" t="s">
        <v>304</v>
      </c>
      <c r="AD42" s="26"/>
      <c r="AE42" s="19"/>
      <c r="AF42" s="20"/>
      <c r="AG42" s="21" t="str">
        <f t="shared" si="46"/>
        <v/>
      </c>
      <c r="AH42" s="19"/>
      <c r="AI42" s="97" t="str">
        <f t="shared" si="47"/>
        <v/>
      </c>
      <c r="AJ42" s="17"/>
      <c r="AK42" s="76"/>
      <c r="AL42" s="79" t="str">
        <f>IF(MATRIZASPECTOS[[#This Row],[(2) Tipo de valoración 2022]]="","",IF(MATRIZASPECTOS[[#This Row],[(2) Tipo de valoración 2022]]="Manual","",MATRIZASPECTOS[[#This Row],[Probabilidad]]))</f>
        <v/>
      </c>
      <c r="AM42" s="136" t="str">
        <f>IF(MATRIZASPECTOS[[#This Row],[(2) Tipo de valoración 2022]]="","",IF(MATRIZASPECTOS[[#This Row],[(2) Tipo de valoración 2022]]="Manual","",MATRIZASPECTOS[[#This Row],[Consecuencia]]))</f>
        <v/>
      </c>
      <c r="AN42" s="80" t="str">
        <f t="shared" si="48"/>
        <v/>
      </c>
      <c r="AO42" s="137" t="str">
        <f t="shared" si="49"/>
        <v/>
      </c>
      <c r="AP42" s="80" t="str">
        <f t="shared" si="50"/>
        <v/>
      </c>
      <c r="AQ42" s="138" t="str">
        <f t="shared" si="51"/>
        <v/>
      </c>
      <c r="AR42" s="21" t="str">
        <f t="shared" si="52"/>
        <v/>
      </c>
      <c r="AS42" s="19" t="str">
        <f t="shared" si="53"/>
        <v/>
      </c>
      <c r="AT42" s="139" t="str">
        <f t="shared" si="54"/>
        <v/>
      </c>
      <c r="AU42" s="35"/>
    </row>
    <row r="43" spans="1:47" ht="27.75" thickBot="1" x14ac:dyDescent="0.3">
      <c r="A43" s="135">
        <v>40</v>
      </c>
      <c r="B43" s="16" t="str">
        <f t="shared" si="37"/>
        <v>Atención Integral y Servicios a Grupos de Interés</v>
      </c>
      <c r="C43" s="16" t="str">
        <f t="shared" si="38"/>
        <v>Generación de residuos</v>
      </c>
      <c r="D43" s="16" t="str">
        <f t="shared" si="39"/>
        <v>Aprovechamiento de residuos reutilizables</v>
      </c>
      <c r="E43" s="25">
        <v>44406</v>
      </c>
      <c r="F43" s="47" t="s">
        <v>74</v>
      </c>
      <c r="G43" s="47" t="s">
        <v>227</v>
      </c>
      <c r="H43" s="47" t="s">
        <v>227</v>
      </c>
      <c r="I43" s="18" t="s">
        <v>161</v>
      </c>
      <c r="J43" s="19" t="s">
        <v>78</v>
      </c>
      <c r="K43" s="49" t="s">
        <v>79</v>
      </c>
      <c r="L43" s="35" t="s">
        <v>285</v>
      </c>
      <c r="M43" s="26" t="s">
        <v>114</v>
      </c>
      <c r="N43" s="18" t="s">
        <v>122</v>
      </c>
      <c r="O43" s="18" t="s">
        <v>145</v>
      </c>
      <c r="P43" s="18" t="s">
        <v>119</v>
      </c>
      <c r="Q43" s="18" t="s">
        <v>123</v>
      </c>
      <c r="R43" s="19" t="s">
        <v>112</v>
      </c>
      <c r="S43" s="36" t="s">
        <v>121</v>
      </c>
      <c r="T43" s="25">
        <v>44406</v>
      </c>
      <c r="U43" s="19" t="s">
        <v>96</v>
      </c>
      <c r="V43" s="19" t="s">
        <v>92</v>
      </c>
      <c r="W43" s="19" t="str">
        <f t="shared" si="40"/>
        <v>Bajo</v>
      </c>
      <c r="X43" s="19">
        <f t="shared" si="41"/>
        <v>5</v>
      </c>
      <c r="Y43" s="19">
        <f t="shared" si="42"/>
        <v>1</v>
      </c>
      <c r="Z43" s="19">
        <f t="shared" si="43"/>
        <v>5</v>
      </c>
      <c r="AA43" s="19" t="str">
        <f t="shared" si="44"/>
        <v>Tolerable</v>
      </c>
      <c r="AB43" s="19" t="str">
        <f t="shared" si="45"/>
        <v>No</v>
      </c>
      <c r="AC43" s="35" t="s">
        <v>305</v>
      </c>
      <c r="AD43" s="26"/>
      <c r="AE43" s="19"/>
      <c r="AF43" s="20"/>
      <c r="AG43" s="21" t="str">
        <f t="shared" si="46"/>
        <v/>
      </c>
      <c r="AH43" s="19"/>
      <c r="AI43" s="97" t="str">
        <f t="shared" si="47"/>
        <v/>
      </c>
      <c r="AJ43" s="17"/>
      <c r="AK43" s="76"/>
      <c r="AL43" s="79" t="str">
        <f>IF(MATRIZASPECTOS[[#This Row],[(2) Tipo de valoración 2022]]="","",IF(MATRIZASPECTOS[[#This Row],[(2) Tipo de valoración 2022]]="Manual","",MATRIZASPECTOS[[#This Row],[Probabilidad]]))</f>
        <v/>
      </c>
      <c r="AM43" s="136" t="str">
        <f>IF(MATRIZASPECTOS[[#This Row],[(2) Tipo de valoración 2022]]="","",IF(MATRIZASPECTOS[[#This Row],[(2) Tipo de valoración 2022]]="Manual","",MATRIZASPECTOS[[#This Row],[Consecuencia]]))</f>
        <v/>
      </c>
      <c r="AN43" s="80" t="str">
        <f t="shared" si="48"/>
        <v/>
      </c>
      <c r="AO43" s="137" t="str">
        <f t="shared" si="49"/>
        <v/>
      </c>
      <c r="AP43" s="80" t="str">
        <f t="shared" si="50"/>
        <v/>
      </c>
      <c r="AQ43" s="138" t="str">
        <f t="shared" si="51"/>
        <v/>
      </c>
      <c r="AR43" s="21" t="str">
        <f t="shared" si="52"/>
        <v/>
      </c>
      <c r="AS43" s="19" t="str">
        <f t="shared" si="53"/>
        <v/>
      </c>
      <c r="AT43" s="139" t="str">
        <f t="shared" si="54"/>
        <v/>
      </c>
      <c r="AU43" s="35"/>
    </row>
    <row r="44" spans="1:47" ht="27.75" thickBot="1" x14ac:dyDescent="0.3">
      <c r="A44" s="135">
        <v>41</v>
      </c>
      <c r="B44" s="16" t="str">
        <f t="shared" si="37"/>
        <v>Atención Integral y Servicios a Grupos de Interés</v>
      </c>
      <c r="C44" s="16" t="str">
        <f t="shared" si="38"/>
        <v>Generación de residuos</v>
      </c>
      <c r="D44" s="16" t="str">
        <f t="shared" si="39"/>
        <v>Contaminación por generación de residuos ordinarios</v>
      </c>
      <c r="E44" s="25">
        <v>44406</v>
      </c>
      <c r="F44" s="47" t="s">
        <v>74</v>
      </c>
      <c r="G44" s="47" t="s">
        <v>227</v>
      </c>
      <c r="H44" s="47" t="s">
        <v>227</v>
      </c>
      <c r="I44" s="18" t="s">
        <v>161</v>
      </c>
      <c r="J44" s="19" t="s">
        <v>78</v>
      </c>
      <c r="K44" s="49" t="s">
        <v>79</v>
      </c>
      <c r="L44" s="35" t="s">
        <v>285</v>
      </c>
      <c r="M44" s="26" t="s">
        <v>114</v>
      </c>
      <c r="N44" s="18" t="s">
        <v>147</v>
      </c>
      <c r="O44" s="18" t="s">
        <v>145</v>
      </c>
      <c r="P44" s="18" t="s">
        <v>119</v>
      </c>
      <c r="Q44" s="18" t="s">
        <v>120</v>
      </c>
      <c r="R44" s="19" t="s">
        <v>85</v>
      </c>
      <c r="S44" s="36" t="s">
        <v>121</v>
      </c>
      <c r="T44" s="25">
        <v>44406</v>
      </c>
      <c r="U44" s="19" t="s">
        <v>87</v>
      </c>
      <c r="V44" s="19" t="s">
        <v>97</v>
      </c>
      <c r="W44" s="19" t="str">
        <f t="shared" si="40"/>
        <v>Moderado</v>
      </c>
      <c r="X44" s="19">
        <f t="shared" si="41"/>
        <v>3</v>
      </c>
      <c r="Y44" s="19">
        <f t="shared" si="42"/>
        <v>5</v>
      </c>
      <c r="Z44" s="19">
        <f t="shared" si="43"/>
        <v>15</v>
      </c>
      <c r="AA44" s="19" t="str">
        <f t="shared" si="44"/>
        <v>Potencialmente no tolerable</v>
      </c>
      <c r="AB44" s="19" t="str">
        <f t="shared" si="45"/>
        <v>No</v>
      </c>
      <c r="AC44" s="35" t="s">
        <v>321</v>
      </c>
      <c r="AD44" s="26"/>
      <c r="AE44" s="19"/>
      <c r="AF44" s="20"/>
      <c r="AG44" s="21" t="str">
        <f t="shared" si="46"/>
        <v/>
      </c>
      <c r="AH44" s="19"/>
      <c r="AI44" s="97" t="str">
        <f t="shared" si="47"/>
        <v/>
      </c>
      <c r="AJ44" s="17"/>
      <c r="AK44" s="76"/>
      <c r="AL44" s="79" t="str">
        <f>IF(MATRIZASPECTOS[[#This Row],[(2) Tipo de valoración 2022]]="","",IF(MATRIZASPECTOS[[#This Row],[(2) Tipo de valoración 2022]]="Manual","",MATRIZASPECTOS[[#This Row],[Probabilidad]]))</f>
        <v/>
      </c>
      <c r="AM44" s="136" t="str">
        <f>IF(MATRIZASPECTOS[[#This Row],[(2) Tipo de valoración 2022]]="","",IF(MATRIZASPECTOS[[#This Row],[(2) Tipo de valoración 2022]]="Manual","",MATRIZASPECTOS[[#This Row],[Consecuencia]]))</f>
        <v/>
      </c>
      <c r="AN44" s="80" t="str">
        <f t="shared" si="48"/>
        <v/>
      </c>
      <c r="AO44" s="137" t="str">
        <f t="shared" si="49"/>
        <v/>
      </c>
      <c r="AP44" s="80" t="str">
        <f t="shared" si="50"/>
        <v/>
      </c>
      <c r="AQ44" s="138" t="str">
        <f t="shared" si="51"/>
        <v/>
      </c>
      <c r="AR44" s="21" t="str">
        <f t="shared" si="52"/>
        <v/>
      </c>
      <c r="AS44" s="19" t="str">
        <f t="shared" si="53"/>
        <v/>
      </c>
      <c r="AT44" s="139" t="str">
        <f t="shared" si="54"/>
        <v/>
      </c>
      <c r="AU44" s="35"/>
    </row>
    <row r="45" spans="1:47" ht="27.75" thickBot="1" x14ac:dyDescent="0.3">
      <c r="A45" s="135">
        <v>42</v>
      </c>
      <c r="B45" s="16" t="str">
        <f t="shared" si="37"/>
        <v>Atención Integral y Servicios a Grupos de Interés</v>
      </c>
      <c r="C45" s="16" t="str">
        <f t="shared" si="38"/>
        <v>Generación de residuos</v>
      </c>
      <c r="D45" s="16" t="str">
        <f t="shared" si="39"/>
        <v>Contaminación por generación de residuos ordinarios</v>
      </c>
      <c r="E45" s="25">
        <v>44406</v>
      </c>
      <c r="F45" s="47" t="s">
        <v>74</v>
      </c>
      <c r="G45" s="47" t="s">
        <v>227</v>
      </c>
      <c r="H45" s="47" t="s">
        <v>227</v>
      </c>
      <c r="I45" s="18" t="s">
        <v>161</v>
      </c>
      <c r="J45" s="19" t="s">
        <v>133</v>
      </c>
      <c r="K45" s="49" t="s">
        <v>134</v>
      </c>
      <c r="L45" s="35" t="s">
        <v>285</v>
      </c>
      <c r="M45" s="26" t="s">
        <v>114</v>
      </c>
      <c r="N45" s="18" t="s">
        <v>118</v>
      </c>
      <c r="O45" s="18" t="s">
        <v>145</v>
      </c>
      <c r="P45" s="18" t="s">
        <v>119</v>
      </c>
      <c r="Q45" s="18" t="s">
        <v>120</v>
      </c>
      <c r="R45" s="19" t="s">
        <v>85</v>
      </c>
      <c r="S45" s="36" t="s">
        <v>121</v>
      </c>
      <c r="T45" s="25">
        <v>44406</v>
      </c>
      <c r="U45" s="19" t="s">
        <v>91</v>
      </c>
      <c r="V45" s="19" t="s">
        <v>88</v>
      </c>
      <c r="W45" s="19" t="str">
        <f t="shared" si="40"/>
        <v>Bajo</v>
      </c>
      <c r="X45" s="19">
        <f t="shared" si="41"/>
        <v>1</v>
      </c>
      <c r="Y45" s="19">
        <f t="shared" si="42"/>
        <v>3</v>
      </c>
      <c r="Z45" s="19">
        <f t="shared" si="43"/>
        <v>3</v>
      </c>
      <c r="AA45" s="19" t="str">
        <f t="shared" si="44"/>
        <v>Tolerable</v>
      </c>
      <c r="AB45" s="19" t="str">
        <f t="shared" si="45"/>
        <v>No</v>
      </c>
      <c r="AC45" s="35" t="s">
        <v>324</v>
      </c>
      <c r="AD45" s="26"/>
      <c r="AE45" s="19"/>
      <c r="AF45" s="20"/>
      <c r="AG45" s="21" t="str">
        <f t="shared" si="46"/>
        <v/>
      </c>
      <c r="AH45" s="19"/>
      <c r="AI45" s="97" t="str">
        <f t="shared" si="47"/>
        <v/>
      </c>
      <c r="AJ45" s="17"/>
      <c r="AK45" s="76"/>
      <c r="AL45" s="79" t="str">
        <f>IF(MATRIZASPECTOS[[#This Row],[(2) Tipo de valoración 2022]]="","",IF(MATRIZASPECTOS[[#This Row],[(2) Tipo de valoración 2022]]="Manual","",MATRIZASPECTOS[[#This Row],[Probabilidad]]))</f>
        <v/>
      </c>
      <c r="AM45" s="136" t="str">
        <f>IF(MATRIZASPECTOS[[#This Row],[(2) Tipo de valoración 2022]]="","",IF(MATRIZASPECTOS[[#This Row],[(2) Tipo de valoración 2022]]="Manual","",MATRIZASPECTOS[[#This Row],[Consecuencia]]))</f>
        <v/>
      </c>
      <c r="AN45" s="80" t="str">
        <f t="shared" si="48"/>
        <v/>
      </c>
      <c r="AO45" s="137" t="str">
        <f t="shared" si="49"/>
        <v/>
      </c>
      <c r="AP45" s="80" t="str">
        <f t="shared" si="50"/>
        <v/>
      </c>
      <c r="AQ45" s="138" t="str">
        <f t="shared" si="51"/>
        <v/>
      </c>
      <c r="AR45" s="21" t="str">
        <f t="shared" si="52"/>
        <v/>
      </c>
      <c r="AS45" s="19" t="str">
        <f t="shared" si="53"/>
        <v/>
      </c>
      <c r="AT45" s="139" t="str">
        <f t="shared" si="54"/>
        <v/>
      </c>
      <c r="AU45" s="35"/>
    </row>
    <row r="46" spans="1:47" ht="27.75" thickBot="1" x14ac:dyDescent="0.3">
      <c r="A46" s="135">
        <v>43</v>
      </c>
      <c r="B46" s="16" t="str">
        <f t="shared" si="37"/>
        <v>Atención Integral y Servicios a Grupos de Interés</v>
      </c>
      <c r="C46" s="16" t="str">
        <f t="shared" si="38"/>
        <v>Generación de residuos</v>
      </c>
      <c r="D46" s="16" t="str">
        <f t="shared" si="39"/>
        <v>Aprovechamiento de residuos recuperables</v>
      </c>
      <c r="E46" s="25">
        <v>44406</v>
      </c>
      <c r="F46" s="47" t="s">
        <v>74</v>
      </c>
      <c r="G46" s="47" t="s">
        <v>227</v>
      </c>
      <c r="H46" s="47" t="s">
        <v>227</v>
      </c>
      <c r="I46" s="18" t="s">
        <v>161</v>
      </c>
      <c r="J46" s="19" t="s">
        <v>133</v>
      </c>
      <c r="K46" s="49" t="s">
        <v>134</v>
      </c>
      <c r="L46" s="35" t="s">
        <v>285</v>
      </c>
      <c r="M46" s="26" t="s">
        <v>114</v>
      </c>
      <c r="N46" s="18" t="s">
        <v>122</v>
      </c>
      <c r="O46" s="18" t="s">
        <v>145</v>
      </c>
      <c r="P46" s="18" t="s">
        <v>119</v>
      </c>
      <c r="Q46" s="18" t="s">
        <v>124</v>
      </c>
      <c r="R46" s="19" t="s">
        <v>112</v>
      </c>
      <c r="S46" s="36" t="s">
        <v>121</v>
      </c>
      <c r="T46" s="25">
        <v>44406</v>
      </c>
      <c r="U46" s="19" t="s">
        <v>91</v>
      </c>
      <c r="V46" s="19" t="s">
        <v>88</v>
      </c>
      <c r="W46" s="19" t="str">
        <f t="shared" si="40"/>
        <v>Bajo</v>
      </c>
      <c r="X46" s="19">
        <f t="shared" si="41"/>
        <v>1</v>
      </c>
      <c r="Y46" s="19">
        <f t="shared" si="42"/>
        <v>3</v>
      </c>
      <c r="Z46" s="19">
        <f t="shared" si="43"/>
        <v>3</v>
      </c>
      <c r="AA46" s="19" t="str">
        <f t="shared" si="44"/>
        <v>Tolerable</v>
      </c>
      <c r="AB46" s="19" t="str">
        <f t="shared" si="45"/>
        <v>No</v>
      </c>
      <c r="AC46" s="35" t="s">
        <v>311</v>
      </c>
      <c r="AD46" s="26"/>
      <c r="AE46" s="19"/>
      <c r="AF46" s="20"/>
      <c r="AG46" s="21" t="str">
        <f t="shared" si="46"/>
        <v/>
      </c>
      <c r="AH46" s="19"/>
      <c r="AI46" s="97" t="str">
        <f t="shared" si="47"/>
        <v/>
      </c>
      <c r="AJ46" s="17"/>
      <c r="AK46" s="76"/>
      <c r="AL46" s="79" t="str">
        <f>IF(MATRIZASPECTOS[[#This Row],[(2) Tipo de valoración 2022]]="","",IF(MATRIZASPECTOS[[#This Row],[(2) Tipo de valoración 2022]]="Manual","",MATRIZASPECTOS[[#This Row],[Probabilidad]]))</f>
        <v/>
      </c>
      <c r="AM46" s="136" t="str">
        <f>IF(MATRIZASPECTOS[[#This Row],[(2) Tipo de valoración 2022]]="","",IF(MATRIZASPECTOS[[#This Row],[(2) Tipo de valoración 2022]]="Manual","",MATRIZASPECTOS[[#This Row],[Consecuencia]]))</f>
        <v/>
      </c>
      <c r="AN46" s="80" t="str">
        <f t="shared" si="48"/>
        <v/>
      </c>
      <c r="AO46" s="137" t="str">
        <f t="shared" si="49"/>
        <v/>
      </c>
      <c r="AP46" s="80" t="str">
        <f t="shared" si="50"/>
        <v/>
      </c>
      <c r="AQ46" s="138" t="str">
        <f t="shared" si="51"/>
        <v/>
      </c>
      <c r="AR46" s="21" t="str">
        <f t="shared" si="52"/>
        <v/>
      </c>
      <c r="AS46" s="19" t="str">
        <f t="shared" si="53"/>
        <v/>
      </c>
      <c r="AT46" s="139" t="str">
        <f t="shared" si="54"/>
        <v/>
      </c>
      <c r="AU46" s="35"/>
    </row>
    <row r="47" spans="1:47" ht="36.75" thickBot="1" x14ac:dyDescent="0.3">
      <c r="A47" s="135">
        <v>44</v>
      </c>
      <c r="B47" s="16" t="str">
        <f t="shared" si="37"/>
        <v>Atención Integral y Servicios a Grupos de Interés</v>
      </c>
      <c r="C47" s="16" t="str">
        <f t="shared" si="38"/>
        <v>Generación de residuos</v>
      </c>
      <c r="D47" s="16" t="str">
        <f t="shared" si="39"/>
        <v>Contaminación por generación de residuos de escombro</v>
      </c>
      <c r="E47" s="25">
        <v>44406</v>
      </c>
      <c r="F47" s="47" t="s">
        <v>74</v>
      </c>
      <c r="G47" s="47" t="s">
        <v>227</v>
      </c>
      <c r="H47" s="47" t="s">
        <v>227</v>
      </c>
      <c r="I47" s="18" t="s">
        <v>161</v>
      </c>
      <c r="J47" s="19" t="s">
        <v>133</v>
      </c>
      <c r="K47" s="49" t="s">
        <v>134</v>
      </c>
      <c r="L47" s="35" t="s">
        <v>285</v>
      </c>
      <c r="M47" s="26" t="s">
        <v>114</v>
      </c>
      <c r="N47" s="18" t="s">
        <v>137</v>
      </c>
      <c r="O47" s="18" t="s">
        <v>145</v>
      </c>
      <c r="P47" s="18" t="s">
        <v>119</v>
      </c>
      <c r="Q47" s="18" t="s">
        <v>138</v>
      </c>
      <c r="R47" s="19" t="s">
        <v>85</v>
      </c>
      <c r="S47" s="36" t="s">
        <v>121</v>
      </c>
      <c r="T47" s="25">
        <v>44406</v>
      </c>
      <c r="U47" s="19" t="s">
        <v>91</v>
      </c>
      <c r="V47" s="19" t="s">
        <v>97</v>
      </c>
      <c r="W47" s="19" t="str">
        <f t="shared" si="40"/>
        <v>Bajo</v>
      </c>
      <c r="X47" s="19">
        <f t="shared" si="41"/>
        <v>1</v>
      </c>
      <c r="Y47" s="19">
        <f t="shared" si="42"/>
        <v>5</v>
      </c>
      <c r="Z47" s="19">
        <f t="shared" si="43"/>
        <v>5</v>
      </c>
      <c r="AA47" s="19" t="str">
        <f t="shared" si="44"/>
        <v>Tolerable</v>
      </c>
      <c r="AB47" s="19" t="str">
        <f t="shared" si="45"/>
        <v>No</v>
      </c>
      <c r="AC47" s="35" t="s">
        <v>312</v>
      </c>
      <c r="AD47" s="26"/>
      <c r="AE47" s="19"/>
      <c r="AF47" s="20"/>
      <c r="AG47" s="21" t="str">
        <f t="shared" si="46"/>
        <v/>
      </c>
      <c r="AH47" s="19"/>
      <c r="AI47" s="97" t="str">
        <f t="shared" si="47"/>
        <v/>
      </c>
      <c r="AJ47" s="17"/>
      <c r="AK47" s="76"/>
      <c r="AL47" s="79" t="str">
        <f>IF(MATRIZASPECTOS[[#This Row],[(2) Tipo de valoración 2022]]="","",IF(MATRIZASPECTOS[[#This Row],[(2) Tipo de valoración 2022]]="Manual","",MATRIZASPECTOS[[#This Row],[Probabilidad]]))</f>
        <v/>
      </c>
      <c r="AM47" s="136" t="str">
        <f>IF(MATRIZASPECTOS[[#This Row],[(2) Tipo de valoración 2022]]="","",IF(MATRIZASPECTOS[[#This Row],[(2) Tipo de valoración 2022]]="Manual","",MATRIZASPECTOS[[#This Row],[Consecuencia]]))</f>
        <v/>
      </c>
      <c r="AN47" s="80" t="str">
        <f t="shared" si="48"/>
        <v/>
      </c>
      <c r="AO47" s="137" t="str">
        <f t="shared" si="49"/>
        <v/>
      </c>
      <c r="AP47" s="80" t="str">
        <f t="shared" si="50"/>
        <v/>
      </c>
      <c r="AQ47" s="138" t="str">
        <f t="shared" si="51"/>
        <v/>
      </c>
      <c r="AR47" s="21" t="str">
        <f t="shared" si="52"/>
        <v/>
      </c>
      <c r="AS47" s="19" t="str">
        <f t="shared" si="53"/>
        <v/>
      </c>
      <c r="AT47" s="139" t="str">
        <f t="shared" si="54"/>
        <v/>
      </c>
      <c r="AU47" s="35"/>
    </row>
    <row r="48" spans="1:47" ht="27.75" thickBot="1" x14ac:dyDescent="0.3">
      <c r="A48" s="135">
        <v>45</v>
      </c>
      <c r="B48" s="16" t="str">
        <f t="shared" si="37"/>
        <v>Atención Integral y Servicios a Grupos de Interés</v>
      </c>
      <c r="C48" s="16" t="str">
        <f t="shared" si="38"/>
        <v>Generación de residuos</v>
      </c>
      <c r="D48" s="16" t="str">
        <f t="shared" si="39"/>
        <v>Contaminación por generación de residuos peligrosos</v>
      </c>
      <c r="E48" s="25">
        <v>44406</v>
      </c>
      <c r="F48" s="47" t="s">
        <v>74</v>
      </c>
      <c r="G48" s="47" t="s">
        <v>227</v>
      </c>
      <c r="H48" s="47" t="s">
        <v>227</v>
      </c>
      <c r="I48" s="18" t="s">
        <v>161</v>
      </c>
      <c r="J48" s="19" t="s">
        <v>133</v>
      </c>
      <c r="K48" s="49" t="s">
        <v>139</v>
      </c>
      <c r="L48" s="35" t="s">
        <v>285</v>
      </c>
      <c r="M48" s="26" t="s">
        <v>114</v>
      </c>
      <c r="N48" s="18" t="s">
        <v>140</v>
      </c>
      <c r="O48" s="18" t="s">
        <v>145</v>
      </c>
      <c r="P48" s="18" t="s">
        <v>119</v>
      </c>
      <c r="Q48" s="18" t="s">
        <v>141</v>
      </c>
      <c r="R48" s="19" t="s">
        <v>85</v>
      </c>
      <c r="S48" s="36" t="s">
        <v>121</v>
      </c>
      <c r="T48" s="25">
        <v>44406</v>
      </c>
      <c r="U48" s="19" t="s">
        <v>91</v>
      </c>
      <c r="V48" s="19" t="s">
        <v>88</v>
      </c>
      <c r="W48" s="19" t="str">
        <f t="shared" si="40"/>
        <v>Bajo</v>
      </c>
      <c r="X48" s="19">
        <f t="shared" si="41"/>
        <v>1</v>
      </c>
      <c r="Y48" s="19">
        <f t="shared" si="42"/>
        <v>3</v>
      </c>
      <c r="Z48" s="19">
        <f t="shared" si="43"/>
        <v>3</v>
      </c>
      <c r="AA48" s="19" t="str">
        <f t="shared" si="44"/>
        <v>Tolerable</v>
      </c>
      <c r="AB48" s="19" t="str">
        <f t="shared" si="45"/>
        <v>No</v>
      </c>
      <c r="AC48" s="35" t="s">
        <v>313</v>
      </c>
      <c r="AD48" s="26"/>
      <c r="AE48" s="19"/>
      <c r="AF48" s="20"/>
      <c r="AG48" s="21" t="str">
        <f t="shared" si="46"/>
        <v/>
      </c>
      <c r="AH48" s="19"/>
      <c r="AI48" s="97" t="str">
        <f t="shared" si="47"/>
        <v/>
      </c>
      <c r="AJ48" s="17"/>
      <c r="AK48" s="76"/>
      <c r="AL48" s="79" t="str">
        <f>IF(MATRIZASPECTOS[[#This Row],[(2) Tipo de valoración 2022]]="","",IF(MATRIZASPECTOS[[#This Row],[(2) Tipo de valoración 2022]]="Manual","",MATRIZASPECTOS[[#This Row],[Probabilidad]]))</f>
        <v/>
      </c>
      <c r="AM48" s="136" t="str">
        <f>IF(MATRIZASPECTOS[[#This Row],[(2) Tipo de valoración 2022]]="","",IF(MATRIZASPECTOS[[#This Row],[(2) Tipo de valoración 2022]]="Manual","",MATRIZASPECTOS[[#This Row],[Consecuencia]]))</f>
        <v/>
      </c>
      <c r="AN48" s="80" t="str">
        <f t="shared" si="48"/>
        <v/>
      </c>
      <c r="AO48" s="137" t="str">
        <f t="shared" si="49"/>
        <v/>
      </c>
      <c r="AP48" s="80" t="str">
        <f t="shared" si="50"/>
        <v/>
      </c>
      <c r="AQ48" s="138" t="str">
        <f t="shared" si="51"/>
        <v/>
      </c>
      <c r="AR48" s="21" t="str">
        <f t="shared" si="52"/>
        <v/>
      </c>
      <c r="AS48" s="19" t="str">
        <f t="shared" si="53"/>
        <v/>
      </c>
      <c r="AT48" s="139" t="str">
        <f t="shared" si="54"/>
        <v/>
      </c>
      <c r="AU48" s="35"/>
    </row>
    <row r="49" spans="1:47" ht="27.75" thickBot="1" x14ac:dyDescent="0.3">
      <c r="A49" s="135">
        <v>46</v>
      </c>
      <c r="B49" s="16" t="str">
        <f t="shared" si="37"/>
        <v>Atención Integral y Servicios a Grupos de Interés</v>
      </c>
      <c r="C49" s="16" t="str">
        <f t="shared" si="38"/>
        <v>Consumo del recurso hídrico</v>
      </c>
      <c r="D49" s="16" t="str">
        <f t="shared" si="39"/>
        <v>Agotamiento del recurso hídrico</v>
      </c>
      <c r="E49" s="25">
        <v>44406</v>
      </c>
      <c r="F49" s="47" t="s">
        <v>74</v>
      </c>
      <c r="G49" s="47" t="s">
        <v>227</v>
      </c>
      <c r="H49" s="47" t="s">
        <v>227</v>
      </c>
      <c r="I49" s="18" t="s">
        <v>161</v>
      </c>
      <c r="J49" s="19" t="s">
        <v>133</v>
      </c>
      <c r="K49" s="49" t="s">
        <v>273</v>
      </c>
      <c r="L49" s="35" t="s">
        <v>285</v>
      </c>
      <c r="M49" s="26" t="s">
        <v>80</v>
      </c>
      <c r="N49" s="18" t="s">
        <v>81</v>
      </c>
      <c r="O49" s="18" t="s">
        <v>145</v>
      </c>
      <c r="P49" s="18" t="s">
        <v>83</v>
      </c>
      <c r="Q49" s="18" t="s">
        <v>84</v>
      </c>
      <c r="R49" s="19" t="s">
        <v>85</v>
      </c>
      <c r="S49" s="36" t="s">
        <v>86</v>
      </c>
      <c r="T49" s="25">
        <v>44406</v>
      </c>
      <c r="U49" s="19" t="s">
        <v>87</v>
      </c>
      <c r="V49" s="19" t="s">
        <v>88</v>
      </c>
      <c r="W49" s="19" t="str">
        <f t="shared" si="40"/>
        <v>Bajo</v>
      </c>
      <c r="X49" s="19">
        <f t="shared" si="41"/>
        <v>3</v>
      </c>
      <c r="Y49" s="19">
        <f t="shared" si="42"/>
        <v>3</v>
      </c>
      <c r="Z49" s="19">
        <f t="shared" si="43"/>
        <v>9</v>
      </c>
      <c r="AA49" s="19" t="str">
        <f t="shared" si="44"/>
        <v>Tolerable</v>
      </c>
      <c r="AB49" s="19" t="str">
        <f t="shared" si="45"/>
        <v>No</v>
      </c>
      <c r="AC49" s="35" t="s">
        <v>314</v>
      </c>
      <c r="AD49" s="26"/>
      <c r="AE49" s="19"/>
      <c r="AF49" s="20"/>
      <c r="AG49" s="21" t="str">
        <f t="shared" si="46"/>
        <v/>
      </c>
      <c r="AH49" s="19"/>
      <c r="AI49" s="97" t="str">
        <f t="shared" si="47"/>
        <v/>
      </c>
      <c r="AJ49" s="17"/>
      <c r="AK49" s="76"/>
      <c r="AL49" s="79" t="str">
        <f>IF(MATRIZASPECTOS[[#This Row],[(2) Tipo de valoración 2022]]="","",IF(MATRIZASPECTOS[[#This Row],[(2) Tipo de valoración 2022]]="Manual","",MATRIZASPECTOS[[#This Row],[Probabilidad]]))</f>
        <v/>
      </c>
      <c r="AM49" s="136" t="str">
        <f>IF(MATRIZASPECTOS[[#This Row],[(2) Tipo de valoración 2022]]="","",IF(MATRIZASPECTOS[[#This Row],[(2) Tipo de valoración 2022]]="Manual","",MATRIZASPECTOS[[#This Row],[Consecuencia]]))</f>
        <v/>
      </c>
      <c r="AN49" s="80" t="str">
        <f t="shared" si="48"/>
        <v/>
      </c>
      <c r="AO49" s="137" t="str">
        <f t="shared" si="49"/>
        <v/>
      </c>
      <c r="AP49" s="80" t="str">
        <f t="shared" si="50"/>
        <v/>
      </c>
      <c r="AQ49" s="138" t="str">
        <f t="shared" si="51"/>
        <v/>
      </c>
      <c r="AR49" s="21" t="str">
        <f t="shared" si="52"/>
        <v/>
      </c>
      <c r="AS49" s="19" t="str">
        <f t="shared" si="53"/>
        <v/>
      </c>
      <c r="AT49" s="139" t="str">
        <f t="shared" si="54"/>
        <v/>
      </c>
      <c r="AU49" s="35"/>
    </row>
    <row r="50" spans="1:47" ht="36.75" thickBot="1" x14ac:dyDescent="0.3">
      <c r="A50" s="135">
        <v>47</v>
      </c>
      <c r="B50" s="169" t="str">
        <f t="shared" ref="B50:B53" si="55">IF(I50="","",I50)</f>
        <v>Atención Integral y Servicios a Grupos de Interés</v>
      </c>
      <c r="C50" s="169" t="str">
        <f t="shared" ref="C50:C53" si="56">IF(P50="","",P50)</f>
        <v>Generación de emisiones</v>
      </c>
      <c r="D50" s="169" t="str">
        <f t="shared" ref="D50:D53" si="57">IF(Q50="","",Q50)</f>
        <v>Contaminación por emisión de gases de efecto invernadero (GEI)</v>
      </c>
      <c r="E50" s="25">
        <v>44406</v>
      </c>
      <c r="F50" s="47" t="s">
        <v>74</v>
      </c>
      <c r="G50" s="47" t="s">
        <v>227</v>
      </c>
      <c r="H50" s="47" t="s">
        <v>227</v>
      </c>
      <c r="I50" s="171" t="s">
        <v>161</v>
      </c>
      <c r="J50" s="172" t="s">
        <v>133</v>
      </c>
      <c r="K50" s="173" t="s">
        <v>273</v>
      </c>
      <c r="L50" s="35" t="s">
        <v>285</v>
      </c>
      <c r="M50" s="175" t="s">
        <v>114</v>
      </c>
      <c r="N50" s="171" t="s">
        <v>274</v>
      </c>
      <c r="O50" s="18" t="s">
        <v>145</v>
      </c>
      <c r="P50" s="171" t="s">
        <v>127</v>
      </c>
      <c r="Q50" s="171" t="s">
        <v>233</v>
      </c>
      <c r="R50" s="172" t="s">
        <v>85</v>
      </c>
      <c r="S50" s="176" t="s">
        <v>129</v>
      </c>
      <c r="T50" s="170">
        <v>44406</v>
      </c>
      <c r="U50" s="172" t="s">
        <v>87</v>
      </c>
      <c r="V50" s="172" t="s">
        <v>92</v>
      </c>
      <c r="W50" s="172" t="str">
        <f t="shared" ref="W50:W53" si="58">IF(Z50="","",IF(Z50&lt;=10,"Bajo",IF(Z50&lt;=15,"Moderado",IF(Z50&gt;15,"Alto",""))))</f>
        <v>Bajo</v>
      </c>
      <c r="X50" s="172">
        <f>IF(U50="","",VLOOKUP(U50,MATRIZ2,2,FALSE))</f>
        <v>3</v>
      </c>
      <c r="Y50" s="172">
        <f>IF(V50="","",VLOOKUP(V50,MATRIZ3,2,FALSE))</f>
        <v>1</v>
      </c>
      <c r="Z50" s="172">
        <f t="shared" ref="Z50:Z53" si="59">IF(X50="","",IF(Y50="","",(X50*Y50)))</f>
        <v>3</v>
      </c>
      <c r="AA50" s="172" t="str">
        <f t="shared" ref="AA50:AA53" si="60">IF(Z50="","",IF(Z50&lt;=10,"Tolerable",IF(Z50&lt;=15,"Potencialmente no tolerable",IF(Z50&gt;15,"No tolerable",""))))</f>
        <v>Tolerable</v>
      </c>
      <c r="AB50" s="172" t="str">
        <f t="shared" ref="AB50:AB53" si="61">IF(AA50="","",IF(AA50="Tolerable","No",IF(AA50="Potencialmente no tolerable","No",IF(AA50="No tolerable","Si",""))))</f>
        <v>No</v>
      </c>
      <c r="AC50" s="174" t="s">
        <v>315</v>
      </c>
      <c r="AD50" s="175"/>
      <c r="AE50" s="172"/>
      <c r="AF50" s="177"/>
      <c r="AG50" s="178" t="str">
        <f t="shared" ref="AG50:AG53" si="62">IF(AE50="","",IF(AF50="","",(AE50-(AE50*AF50))))</f>
        <v/>
      </c>
      <c r="AH50" s="19"/>
      <c r="AI50" s="179" t="str">
        <f t="shared" ref="AI50:AI53" si="63">IF(AG50="","",IF(AH50="","",IF(AH50=0,0,((AG50-AH50)/AG50))))</f>
        <v/>
      </c>
      <c r="AJ50" s="180"/>
      <c r="AK50" s="181"/>
      <c r="AL50" s="182" t="str">
        <f>IF(MATRIZASPECTOS[[#This Row],[(2) Tipo de valoración 2022]]="","",IF(MATRIZASPECTOS[[#This Row],[(2) Tipo de valoración 2022]]="Manual","",MATRIZASPECTOS[[#This Row],[Probabilidad]]))</f>
        <v/>
      </c>
      <c r="AM50" s="183" t="str">
        <f>IF(MATRIZASPECTOS[[#This Row],[(2) Tipo de valoración 2022]]="","",IF(MATRIZASPECTOS[[#This Row],[(2) Tipo de valoración 2022]]="Manual","",MATRIZASPECTOS[[#This Row],[Consecuencia]]))</f>
        <v/>
      </c>
      <c r="AN50" s="184" t="str">
        <f t="shared" ref="AN50:AN53" si="64">IF(AQ50="","",IF(AQ50&lt;=10,"Bajo",IF(AQ50&lt;=15,"Moderado",IF(AQ50&gt;15,"Alto",""))))</f>
        <v/>
      </c>
      <c r="AO50" s="185" t="str">
        <f>IF(AL50="","",VLOOKUP(AL50,MATRIZ2,2,FALSE))</f>
        <v/>
      </c>
      <c r="AP50" s="184" t="str">
        <f>IF(AM50="","",VLOOKUP(AM50,MATRIZ3,2,FALSE))</f>
        <v/>
      </c>
      <c r="AQ50" s="186" t="str">
        <f t="shared" ref="AQ50:AQ53" si="65">IF(AO50="","",IF(AP50="","",(AO50*AP50)))</f>
        <v/>
      </c>
      <c r="AR50" s="178" t="str">
        <f t="shared" ref="AR50:AR53" si="66">IF(AI50="","",(IF(AI50&lt;=-1%,(AQ50+(ABS(AQ50*AI50))),(AQ50-((ABS(AQ50*AI50))+AF50)))))</f>
        <v/>
      </c>
      <c r="AS50" s="172" t="str">
        <f t="shared" ref="AS50:AS53" si="67">IF(AR50="","",IF(AR50&lt;=10,"Tolerable",IF(AR50&lt;=15,"Potencialmente no tolerable",IF(AR50&gt;15,"No tolerable",""))))</f>
        <v/>
      </c>
      <c r="AT50" s="187" t="str">
        <f t="shared" ref="AT50:AT53" si="68">IF(AS50="","",IF(AS50="Tolerable","No",IF(AS50="Potencialmente no tolerable","No",IF(AS50="No tolerable","Si",""))))</f>
        <v/>
      </c>
      <c r="AU50" s="174"/>
    </row>
    <row r="51" spans="1:47" ht="27.75" thickBot="1" x14ac:dyDescent="0.3">
      <c r="A51" s="135">
        <v>48</v>
      </c>
      <c r="B51" s="169" t="str">
        <f t="shared" si="55"/>
        <v>Atención Integral y Servicios a Grupos de Interés</v>
      </c>
      <c r="C51" s="169" t="str">
        <f t="shared" si="56"/>
        <v>Generación de residuos</v>
      </c>
      <c r="D51" s="169" t="str">
        <f t="shared" si="57"/>
        <v>Contaminación por generación de residuos ordinarios</v>
      </c>
      <c r="E51" s="25">
        <v>44406</v>
      </c>
      <c r="F51" s="47" t="s">
        <v>74</v>
      </c>
      <c r="G51" s="47" t="s">
        <v>227</v>
      </c>
      <c r="H51" s="47" t="s">
        <v>227</v>
      </c>
      <c r="I51" s="171" t="s">
        <v>161</v>
      </c>
      <c r="J51" s="172" t="s">
        <v>133</v>
      </c>
      <c r="K51" s="173" t="s">
        <v>273</v>
      </c>
      <c r="L51" s="35" t="s">
        <v>285</v>
      </c>
      <c r="M51" s="175" t="s">
        <v>114</v>
      </c>
      <c r="N51" s="171" t="s">
        <v>118</v>
      </c>
      <c r="O51" s="18" t="s">
        <v>145</v>
      </c>
      <c r="P51" s="171" t="s">
        <v>119</v>
      </c>
      <c r="Q51" s="171" t="s">
        <v>120</v>
      </c>
      <c r="R51" s="172" t="s">
        <v>85</v>
      </c>
      <c r="S51" s="176" t="s">
        <v>121</v>
      </c>
      <c r="T51" s="170">
        <v>44406</v>
      </c>
      <c r="U51" s="172" t="s">
        <v>91</v>
      </c>
      <c r="V51" s="172" t="s">
        <v>92</v>
      </c>
      <c r="W51" s="172" t="str">
        <f t="shared" si="58"/>
        <v>Bajo</v>
      </c>
      <c r="X51" s="172">
        <f>IF(U51="","",VLOOKUP(U51,MATRIZ2,2,FALSE))</f>
        <v>1</v>
      </c>
      <c r="Y51" s="172">
        <f>IF(V51="","",VLOOKUP(V51,MATRIZ3,2,FALSE))</f>
        <v>1</v>
      </c>
      <c r="Z51" s="172">
        <f t="shared" si="59"/>
        <v>1</v>
      </c>
      <c r="AA51" s="172" t="str">
        <f t="shared" si="60"/>
        <v>Tolerable</v>
      </c>
      <c r="AB51" s="172" t="str">
        <f t="shared" si="61"/>
        <v>No</v>
      </c>
      <c r="AC51" s="174" t="s">
        <v>316</v>
      </c>
      <c r="AD51" s="175"/>
      <c r="AE51" s="172"/>
      <c r="AF51" s="177"/>
      <c r="AG51" s="178" t="str">
        <f t="shared" si="62"/>
        <v/>
      </c>
      <c r="AH51" s="19"/>
      <c r="AI51" s="179" t="str">
        <f t="shared" si="63"/>
        <v/>
      </c>
      <c r="AJ51" s="180"/>
      <c r="AK51" s="181"/>
      <c r="AL51" s="182" t="str">
        <f>IF(MATRIZASPECTOS[[#This Row],[(2) Tipo de valoración 2022]]="","",IF(MATRIZASPECTOS[[#This Row],[(2) Tipo de valoración 2022]]="Manual","",MATRIZASPECTOS[[#This Row],[Probabilidad]]))</f>
        <v/>
      </c>
      <c r="AM51" s="183" t="str">
        <f>IF(MATRIZASPECTOS[[#This Row],[(2) Tipo de valoración 2022]]="","",IF(MATRIZASPECTOS[[#This Row],[(2) Tipo de valoración 2022]]="Manual","",MATRIZASPECTOS[[#This Row],[Consecuencia]]))</f>
        <v/>
      </c>
      <c r="AN51" s="184" t="str">
        <f t="shared" si="64"/>
        <v/>
      </c>
      <c r="AO51" s="185" t="str">
        <f>IF(AL51="","",VLOOKUP(AL51,MATRIZ2,2,FALSE))</f>
        <v/>
      </c>
      <c r="AP51" s="184" t="str">
        <f>IF(AM51="","",VLOOKUP(AM51,MATRIZ3,2,FALSE))</f>
        <v/>
      </c>
      <c r="AQ51" s="186" t="str">
        <f t="shared" si="65"/>
        <v/>
      </c>
      <c r="AR51" s="178" t="str">
        <f t="shared" si="66"/>
        <v/>
      </c>
      <c r="AS51" s="172" t="str">
        <f t="shared" si="67"/>
        <v/>
      </c>
      <c r="AT51" s="187" t="str">
        <f t="shared" si="68"/>
        <v/>
      </c>
      <c r="AU51" s="174"/>
    </row>
    <row r="52" spans="1:47" ht="27.75" thickBot="1" x14ac:dyDescent="0.3">
      <c r="A52" s="135">
        <v>49</v>
      </c>
      <c r="B52" s="169" t="str">
        <f t="shared" si="55"/>
        <v>Atención Integral y Servicios a Grupos de Interés</v>
      </c>
      <c r="C52" s="169" t="str">
        <f t="shared" si="56"/>
        <v>Generación de residuos</v>
      </c>
      <c r="D52" s="169" t="str">
        <f t="shared" si="57"/>
        <v>Aprovechamiento de residuos recuperables</v>
      </c>
      <c r="E52" s="25">
        <v>44406</v>
      </c>
      <c r="F52" s="47" t="s">
        <v>74</v>
      </c>
      <c r="G52" s="47" t="s">
        <v>227</v>
      </c>
      <c r="H52" s="47" t="s">
        <v>227</v>
      </c>
      <c r="I52" s="171" t="s">
        <v>161</v>
      </c>
      <c r="J52" s="172" t="s">
        <v>133</v>
      </c>
      <c r="K52" s="173" t="s">
        <v>273</v>
      </c>
      <c r="L52" s="35" t="s">
        <v>285</v>
      </c>
      <c r="M52" s="175" t="s">
        <v>114</v>
      </c>
      <c r="N52" s="171" t="s">
        <v>122</v>
      </c>
      <c r="O52" s="18" t="s">
        <v>145</v>
      </c>
      <c r="P52" s="171" t="s">
        <v>119</v>
      </c>
      <c r="Q52" s="171" t="s">
        <v>124</v>
      </c>
      <c r="R52" s="172" t="s">
        <v>112</v>
      </c>
      <c r="S52" s="176" t="s">
        <v>121</v>
      </c>
      <c r="T52" s="170">
        <v>44406</v>
      </c>
      <c r="U52" s="172" t="s">
        <v>91</v>
      </c>
      <c r="V52" s="172" t="s">
        <v>92</v>
      </c>
      <c r="W52" s="172" t="str">
        <f t="shared" si="58"/>
        <v>Bajo</v>
      </c>
      <c r="X52" s="172">
        <f>IF(U52="","",VLOOKUP(U52,MATRIZ2,2,FALSE))</f>
        <v>1</v>
      </c>
      <c r="Y52" s="172">
        <f>IF(V52="","",VLOOKUP(V52,MATRIZ3,2,FALSE))</f>
        <v>1</v>
      </c>
      <c r="Z52" s="172">
        <f t="shared" si="59"/>
        <v>1</v>
      </c>
      <c r="AA52" s="172" t="str">
        <f t="shared" si="60"/>
        <v>Tolerable</v>
      </c>
      <c r="AB52" s="172" t="str">
        <f t="shared" si="61"/>
        <v>No</v>
      </c>
      <c r="AC52" s="174" t="s">
        <v>317</v>
      </c>
      <c r="AD52" s="175"/>
      <c r="AE52" s="172"/>
      <c r="AF52" s="177"/>
      <c r="AG52" s="178" t="str">
        <f t="shared" si="62"/>
        <v/>
      </c>
      <c r="AH52" s="19"/>
      <c r="AI52" s="179" t="str">
        <f t="shared" si="63"/>
        <v/>
      </c>
      <c r="AJ52" s="180"/>
      <c r="AK52" s="181"/>
      <c r="AL52" s="182" t="str">
        <f>IF(MATRIZASPECTOS[[#This Row],[(2) Tipo de valoración 2022]]="","",IF(MATRIZASPECTOS[[#This Row],[(2) Tipo de valoración 2022]]="Manual","",MATRIZASPECTOS[[#This Row],[Probabilidad]]))</f>
        <v/>
      </c>
      <c r="AM52" s="183" t="str">
        <f>IF(MATRIZASPECTOS[[#This Row],[(2) Tipo de valoración 2022]]="","",IF(MATRIZASPECTOS[[#This Row],[(2) Tipo de valoración 2022]]="Manual","",MATRIZASPECTOS[[#This Row],[Consecuencia]]))</f>
        <v/>
      </c>
      <c r="AN52" s="184" t="str">
        <f t="shared" si="64"/>
        <v/>
      </c>
      <c r="AO52" s="185" t="str">
        <f>IF(AL52="","",VLOOKUP(AL52,MATRIZ2,2,FALSE))</f>
        <v/>
      </c>
      <c r="AP52" s="184" t="str">
        <f>IF(AM52="","",VLOOKUP(AM52,MATRIZ3,2,FALSE))</f>
        <v/>
      </c>
      <c r="AQ52" s="186" t="str">
        <f t="shared" si="65"/>
        <v/>
      </c>
      <c r="AR52" s="178" t="str">
        <f t="shared" si="66"/>
        <v/>
      </c>
      <c r="AS52" s="172" t="str">
        <f t="shared" si="67"/>
        <v/>
      </c>
      <c r="AT52" s="187" t="str">
        <f t="shared" si="68"/>
        <v/>
      </c>
      <c r="AU52" s="174"/>
    </row>
    <row r="53" spans="1:47" ht="27.75" thickBot="1" x14ac:dyDescent="0.3">
      <c r="A53" s="135">
        <v>50</v>
      </c>
      <c r="B53" s="169" t="str">
        <f t="shared" si="55"/>
        <v>Atención Integral y Servicios a Grupos de Interés</v>
      </c>
      <c r="C53" s="169" t="str">
        <f t="shared" si="56"/>
        <v>Generación de residuos</v>
      </c>
      <c r="D53" s="169" t="str">
        <f t="shared" si="57"/>
        <v>Contaminación por generación de residuos de escombro</v>
      </c>
      <c r="E53" s="25">
        <v>44406</v>
      </c>
      <c r="F53" s="47" t="s">
        <v>74</v>
      </c>
      <c r="G53" s="47" t="s">
        <v>227</v>
      </c>
      <c r="H53" s="47" t="s">
        <v>227</v>
      </c>
      <c r="I53" s="171" t="s">
        <v>161</v>
      </c>
      <c r="J53" s="172" t="s">
        <v>133</v>
      </c>
      <c r="K53" s="173" t="s">
        <v>273</v>
      </c>
      <c r="L53" s="35" t="s">
        <v>285</v>
      </c>
      <c r="M53" s="175" t="s">
        <v>114</v>
      </c>
      <c r="N53" s="171" t="s">
        <v>137</v>
      </c>
      <c r="O53" s="18" t="s">
        <v>145</v>
      </c>
      <c r="P53" s="171" t="s">
        <v>119</v>
      </c>
      <c r="Q53" s="171" t="s">
        <v>138</v>
      </c>
      <c r="R53" s="172" t="s">
        <v>85</v>
      </c>
      <c r="S53" s="176" t="s">
        <v>121</v>
      </c>
      <c r="T53" s="170">
        <v>44406</v>
      </c>
      <c r="U53" s="172" t="s">
        <v>91</v>
      </c>
      <c r="V53" s="172" t="s">
        <v>97</v>
      </c>
      <c r="W53" s="172" t="str">
        <f t="shared" si="58"/>
        <v>Bajo</v>
      </c>
      <c r="X53" s="172">
        <f>IF(U53="","",VLOOKUP(U53,MATRIZ2,2,FALSE))</f>
        <v>1</v>
      </c>
      <c r="Y53" s="172">
        <f>IF(V53="","",VLOOKUP(V53,MATRIZ3,2,FALSE))</f>
        <v>5</v>
      </c>
      <c r="Z53" s="172">
        <f t="shared" si="59"/>
        <v>5</v>
      </c>
      <c r="AA53" s="172" t="str">
        <f t="shared" si="60"/>
        <v>Tolerable</v>
      </c>
      <c r="AB53" s="172" t="str">
        <f t="shared" si="61"/>
        <v>No</v>
      </c>
      <c r="AC53" s="174" t="s">
        <v>318</v>
      </c>
      <c r="AD53" s="175"/>
      <c r="AE53" s="172"/>
      <c r="AF53" s="177"/>
      <c r="AG53" s="178" t="str">
        <f t="shared" si="62"/>
        <v/>
      </c>
      <c r="AH53" s="19"/>
      <c r="AI53" s="179" t="str">
        <f t="shared" si="63"/>
        <v/>
      </c>
      <c r="AJ53" s="180"/>
      <c r="AK53" s="181"/>
      <c r="AL53" s="182" t="str">
        <f>IF(MATRIZASPECTOS[[#This Row],[(2) Tipo de valoración 2022]]="","",IF(MATRIZASPECTOS[[#This Row],[(2) Tipo de valoración 2022]]="Manual","",MATRIZASPECTOS[[#This Row],[Probabilidad]]))</f>
        <v/>
      </c>
      <c r="AM53" s="183" t="str">
        <f>IF(MATRIZASPECTOS[[#This Row],[(2) Tipo de valoración 2022]]="","",IF(MATRIZASPECTOS[[#This Row],[(2) Tipo de valoración 2022]]="Manual","",MATRIZASPECTOS[[#This Row],[Consecuencia]]))</f>
        <v/>
      </c>
      <c r="AN53" s="184" t="str">
        <f t="shared" si="64"/>
        <v/>
      </c>
      <c r="AO53" s="185" t="str">
        <f>IF(AL53="","",VLOOKUP(AL53,MATRIZ2,2,FALSE))</f>
        <v/>
      </c>
      <c r="AP53" s="184" t="str">
        <f>IF(AM53="","",VLOOKUP(AM53,MATRIZ3,2,FALSE))</f>
        <v/>
      </c>
      <c r="AQ53" s="186" t="str">
        <f t="shared" si="65"/>
        <v/>
      </c>
      <c r="AR53" s="178" t="str">
        <f t="shared" si="66"/>
        <v/>
      </c>
      <c r="AS53" s="172" t="str">
        <f t="shared" si="67"/>
        <v/>
      </c>
      <c r="AT53" s="187" t="str">
        <f t="shared" si="68"/>
        <v/>
      </c>
      <c r="AU53" s="174"/>
    </row>
  </sheetData>
  <mergeCells count="1">
    <mergeCell ref="E1:AU1"/>
  </mergeCells>
  <phoneticPr fontId="16" type="noConversion"/>
  <conditionalFormatting sqref="R2:R1048576">
    <cfRule type="containsText" dxfId="957" priority="119" operator="containsText" text="Negativo">
      <formula>NOT(ISERROR(SEARCH("Negativo",R2)))</formula>
    </cfRule>
    <cfRule type="containsText" dxfId="956" priority="120" operator="containsText" text="Positivo">
      <formula>NOT(ISERROR(SEARCH("Positivo",R2)))</formula>
    </cfRule>
  </conditionalFormatting>
  <dataValidations count="8">
    <dataValidation allowBlank="1" showInputMessage="1" showErrorMessage="1" promptTitle="Desempeño ambiental" prompt="Escriba en caso de que aplique el valor del desempeño ambiental obtenido a finalizar el periodo solicitado. _x000a_En caso de no aplicar escriba el texto: N.A." sqref="AE4:AE53" xr:uid="{00000000-0002-0000-0200-000001000000}"/>
    <dataValidation allowBlank="1" showInputMessage="1" showErrorMessage="1" promptTitle="Meta porcentual" prompt="Escriba en caso de que aplique el valor del porcentaje de meta establecido para el periodo solicitado. _x000a_En caso de no aplicar escriba el texto: No aplica" sqref="AF4:AF53" xr:uid="{00000000-0002-0000-0200-000002000000}"/>
    <dataValidation allowBlank="1" showInputMessage="1" showErrorMessage="1" promptTitle="Registro de fecha" prompt="Ingrese la fecha solicitada. El formato establecido es dd/mm/aaaa." sqref="T4:T53 AJ4:AJ53 E4:E53" xr:uid="{00000000-0002-0000-0200-000004000000}"/>
    <dataValidation allowBlank="1" showInputMessage="1" showErrorMessage="1" promptTitle="Unidad de medición" prompt="Escriba en caso de que aplique la unidad de medición bajo la cual se mide el desempeño y las metas ambientales. _x000a_En caso de no aplicar escriba el texto: N.A." sqref="AD4:AD53" xr:uid="{00000000-0002-0000-0200-000008000000}"/>
    <dataValidation allowBlank="1" showInputMessage="1" showErrorMessage="1" promptTitle="Desempeño ambiental" prompt="Escriba en caso de que aplique el valor del desempeño ambiental obtenido para el periodo solicitado. _x000a_En caso de no aplicar escriba el texto: N.A." sqref="AH4:AH53" xr:uid="{00000000-0002-0000-0200-000009000000}"/>
    <dataValidation type="list" allowBlank="1" showInputMessage="1" showErrorMessage="1" sqref="Q4:Q53" xr:uid="{00000000-0002-0000-0200-000005000000}">
      <formula1>INDIRECT(VLOOKUP(P4,MATRIZ1,2,FALSE))</formula1>
    </dataValidation>
    <dataValidation type="list" allowBlank="1" showInputMessage="1" showErrorMessage="1" sqref="G4:G53" xr:uid="{00000000-0002-0000-0200-000006000000}">
      <formula1>INDIRECT($F4)</formula1>
    </dataValidation>
    <dataValidation type="list" allowBlank="1" showInputMessage="1" showErrorMessage="1" sqref="H4:H53" xr:uid="{00000000-0002-0000-0200-000007000000}">
      <formula1>INDIRECT(VLOOKUP(G4,MATRIZ4,2,FALSE))</formula1>
    </dataValidation>
  </dataValidations>
  <pageMargins left="0.7" right="0.7" top="0.75" bottom="0.75" header="0.3" footer="0.3"/>
  <pageSetup orientation="portrait" horizontalDpi="300" verticalDpi="30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13" operator="equal" id="{E24171AE-B162-4039-8096-6C14FB0989BE}">
            <xm:f>LISTAS!$W$4</xm:f>
            <x14:dxf>
              <fill>
                <patternFill>
                  <bgColor rgb="FFFFFF00"/>
                </patternFill>
              </fill>
            </x14:dxf>
          </x14:cfRule>
          <x14:cfRule type="cellIs" priority="114" operator="equal" id="{4CA645ED-72CA-4C1B-9CBA-F0092CEFFCAE}">
            <xm:f>LISTAS!$W$2</xm:f>
            <x14:dxf>
              <fill>
                <patternFill>
                  <bgColor rgb="FF00B050"/>
                </patternFill>
              </fill>
            </x14:dxf>
          </x14:cfRule>
          <x14:cfRule type="cellIs" priority="115" operator="equal" id="{86214202-2205-4604-B0A4-892C1FF94905}">
            <xm:f>LISTAS!$W$3</xm:f>
            <x14:dxf>
              <fill>
                <patternFill>
                  <bgColor rgb="FFFF0000"/>
                </patternFill>
              </fill>
            </x14:dxf>
          </x14:cfRule>
          <xm:sqref>AS2:AS1048576 AA2:AA1048576</xm:sqref>
        </x14:conditionalFormatting>
      </x14:conditionalFormattings>
    </ext>
    <ext xmlns:x14="http://schemas.microsoft.com/office/spreadsheetml/2009/9/main" uri="{CCE6A557-97BC-4b89-ADB6-D9C93CAAB3DF}">
      <x14:dataValidations xmlns:xm="http://schemas.microsoft.com/office/excel/2006/main" count="11">
        <x14:dataValidation type="list" allowBlank="1" showInputMessage="1" showErrorMessage="1" xr:uid="{00000000-0002-0000-0200-00000A000000}">
          <x14:formula1>
            <xm:f>INDIRECT(LISTAS!$A$1)</xm:f>
          </x14:formula1>
          <xm:sqref>I4:I53</xm:sqref>
        </x14:dataValidation>
        <x14:dataValidation type="list" allowBlank="1" showInputMessage="1" showErrorMessage="1" xr:uid="{00000000-0002-0000-0200-00000B000000}">
          <x14:formula1>
            <xm:f>INDIRECT(LISTAS!$B$1)</xm:f>
          </x14:formula1>
          <xm:sqref>P4:P53</xm:sqref>
        </x14:dataValidation>
        <x14:dataValidation type="list" allowBlank="1" showInputMessage="1" showErrorMessage="1" xr:uid="{00000000-0002-0000-0200-00000C000000}">
          <x14:formula1>
            <xm:f>INDIRECT(LISTAS!$P$1)</xm:f>
          </x14:formula1>
          <xm:sqref>R4:R53</xm:sqref>
        </x14:dataValidation>
        <x14:dataValidation type="list" allowBlank="1" showInputMessage="1" showErrorMessage="1" xr:uid="{00000000-0002-0000-0200-00000D000000}">
          <x14:formula1>
            <xm:f>INDIRECT(LISTAS!$Q$1)</xm:f>
          </x14:formula1>
          <xm:sqref>S4:S53</xm:sqref>
        </x14:dataValidation>
        <x14:dataValidation type="list" allowBlank="1" showInputMessage="1" showErrorMessage="1" xr:uid="{00000000-0002-0000-0200-00000E000000}">
          <x14:formula1>
            <xm:f>INDIRECT(LISTAS!$S$1)</xm:f>
          </x14:formula1>
          <xm:sqref>U4:U53 AL4:AL53</xm:sqref>
        </x14:dataValidation>
        <x14:dataValidation type="list" allowBlank="1" showInputMessage="1" showErrorMessage="1" xr:uid="{00000000-0002-0000-0200-00000F000000}">
          <x14:formula1>
            <xm:f>INDIRECT(LISTAS!$U$1)</xm:f>
          </x14:formula1>
          <xm:sqref>V4:V53 AM4:AM53</xm:sqref>
        </x14:dataValidation>
        <x14:dataValidation type="list" allowBlank="1" showInputMessage="1" showErrorMessage="1" xr:uid="{00000000-0002-0000-0200-000010000000}">
          <x14:formula1>
            <xm:f>INDIRECT(LISTAS!$O$1)</xm:f>
          </x14:formula1>
          <xm:sqref>M4:M53</xm:sqref>
        </x14:dataValidation>
        <x14:dataValidation type="list" allowBlank="1" showInputMessage="1" showErrorMessage="1" xr:uid="{00000000-0002-0000-0200-000011000000}">
          <x14:formula1>
            <xm:f>INDIRECT(LISTAS!$R$1)</xm:f>
          </x14:formula1>
          <xm:sqref>J4:J53</xm:sqref>
        </x14:dataValidation>
        <x14:dataValidation type="list" allowBlank="1" showInputMessage="1" showErrorMessage="1" xr:uid="{00000000-0002-0000-0200-000012000000}">
          <x14:formula1>
            <xm:f>INDIRECT(LISTAS!$AQ$1)</xm:f>
          </x14:formula1>
          <xm:sqref>AK4:AK53</xm:sqref>
        </x14:dataValidation>
        <x14:dataValidation type="list" allowBlank="1" showInputMessage="1" showErrorMessage="1" xr:uid="{00000000-0002-0000-0200-000013000000}">
          <x14:formula1>
            <xm:f>INDIRECT(LISTAS!$AR$1)</xm:f>
          </x14:formula1>
          <xm:sqref>O4:O53</xm:sqref>
        </x14:dataValidation>
        <x14:dataValidation type="list" allowBlank="1" showInputMessage="1" showErrorMessage="1" xr:uid="{00000000-0002-0000-0200-000014000000}">
          <x14:formula1>
            <xm:f>INDIRECT(LISTAS!$X$1)</xm:f>
          </x14:formula1>
          <xm:sqref>F4:F53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53"/>
  <sheetViews>
    <sheetView zoomScaleNormal="100" workbookViewId="0">
      <pane xSplit="4" ySplit="3" topLeftCell="E4" activePane="bottomRight" state="frozenSplit"/>
      <selection pane="topRight" activeCell="E1" sqref="E1"/>
      <selection pane="bottomLeft" activeCell="A3" sqref="A3"/>
      <selection pane="bottomRight" activeCell="G4" sqref="G4"/>
    </sheetView>
  </sheetViews>
  <sheetFormatPr baseColWidth="10" defaultColWidth="0" defaultRowHeight="15" x14ac:dyDescent="0.25"/>
  <cols>
    <col min="1" max="1" width="4.42578125" style="37" customWidth="1"/>
    <col min="2" max="2" width="16.28515625" style="37" customWidth="1"/>
    <col min="3" max="3" width="12.42578125" style="37" customWidth="1"/>
    <col min="4" max="4" width="17.42578125" style="37" customWidth="1"/>
    <col min="5" max="11" width="20.140625" style="37" customWidth="1"/>
    <col min="12" max="12" width="24.28515625" style="37" customWidth="1"/>
    <col min="13" max="13" width="11" style="37" customWidth="1"/>
    <col min="14" max="15" width="11" customWidth="1"/>
    <col min="16" max="18" width="11" style="37" customWidth="1"/>
    <col min="19" max="19" width="7.5703125" style="71" customWidth="1"/>
    <col min="20" max="16384" width="11" style="37" hidden="1"/>
  </cols>
  <sheetData>
    <row r="1" spans="1:19" s="10" customFormat="1" ht="32.25" customHeight="1" thickBot="1" x14ac:dyDescent="0.3">
      <c r="A1" s="39"/>
      <c r="B1" s="40"/>
      <c r="C1" s="40"/>
      <c r="D1" s="41"/>
      <c r="E1" s="228" t="s">
        <v>31</v>
      </c>
      <c r="F1" s="229"/>
      <c r="G1" s="229"/>
      <c r="H1" s="229"/>
      <c r="I1" s="229"/>
      <c r="J1" s="229"/>
      <c r="K1" s="229"/>
      <c r="L1" s="229"/>
      <c r="M1" s="229"/>
      <c r="N1" s="229"/>
      <c r="O1" s="229"/>
      <c r="P1" s="229"/>
      <c r="Q1" s="229"/>
      <c r="R1" s="230"/>
      <c r="S1" s="59"/>
    </row>
    <row r="2" spans="1:19" s="9" customFormat="1" ht="18.75" thickBot="1" x14ac:dyDescent="0.3">
      <c r="A2" s="30" t="s">
        <v>32</v>
      </c>
      <c r="B2" s="30"/>
      <c r="C2" s="30"/>
      <c r="D2" s="30"/>
      <c r="E2" s="72" t="s">
        <v>176</v>
      </c>
      <c r="F2" s="73"/>
      <c r="G2" s="73"/>
      <c r="H2" s="73"/>
      <c r="I2" s="73"/>
      <c r="J2" s="73"/>
      <c r="K2" s="73"/>
      <c r="L2" s="74"/>
      <c r="M2" s="31" t="s">
        <v>177</v>
      </c>
      <c r="N2" s="31"/>
      <c r="O2" s="31"/>
      <c r="P2" s="31"/>
      <c r="Q2" s="31"/>
      <c r="R2" s="99"/>
      <c r="S2" s="15"/>
    </row>
    <row r="3" spans="1:19" s="2" customFormat="1" ht="26.25" thickBot="1" x14ac:dyDescent="0.3">
      <c r="A3" s="13" t="s">
        <v>37</v>
      </c>
      <c r="B3" s="13" t="s">
        <v>38</v>
      </c>
      <c r="C3" s="13" t="s">
        <v>39</v>
      </c>
      <c r="D3" s="22" t="s">
        <v>40</v>
      </c>
      <c r="E3" s="24" t="s">
        <v>42</v>
      </c>
      <c r="F3" s="32" t="s">
        <v>43</v>
      </c>
      <c r="G3" s="32" t="s">
        <v>44</v>
      </c>
      <c r="H3" s="32" t="s">
        <v>54</v>
      </c>
      <c r="I3" s="13" t="s">
        <v>178</v>
      </c>
      <c r="J3" s="13" t="s">
        <v>46</v>
      </c>
      <c r="K3" s="32" t="s">
        <v>50</v>
      </c>
      <c r="L3" s="32" t="s">
        <v>51</v>
      </c>
      <c r="M3" s="32" t="s">
        <v>286</v>
      </c>
      <c r="N3" s="13" t="s">
        <v>179</v>
      </c>
      <c r="O3" s="13" t="s">
        <v>180</v>
      </c>
      <c r="P3" s="13" t="s">
        <v>287</v>
      </c>
      <c r="Q3" s="13" t="s">
        <v>288</v>
      </c>
      <c r="R3" s="13" t="s">
        <v>289</v>
      </c>
      <c r="S3" s="234"/>
    </row>
    <row r="4" spans="1:19" ht="36.75" thickBot="1" x14ac:dyDescent="0.3">
      <c r="A4" s="167">
        <v>1</v>
      </c>
      <c r="B4" s="16" t="str">
        <f>IF(A4="","",(VLOOKUP(A4,MATRIZASPECTOS[],2,FALSE)))</f>
        <v>Gestión Integral para el Seguimiento y Control a los Títulos Mineros</v>
      </c>
      <c r="C4" s="16" t="str">
        <f>IF(A4="","",(VLOOKUP(A4,MATRIZASPECTOS[],3,FALSE)))</f>
        <v>Consumo del recurso hídrico</v>
      </c>
      <c r="D4" s="23" t="str">
        <f>IF(A4="","",(VLOOKUP(A4,MATRIZASPECTOS[],4,FALSE)))</f>
        <v>Agotamiento del recurso hídrico</v>
      </c>
      <c r="E4" s="132" t="str">
        <f>IF(A4="","",(VLOOKUP(A4,MATRIZASPECTOS[],6,FALSE)))</f>
        <v>PAR</v>
      </c>
      <c r="F4" s="70" t="str">
        <f>IF($A4="","",(VLOOKUP($A4,MATRIZASPECTOS[],7,FALSE)))</f>
        <v>PAR Medellín</v>
      </c>
      <c r="G4" s="70" t="str">
        <f>IF($A4="","",(VLOOKUP($A4,MATRIZASPECTOS[],8,FALSE)))</f>
        <v>PAR Medellín</v>
      </c>
      <c r="H4" s="70" t="str">
        <f>IF($A4="","",(VLOOKUP($A4,MATRIZASPECTOS[],18,FALSE)))</f>
        <v>Negativo</v>
      </c>
      <c r="I4" s="70" t="str">
        <f>IF(A4="","",(VLOOKUP(A4,MATRIZASPECTOS[],19,FALSE)))</f>
        <v>Hidrológico - agua</v>
      </c>
      <c r="J4" s="70" t="str">
        <f>IF(A4="","",(VLOOKUP(A4,MATRIZASPECTOS[],10,FALSE)))</f>
        <v>Normal</v>
      </c>
      <c r="K4" s="70" t="str">
        <f>IF($A4="","",(VLOOKUP($A4,MATRIZASPECTOS[],14,FALSE)))</f>
        <v>Agua potable</v>
      </c>
      <c r="L4" s="69" t="str">
        <f>IF($A4="","",(VLOOKUP($A4,MATRIZASPECTOS[],15,FALSE)))</f>
        <v>6. Seguimiento y control a los productos y servicios</v>
      </c>
      <c r="M4" s="84">
        <f>IF($A4="","",(VLOOKUP($A4,MATRIZASPECTOS[],26,FALSE)))</f>
        <v>25</v>
      </c>
      <c r="N4" s="83" t="str">
        <f>IF($A4="","",(VLOOKUP($A4,MATRIZASPECTOS[],44,FALSE)))</f>
        <v/>
      </c>
      <c r="O4" s="83"/>
      <c r="P4" s="70"/>
      <c r="Q4" s="70"/>
      <c r="R4" s="100"/>
    </row>
    <row r="5" spans="1:19" ht="36.75" thickBot="1" x14ac:dyDescent="0.3">
      <c r="A5" s="167">
        <v>2</v>
      </c>
      <c r="B5" s="16" t="str">
        <f>IF(A5="","",(VLOOKUP(A5,MATRIZASPECTOS[],2,FALSE)))</f>
        <v>Gestión Integral para el Seguimiento y Control a los Títulos Mineros</v>
      </c>
      <c r="C5" s="16" t="str">
        <f>IF(A5="","",(VLOOKUP(A5,MATRIZASPECTOS[],3,FALSE)))</f>
        <v>Consumo de energía eléctrica</v>
      </c>
      <c r="D5" s="23" t="str">
        <f>IF(A5="","",(VLOOKUP(A5,MATRIZASPECTOS[],4,FALSE)))</f>
        <v>Presión sobre el recurso energético eléctrico</v>
      </c>
      <c r="E5" s="132" t="str">
        <f>IF(A5="","",(VLOOKUP(A5,MATRIZASPECTOS[],6,FALSE)))</f>
        <v>PAR</v>
      </c>
      <c r="F5" s="70" t="str">
        <f>IF($A5="","",(VLOOKUP($A5,MATRIZASPECTOS[],7,FALSE)))</f>
        <v>PAR Medellín</v>
      </c>
      <c r="G5" s="70" t="str">
        <f>IF($A5="","",(VLOOKUP($A5,MATRIZASPECTOS[],8,FALSE)))</f>
        <v>PAR Medellín</v>
      </c>
      <c r="H5" s="70" t="str">
        <f>IF($A5="","",(VLOOKUP($A5,MATRIZASPECTOS[],18,FALSE)))</f>
        <v>Negativo</v>
      </c>
      <c r="I5" s="70" t="str">
        <f>IF(A5="","",(VLOOKUP(A5,MATRIZASPECTOS[],19,FALSE)))</f>
        <v>Hidrológico - agua</v>
      </c>
      <c r="J5" s="70" t="str">
        <f>IF(A5="","",(VLOOKUP(A5,MATRIZASPECTOS[],10,FALSE)))</f>
        <v>Normal</v>
      </c>
      <c r="K5" s="70" t="str">
        <f>IF($A5="","",(VLOOKUP($A5,MATRIZASPECTOS[],14,FALSE)))</f>
        <v>Energía eléctrica</v>
      </c>
      <c r="L5" s="69" t="str">
        <f>IF($A5="","",(VLOOKUP($A5,MATRIZASPECTOS[],15,FALSE)))</f>
        <v>6. Seguimiento y control a los productos y servicios</v>
      </c>
      <c r="M5" s="84">
        <f>IF($A5="","",(VLOOKUP($A5,MATRIZASPECTOS[],26,FALSE)))</f>
        <v>25</v>
      </c>
      <c r="N5" s="83" t="str">
        <f>IF($A5="","",(VLOOKUP($A5,MATRIZASPECTOS[],44,FALSE)))</f>
        <v/>
      </c>
      <c r="O5" s="83"/>
      <c r="P5" s="70"/>
      <c r="Q5" s="70"/>
      <c r="R5" s="100"/>
    </row>
    <row r="6" spans="1:19" ht="36.75" thickBot="1" x14ac:dyDescent="0.3">
      <c r="A6" s="167">
        <v>3</v>
      </c>
      <c r="B6" s="16" t="str">
        <f>IF(A6="","",(VLOOKUP(A6,MATRIZASPECTOS[],2,FALSE)))</f>
        <v>Gestión Integral para el Seguimiento y Control a los Títulos Mineros</v>
      </c>
      <c r="C6" s="16" t="str">
        <f>IF(A6="","",(VLOOKUP(A6,MATRIZASPECTOS[],3,FALSE)))</f>
        <v>Consumo de materias primas e insumos</v>
      </c>
      <c r="D6" s="23" t="str">
        <f>IF(A6="","",(VLOOKUP(A6,MATRIZASPECTOS[],4,FALSE)))</f>
        <v>Agotamiento de los recursos naturales no renovables</v>
      </c>
      <c r="E6" s="132" t="str">
        <f>IF(A6="","",(VLOOKUP(A6,MATRIZASPECTOS[],6,FALSE)))</f>
        <v>PAR</v>
      </c>
      <c r="F6" s="70" t="str">
        <f>IF($A6="","",(VLOOKUP($A6,MATRIZASPECTOS[],7,FALSE)))</f>
        <v>PAR Medellín</v>
      </c>
      <c r="G6" s="70" t="str">
        <f>IF($A6="","",(VLOOKUP($A6,MATRIZASPECTOS[],8,FALSE)))</f>
        <v>PAR Medellín</v>
      </c>
      <c r="H6" s="70" t="str">
        <f>IF($A6="","",(VLOOKUP($A6,MATRIZASPECTOS[],18,FALSE)))</f>
        <v>Negativo</v>
      </c>
      <c r="I6" s="70" t="str">
        <f>IF(A6="","",(VLOOKUP(A6,MATRIZASPECTOS[],19,FALSE)))</f>
        <v>Biológico - biodiversidad</v>
      </c>
      <c r="J6" s="70" t="str">
        <f>IF(A6="","",(VLOOKUP(A6,MATRIZASPECTOS[],10,FALSE)))</f>
        <v>Normal</v>
      </c>
      <c r="K6" s="70" t="str">
        <f>IF($A6="","",(VLOOKUP($A6,MATRIZASPECTOS[],14,FALSE)))</f>
        <v>Papel</v>
      </c>
      <c r="L6" s="69" t="str">
        <f>IF($A6="","",(VLOOKUP($A6,MATRIZASPECTOS[],15,FALSE)))</f>
        <v>1. Adquisición y movilización de insumos y equipos</v>
      </c>
      <c r="M6" s="84">
        <f>IF($A6="","",(VLOOKUP($A6,MATRIZASPECTOS[],26,FALSE)))</f>
        <v>5</v>
      </c>
      <c r="N6" s="83" t="str">
        <f>IF($A6="","",(VLOOKUP($A6,MATRIZASPECTOS[],44,FALSE)))</f>
        <v/>
      </c>
      <c r="O6" s="83"/>
      <c r="P6" s="70"/>
      <c r="Q6" s="70"/>
      <c r="R6" s="100"/>
    </row>
    <row r="7" spans="1:19" ht="36.75" thickBot="1" x14ac:dyDescent="0.3">
      <c r="A7" s="167">
        <v>4</v>
      </c>
      <c r="B7" s="16" t="str">
        <f>IF(A7="","",(VLOOKUP(A7,MATRIZASPECTOS[],2,FALSE)))</f>
        <v>Gestión Integral para el Seguimiento y Control a los Títulos Mineros</v>
      </c>
      <c r="C7" s="16" t="str">
        <f>IF(A7="","",(VLOOKUP(A7,MATRIZASPECTOS[],3,FALSE)))</f>
        <v>Consumo de materias primas e insumos</v>
      </c>
      <c r="D7" s="23" t="str">
        <f>IF(A7="","",(VLOOKUP(A7,MATRIZASPECTOS[],4,FALSE)))</f>
        <v>Agotamiento general de los recursos naturales</v>
      </c>
      <c r="E7" s="132" t="str">
        <f>IF(A7="","",(VLOOKUP(A7,MATRIZASPECTOS[],6,FALSE)))</f>
        <v>PAR</v>
      </c>
      <c r="F7" s="70" t="str">
        <f>IF($A7="","",(VLOOKUP($A7,MATRIZASPECTOS[],7,FALSE)))</f>
        <v>PAR Medellín</v>
      </c>
      <c r="G7" s="70" t="str">
        <f>IF($A7="","",(VLOOKUP($A7,MATRIZASPECTOS[],8,FALSE)))</f>
        <v>PAR Medellín</v>
      </c>
      <c r="H7" s="70" t="str">
        <f>IF($A7="","",(VLOOKUP($A7,MATRIZASPECTOS[],18,FALSE)))</f>
        <v>Negativo</v>
      </c>
      <c r="I7" s="70" t="str">
        <f>IF(A7="","",(VLOOKUP(A7,MATRIZASPECTOS[],19,FALSE)))</f>
        <v>Biológico - biodiversidad</v>
      </c>
      <c r="J7" s="70" t="str">
        <f>IF(A7="","",(VLOOKUP(A7,MATRIZASPECTOS[],10,FALSE)))</f>
        <v>Normal</v>
      </c>
      <c r="K7" s="70" t="str">
        <f>IF($A7="","",(VLOOKUP($A7,MATRIZASPECTOS[],14,FALSE)))</f>
        <v>Elementos pequeños de oficina</v>
      </c>
      <c r="L7" s="69" t="str">
        <f>IF($A7="","",(VLOOKUP($A7,MATRIZASPECTOS[],15,FALSE)))</f>
        <v>1. Adquisición y movilización de insumos y equipos</v>
      </c>
      <c r="M7" s="84">
        <f>IF($A7="","",(VLOOKUP($A7,MATRIZASPECTOS[],26,FALSE)))</f>
        <v>1</v>
      </c>
      <c r="N7" s="83" t="str">
        <f>IF($A7="","",(VLOOKUP($A7,MATRIZASPECTOS[],44,FALSE)))</f>
        <v/>
      </c>
      <c r="O7" s="83"/>
      <c r="P7" s="70"/>
      <c r="Q7" s="70"/>
      <c r="R7" s="100"/>
    </row>
    <row r="8" spans="1:19" ht="36.75" thickBot="1" x14ac:dyDescent="0.3">
      <c r="A8" s="167">
        <v>5</v>
      </c>
      <c r="B8" s="16" t="str">
        <f>IF(A8="","",(VLOOKUP(A8,MATRIZASPECTOS[],2,FALSE)))</f>
        <v>Gestión Integral para el Seguimiento y Control a los Títulos Mineros</v>
      </c>
      <c r="C8" s="16" t="str">
        <f>IF(A8="","",(VLOOKUP(A8,MATRIZASPECTOS[],3,FALSE)))</f>
        <v>Consumo de materias primas e insumos</v>
      </c>
      <c r="D8" s="23" t="str">
        <f>IF(A8="","",(VLOOKUP(A8,MATRIZASPECTOS[],4,FALSE)))</f>
        <v>Agotamiento general de los recursos naturales</v>
      </c>
      <c r="E8" s="132" t="str">
        <f>IF(A8="","",(VLOOKUP(A8,MATRIZASPECTOS[],6,FALSE)))</f>
        <v>PAR</v>
      </c>
      <c r="F8" s="70" t="str">
        <f>IF($A8="","",(VLOOKUP($A8,MATRIZASPECTOS[],7,FALSE)))</f>
        <v>PAR Medellín</v>
      </c>
      <c r="G8" s="70" t="str">
        <f>IF($A8="","",(VLOOKUP($A8,MATRIZASPECTOS[],8,FALSE)))</f>
        <v>PAR Medellín</v>
      </c>
      <c r="H8" s="70" t="str">
        <f>IF($A8="","",(VLOOKUP($A8,MATRIZASPECTOS[],18,FALSE)))</f>
        <v>Negativo</v>
      </c>
      <c r="I8" s="70" t="str">
        <f>IF(A8="","",(VLOOKUP(A8,MATRIZASPECTOS[],19,FALSE)))</f>
        <v>Biológico - biodiversidad</v>
      </c>
      <c r="J8" s="70" t="str">
        <f>IF(A8="","",(VLOOKUP(A8,MATRIZASPECTOS[],10,FALSE)))</f>
        <v>Normal</v>
      </c>
      <c r="K8" s="70" t="str">
        <f>IF($A8="","",(VLOOKUP($A8,MATRIZASPECTOS[],14,FALSE)))</f>
        <v>Elementos de aseo y cafetería</v>
      </c>
      <c r="L8" s="69" t="str">
        <f>IF($A8="","",(VLOOKUP($A8,MATRIZASPECTOS[],15,FALSE)))</f>
        <v>1. Adquisición y movilización de insumos y equipos</v>
      </c>
      <c r="M8" s="84">
        <f>IF($A8="","",(VLOOKUP($A8,MATRIZASPECTOS[],26,FALSE)))</f>
        <v>5</v>
      </c>
      <c r="N8" s="83" t="str">
        <f>IF($A8="","",(VLOOKUP($A8,MATRIZASPECTOS[],44,FALSE)))</f>
        <v/>
      </c>
      <c r="O8" s="83"/>
      <c r="P8" s="70"/>
      <c r="Q8" s="70"/>
      <c r="R8" s="100"/>
    </row>
    <row r="9" spans="1:19" ht="36.75" thickBot="1" x14ac:dyDescent="0.3">
      <c r="A9" s="167">
        <v>6</v>
      </c>
      <c r="B9" s="16" t="str">
        <f>IF(A9="","",(VLOOKUP(A9,MATRIZASPECTOS[],2,FALSE)))</f>
        <v>Gestión Integral para el Seguimiento y Control a los Títulos Mineros</v>
      </c>
      <c r="C9" s="16" t="str">
        <f>IF(A9="","",(VLOOKUP(A9,MATRIZASPECTOS[],3,FALSE)))</f>
        <v>Consumo de materias primas e insumos</v>
      </c>
      <c r="D9" s="23" t="str">
        <f>IF(A9="","",(VLOOKUP(A9,MATRIZASPECTOS[],4,FALSE)))</f>
        <v>Agotamiento de los recursos naturales no renovables</v>
      </c>
      <c r="E9" s="132" t="str">
        <f>IF(A9="","",(VLOOKUP(A9,MATRIZASPECTOS[],6,FALSE)))</f>
        <v>PAR</v>
      </c>
      <c r="F9" s="70" t="str">
        <f>IF($A9="","",(VLOOKUP($A9,MATRIZASPECTOS[],7,FALSE)))</f>
        <v>PAR Medellín</v>
      </c>
      <c r="G9" s="70" t="str">
        <f>IF($A9="","",(VLOOKUP($A9,MATRIZASPECTOS[],8,FALSE)))</f>
        <v>PAR Medellín</v>
      </c>
      <c r="H9" s="70" t="str">
        <f>IF($A9="","",(VLOOKUP($A9,MATRIZASPECTOS[],18,FALSE)))</f>
        <v>Negativo</v>
      </c>
      <c r="I9" s="70" t="str">
        <f>IF(A9="","",(VLOOKUP(A9,MATRIZASPECTOS[],19,FALSE)))</f>
        <v>Biológico - biodiversidad</v>
      </c>
      <c r="J9" s="70" t="str">
        <f>IF(A9="","",(VLOOKUP(A9,MATRIZASPECTOS[],10,FALSE)))</f>
        <v>Normal</v>
      </c>
      <c r="K9" s="70" t="str">
        <f>IF($A9="","",(VLOOKUP($A9,MATRIZASPECTOS[],14,FALSE)))</f>
        <v>Movilización terrestre</v>
      </c>
      <c r="L9" s="69" t="str">
        <f>IF($A9="","",(VLOOKUP($A9,MATRIZASPECTOS[],15,FALSE)))</f>
        <v>2. Movilización para el desarrollo de actividades</v>
      </c>
      <c r="M9" s="84">
        <f>IF($A9="","",(VLOOKUP($A9,MATRIZASPECTOS[],26,FALSE)))</f>
        <v>15</v>
      </c>
      <c r="N9" s="83" t="str">
        <f>IF($A9="","",(VLOOKUP($A9,MATRIZASPECTOS[],44,FALSE)))</f>
        <v/>
      </c>
      <c r="O9" s="83"/>
      <c r="P9" s="70"/>
      <c r="Q9" s="70"/>
      <c r="R9" s="100"/>
    </row>
    <row r="10" spans="1:19" ht="36.75" thickBot="1" x14ac:dyDescent="0.3">
      <c r="A10" s="167">
        <v>7</v>
      </c>
      <c r="B10" s="16" t="str">
        <f>IF(A10="","",(VLOOKUP(A10,MATRIZASPECTOS[],2,FALSE)))</f>
        <v>Gestión Integral para el Seguimiento y Control a los Títulos Mineros</v>
      </c>
      <c r="C10" s="16" t="str">
        <f>IF(A10="","",(VLOOKUP(A10,MATRIZASPECTOS[],3,FALSE)))</f>
        <v>Consumo de materias primas e insumos</v>
      </c>
      <c r="D10" s="23" t="str">
        <f>IF(A10="","",(VLOOKUP(A10,MATRIZASPECTOS[],4,FALSE)))</f>
        <v>Agotamiento de los recursos naturales no renovables</v>
      </c>
      <c r="E10" s="132" t="str">
        <f>IF(A10="","",(VLOOKUP(A10,MATRIZASPECTOS[],6,FALSE)))</f>
        <v>PAR</v>
      </c>
      <c r="F10" s="70" t="str">
        <f>IF($A10="","",(VLOOKUP($A10,MATRIZASPECTOS[],7,FALSE)))</f>
        <v>PAR Medellín</v>
      </c>
      <c r="G10" s="70" t="str">
        <f>IF($A10="","",(VLOOKUP($A10,MATRIZASPECTOS[],8,FALSE)))</f>
        <v>PAR Medellín</v>
      </c>
      <c r="H10" s="70" t="str">
        <f>IF($A10="","",(VLOOKUP($A10,MATRIZASPECTOS[],18,FALSE)))</f>
        <v>Negativo</v>
      </c>
      <c r="I10" s="70" t="str">
        <f>IF(A10="","",(VLOOKUP(A10,MATRIZASPECTOS[],19,FALSE)))</f>
        <v>Biológico - biodiversidad</v>
      </c>
      <c r="J10" s="70" t="str">
        <f>IF(A10="","",(VLOOKUP(A10,MATRIZASPECTOS[],10,FALSE)))</f>
        <v>Normal</v>
      </c>
      <c r="K10" s="70" t="str">
        <f>IF($A10="","",(VLOOKUP($A10,MATRIZASPECTOS[],14,FALSE)))</f>
        <v>Movilización aérea</v>
      </c>
      <c r="L10" s="69" t="str">
        <f>IF($A10="","",(VLOOKUP($A10,MATRIZASPECTOS[],15,FALSE)))</f>
        <v>2. Movilización para el desarrollo de actividades</v>
      </c>
      <c r="M10" s="84">
        <f>IF($A10="","",(VLOOKUP($A10,MATRIZASPECTOS[],26,FALSE)))</f>
        <v>5</v>
      </c>
      <c r="N10" s="83" t="str">
        <f>IF($A10="","",(VLOOKUP($A10,MATRIZASPECTOS[],44,FALSE)))</f>
        <v/>
      </c>
      <c r="O10" s="83"/>
      <c r="P10" s="70"/>
      <c r="Q10" s="70"/>
      <c r="R10" s="100"/>
    </row>
    <row r="11" spans="1:19" ht="36.75" thickBot="1" x14ac:dyDescent="0.3">
      <c r="A11" s="167">
        <v>8</v>
      </c>
      <c r="B11" s="16" t="str">
        <f>IF(A11="","",(VLOOKUP(A11,MATRIZASPECTOS[],2,FALSE)))</f>
        <v>Gestión Integral para el Seguimiento y Control a los Títulos Mineros</v>
      </c>
      <c r="C11" s="16" t="str">
        <f>IF(A11="","",(VLOOKUP(A11,MATRIZASPECTOS[],3,FALSE)))</f>
        <v>Consumo de materias primas e insumos</v>
      </c>
      <c r="D11" s="23" t="str">
        <f>IF(A11="","",(VLOOKUP(A11,MATRIZASPECTOS[],4,FALSE)))</f>
        <v>Agotamiento de los recursos naturales no renovables</v>
      </c>
      <c r="E11" s="132" t="str">
        <f>IF(A11="","",(VLOOKUP(A11,MATRIZASPECTOS[],6,FALSE)))</f>
        <v>PAR</v>
      </c>
      <c r="F11" s="70" t="str">
        <f>IF($A11="","",(VLOOKUP($A11,MATRIZASPECTOS[],7,FALSE)))</f>
        <v>PAR Medellín</v>
      </c>
      <c r="G11" s="70" t="str">
        <f>IF($A11="","",(VLOOKUP($A11,MATRIZASPECTOS[],8,FALSE)))</f>
        <v>PAR Medellín</v>
      </c>
      <c r="H11" s="70" t="str">
        <f>IF($A11="","",(VLOOKUP($A11,MATRIZASPECTOS[],18,FALSE)))</f>
        <v>Negativo</v>
      </c>
      <c r="I11" s="70" t="str">
        <f>IF(A11="","",(VLOOKUP(A11,MATRIZASPECTOS[],19,FALSE)))</f>
        <v>Biológico - biodiversidad</v>
      </c>
      <c r="J11" s="70" t="str">
        <f>IF(A11="","",(VLOOKUP(A11,MATRIZASPECTOS[],10,FALSE)))</f>
        <v>Normal</v>
      </c>
      <c r="K11" s="70" t="str">
        <f>IF($A11="","",(VLOOKUP($A11,MATRIZASPECTOS[],14,FALSE)))</f>
        <v>Movilización fluvial</v>
      </c>
      <c r="L11" s="69" t="str">
        <f>IF($A11="","",(VLOOKUP($A11,MATRIZASPECTOS[],15,FALSE)))</f>
        <v>2. Movilización para el desarrollo de actividades</v>
      </c>
      <c r="M11" s="84">
        <f>IF($A11="","",(VLOOKUP($A11,MATRIZASPECTOS[],26,FALSE)))</f>
        <v>1</v>
      </c>
      <c r="N11" s="83" t="str">
        <f>IF($A11="","",(VLOOKUP($A11,MATRIZASPECTOS[],44,FALSE)))</f>
        <v/>
      </c>
      <c r="O11" s="83"/>
      <c r="P11" s="70"/>
      <c r="Q11" s="70"/>
      <c r="R11" s="100"/>
    </row>
    <row r="12" spans="1:19" ht="36.75" thickBot="1" x14ac:dyDescent="0.3">
      <c r="A12" s="167">
        <v>9</v>
      </c>
      <c r="B12" s="16" t="str">
        <f>IF(A12="","",(VLOOKUP(A12,MATRIZASPECTOS[],2,FALSE)))</f>
        <v>Gestión Integral para el Seguimiento y Control a los Títulos Mineros</v>
      </c>
      <c r="C12" s="16" t="str">
        <f>IF(A12="","",(VLOOKUP(A12,MATRIZASPECTOS[],3,FALSE)))</f>
        <v>Consumo de materias primas e insumos</v>
      </c>
      <c r="D12" s="23" t="str">
        <f>IF(A12="","",(VLOOKUP(A12,MATRIZASPECTOS[],4,FALSE)))</f>
        <v>Agotamiento general de los recursos naturales</v>
      </c>
      <c r="E12" s="132" t="str">
        <f>IF(A12="","",(VLOOKUP(A12,MATRIZASPECTOS[],6,FALSE)))</f>
        <v>PAR</v>
      </c>
      <c r="F12" s="70" t="str">
        <f>IF($A12="","",(VLOOKUP($A12,MATRIZASPECTOS[],7,FALSE)))</f>
        <v>PAR Medellín</v>
      </c>
      <c r="G12" s="70" t="str">
        <f>IF($A12="","",(VLOOKUP($A12,MATRIZASPECTOS[],8,FALSE)))</f>
        <v>PAR Medellín</v>
      </c>
      <c r="H12" s="70" t="str">
        <f>IF($A12="","",(VLOOKUP($A12,MATRIZASPECTOS[],18,FALSE)))</f>
        <v>Negativo</v>
      </c>
      <c r="I12" s="70" t="str">
        <f>IF(A12="","",(VLOOKUP(A12,MATRIZASPECTOS[],19,FALSE)))</f>
        <v>Biológico - biodiversidad</v>
      </c>
      <c r="J12" s="70" t="str">
        <f>IF(A12="","",(VLOOKUP(A12,MATRIZASPECTOS[],10,FALSE)))</f>
        <v>Normal</v>
      </c>
      <c r="K12" s="70" t="str">
        <f>IF($A12="","",(VLOOKUP($A12,MATRIZASPECTOS[],14,FALSE)))</f>
        <v>Computadores y perifericos</v>
      </c>
      <c r="L12" s="69" t="str">
        <f>IF($A12="","",(VLOOKUP($A12,MATRIZASPECTOS[],15,FALSE)))</f>
        <v>1. Adquisición y movilización de insumos y equipos</v>
      </c>
      <c r="M12" s="84">
        <f>IF($A12="","",(VLOOKUP($A12,MATRIZASPECTOS[],26,FALSE)))</f>
        <v>1</v>
      </c>
      <c r="N12" s="83" t="str">
        <f>IF($A12="","",(VLOOKUP($A12,MATRIZASPECTOS[],44,FALSE)))</f>
        <v/>
      </c>
      <c r="O12" s="83"/>
      <c r="P12" s="70"/>
      <c r="Q12" s="70"/>
      <c r="R12" s="100"/>
    </row>
    <row r="13" spans="1:19" ht="36.75" thickBot="1" x14ac:dyDescent="0.3">
      <c r="A13" s="167">
        <v>10</v>
      </c>
      <c r="B13" s="16" t="str">
        <f>IF(A13="","",(VLOOKUP(A13,MATRIZASPECTOS[],2,FALSE)))</f>
        <v>Gestión Integral para el Seguimiento y Control a los Títulos Mineros</v>
      </c>
      <c r="C13" s="16" t="str">
        <f>IF(A13="","",(VLOOKUP(A13,MATRIZASPECTOS[],3,FALSE)))</f>
        <v>Consumo de materias primas e insumos</v>
      </c>
      <c r="D13" s="23" t="str">
        <f>IF(A13="","",(VLOOKUP(A13,MATRIZASPECTOS[],4,FALSE)))</f>
        <v>Agotamiento general de los recursos naturales</v>
      </c>
      <c r="E13" s="132" t="str">
        <f>IF(A13="","",(VLOOKUP(A13,MATRIZASPECTOS[],6,FALSE)))</f>
        <v>PAR</v>
      </c>
      <c r="F13" s="70" t="str">
        <f>IF($A13="","",(VLOOKUP($A13,MATRIZASPECTOS[],7,FALSE)))</f>
        <v>PAR Medellín</v>
      </c>
      <c r="G13" s="70" t="str">
        <f>IF($A13="","",(VLOOKUP($A13,MATRIZASPECTOS[],8,FALSE)))</f>
        <v>PAR Medellín</v>
      </c>
      <c r="H13" s="70" t="str">
        <f>IF($A13="","",(VLOOKUP($A13,MATRIZASPECTOS[],18,FALSE)))</f>
        <v>Negativo</v>
      </c>
      <c r="I13" s="70" t="str">
        <f>IF(A13="","",(VLOOKUP(A13,MATRIZASPECTOS[],19,FALSE)))</f>
        <v>Biológico - biodiversidad</v>
      </c>
      <c r="J13" s="70" t="str">
        <f>IF(A13="","",(VLOOKUP(A13,MATRIZASPECTOS[],10,FALSE)))</f>
        <v>Normal</v>
      </c>
      <c r="K13" s="70" t="str">
        <f>IF($A13="","",(VLOOKUP($A13,MATRIZASPECTOS[],14,FALSE)))</f>
        <v>Mobiliario de oficina</v>
      </c>
      <c r="L13" s="69" t="str">
        <f>IF($A13="","",(VLOOKUP($A13,MATRIZASPECTOS[],15,FALSE)))</f>
        <v>1. Adquisición y movilización de insumos y equipos</v>
      </c>
      <c r="M13" s="84">
        <f>IF($A13="","",(VLOOKUP($A13,MATRIZASPECTOS[],26,FALSE)))</f>
        <v>1</v>
      </c>
      <c r="N13" s="83" t="str">
        <f>IF($A13="","",(VLOOKUP($A13,MATRIZASPECTOS[],44,FALSE)))</f>
        <v/>
      </c>
      <c r="O13" s="83"/>
      <c r="P13" s="70"/>
      <c r="Q13" s="70"/>
      <c r="R13" s="100"/>
    </row>
    <row r="14" spans="1:19" ht="36.75" thickBot="1" x14ac:dyDescent="0.3">
      <c r="A14" s="167">
        <v>11</v>
      </c>
      <c r="B14" s="16" t="str">
        <f>IF(A14="","",(VLOOKUP(A14,MATRIZASPECTOS[],2,FALSE)))</f>
        <v>Gestión Integral para el Seguimiento y Control a los Títulos Mineros</v>
      </c>
      <c r="C14" s="16" t="str">
        <f>IF(A14="","",(VLOOKUP(A14,MATRIZASPECTOS[],3,FALSE)))</f>
        <v>Generación de empleo</v>
      </c>
      <c r="D14" s="23" t="str">
        <f>IF(A14="","",(VLOOKUP(A14,MATRIZASPECTOS[],4,FALSE)))</f>
        <v>Desarrollo económico y social</v>
      </c>
      <c r="E14" s="132" t="str">
        <f>IF(A14="","",(VLOOKUP(A14,MATRIZASPECTOS[],6,FALSE)))</f>
        <v>PAR</v>
      </c>
      <c r="F14" s="70" t="str">
        <f>IF($A14="","",(VLOOKUP($A14,MATRIZASPECTOS[],7,FALSE)))</f>
        <v>PAR Medellín</v>
      </c>
      <c r="G14" s="70" t="str">
        <f>IF($A14="","",(VLOOKUP($A14,MATRIZASPECTOS[],8,FALSE)))</f>
        <v>PAR Medellín</v>
      </c>
      <c r="H14" s="70" t="str">
        <f>IF($A14="","",(VLOOKUP($A14,MATRIZASPECTOS[],18,FALSE)))</f>
        <v>Positivo</v>
      </c>
      <c r="I14" s="70" t="str">
        <f>IF(A14="","",(VLOOKUP(A14,MATRIZASPECTOS[],19,FALSE)))</f>
        <v>Sociocultural - social</v>
      </c>
      <c r="J14" s="70" t="str">
        <f>IF(A14="","",(VLOOKUP(A14,MATRIZASPECTOS[],10,FALSE)))</f>
        <v>Normal</v>
      </c>
      <c r="K14" s="70" t="str">
        <f>IF($A14="","",(VLOOKUP($A14,MATRIZASPECTOS[],14,FALSE)))</f>
        <v>Recurso humano</v>
      </c>
      <c r="L14" s="69" t="str">
        <f>IF($A14="","",(VLOOKUP($A14,MATRIZASPECTOS[],15,FALSE)))</f>
        <v>6. Seguimiento y control a los productos y servicios</v>
      </c>
      <c r="M14" s="84">
        <f>IF($A14="","",(VLOOKUP($A14,MATRIZASPECTOS[],26,FALSE)))</f>
        <v>25</v>
      </c>
      <c r="N14" s="83" t="str">
        <f>IF($A14="","",(VLOOKUP($A14,MATRIZASPECTOS[],44,FALSE)))</f>
        <v/>
      </c>
      <c r="O14" s="83"/>
      <c r="P14" s="70"/>
      <c r="Q14" s="70"/>
      <c r="R14" s="100"/>
    </row>
    <row r="15" spans="1:19" ht="36.75" thickBot="1" x14ac:dyDescent="0.3">
      <c r="A15" s="167">
        <v>12</v>
      </c>
      <c r="B15" s="16" t="str">
        <f>IF(A15="","",(VLOOKUP(A15,MATRIZASPECTOS[],2,FALSE)))</f>
        <v>Gestión Integral para el Seguimiento y Control a los Títulos Mineros</v>
      </c>
      <c r="C15" s="16" t="str">
        <f>IF(A15="","",(VLOOKUP(A15,MATRIZASPECTOS[],3,FALSE)))</f>
        <v>Consumo de materias primas e insumos</v>
      </c>
      <c r="D15" s="23" t="str">
        <f>IF(A15="","",(VLOOKUP(A15,MATRIZASPECTOS[],4,FALSE)))</f>
        <v>Agotamiento general de los recursos naturales</v>
      </c>
      <c r="E15" s="132" t="str">
        <f>IF(A15="","",(VLOOKUP(A15,MATRIZASPECTOS[],6,FALSE)))</f>
        <v>PAR</v>
      </c>
      <c r="F15" s="70" t="str">
        <f>IF($A15="","",(VLOOKUP($A15,MATRIZASPECTOS[],7,FALSE)))</f>
        <v>PAR Medellín</v>
      </c>
      <c r="G15" s="70" t="str">
        <f>IF($A15="","",(VLOOKUP($A15,MATRIZASPECTOS[],8,FALSE)))</f>
        <v>PAR Medellín</v>
      </c>
      <c r="H15" s="70" t="str">
        <f>IF($A15="","",(VLOOKUP($A15,MATRIZASPECTOS[],18,FALSE)))</f>
        <v>Negativo</v>
      </c>
      <c r="I15" s="70" t="str">
        <f>IF(A15="","",(VLOOKUP(A15,MATRIZASPECTOS[],19,FALSE)))</f>
        <v>Biológico - biodiversidad</v>
      </c>
      <c r="J15" s="70" t="str">
        <f>IF(A15="","",(VLOOKUP(A15,MATRIZASPECTOS[],10,FALSE)))</f>
        <v>Normal</v>
      </c>
      <c r="K15" s="70" t="str">
        <f>IF($A15="","",(VLOOKUP($A15,MATRIZASPECTOS[],14,FALSE)))</f>
        <v>Elementos de protección personal</v>
      </c>
      <c r="L15" s="69" t="str">
        <f>IF($A15="","",(VLOOKUP($A15,MATRIZASPECTOS[],15,FALSE)))</f>
        <v>6. Seguimiento y control a los productos y servicios</v>
      </c>
      <c r="M15" s="84">
        <f>IF($A15="","",(VLOOKUP($A15,MATRIZASPECTOS[],26,FALSE)))</f>
        <v>3</v>
      </c>
      <c r="N15" s="83" t="str">
        <f>IF($A15="","",(VLOOKUP($A15,MATRIZASPECTOS[],44,FALSE)))</f>
        <v/>
      </c>
      <c r="O15" s="83"/>
      <c r="P15" s="70"/>
      <c r="Q15" s="70"/>
      <c r="R15" s="100"/>
    </row>
    <row r="16" spans="1:19" ht="36.75" thickBot="1" x14ac:dyDescent="0.3">
      <c r="A16" s="167">
        <v>13</v>
      </c>
      <c r="B16" s="16" t="str">
        <f>IF(A16="","",(VLOOKUP(A16,MATRIZASPECTOS[],2,FALSE)))</f>
        <v>Gestión Integral para el Seguimiento y Control a los Títulos Mineros</v>
      </c>
      <c r="C16" s="16" t="str">
        <f>IF(A16="","",(VLOOKUP(A16,MATRIZASPECTOS[],3,FALSE)))</f>
        <v>Generación de vertimientos</v>
      </c>
      <c r="D16" s="23" t="str">
        <f>IF(A16="","",(VLOOKUP(A16,MATRIZASPECTOS[],4,FALSE)))</f>
        <v>Contaminación por descarga de aguas residuales domésticas</v>
      </c>
      <c r="E16" s="132" t="str">
        <f>IF(A16="","",(VLOOKUP(A16,MATRIZASPECTOS[],6,FALSE)))</f>
        <v>PAR</v>
      </c>
      <c r="F16" s="70" t="str">
        <f>IF($A16="","",(VLOOKUP($A16,MATRIZASPECTOS[],7,FALSE)))</f>
        <v>PAR Medellín</v>
      </c>
      <c r="G16" s="70" t="str">
        <f>IF($A16="","",(VLOOKUP($A16,MATRIZASPECTOS[],8,FALSE)))</f>
        <v>PAR Medellín</v>
      </c>
      <c r="H16" s="70" t="str">
        <f>IF($A16="","",(VLOOKUP($A16,MATRIZASPECTOS[],18,FALSE)))</f>
        <v>Negativo</v>
      </c>
      <c r="I16" s="70" t="str">
        <f>IF(A16="","",(VLOOKUP(A16,MATRIZASPECTOS[],19,FALSE)))</f>
        <v>Hidrológico - agua</v>
      </c>
      <c r="J16" s="70" t="str">
        <f>IF(A16="","",(VLOOKUP(A16,MATRIZASPECTOS[],10,FALSE)))</f>
        <v>Normal</v>
      </c>
      <c r="K16" s="70" t="str">
        <f>IF($A16="","",(VLOOKUP($A16,MATRIZASPECTOS[],14,FALSE)))</f>
        <v>Aguas residuales domésticas</v>
      </c>
      <c r="L16" s="69" t="str">
        <f>IF($A16="","",(VLOOKUP($A16,MATRIZASPECTOS[],15,FALSE)))</f>
        <v>6. Seguimiento y control a los productos y servicios</v>
      </c>
      <c r="M16" s="84">
        <f>IF($A16="","",(VLOOKUP($A16,MATRIZASPECTOS[],26,FALSE)))</f>
        <v>5</v>
      </c>
      <c r="N16" s="83" t="str">
        <f>IF($A16="","",(VLOOKUP($A16,MATRIZASPECTOS[],44,FALSE)))</f>
        <v/>
      </c>
      <c r="O16" s="83"/>
      <c r="P16" s="70"/>
      <c r="Q16" s="70"/>
      <c r="R16" s="100"/>
    </row>
    <row r="17" spans="1:18" ht="36.75" thickBot="1" x14ac:dyDescent="0.3">
      <c r="A17" s="167">
        <v>14</v>
      </c>
      <c r="B17" s="16" t="str">
        <f>IF(A17="","",(VLOOKUP(A17,MATRIZASPECTOS[],2,FALSE)))</f>
        <v>Gestión Integral para el Seguimiento y Control a los Títulos Mineros</v>
      </c>
      <c r="C17" s="16" t="str">
        <f>IF(A17="","",(VLOOKUP(A17,MATRIZASPECTOS[],3,FALSE)))</f>
        <v>Generación de residuos</v>
      </c>
      <c r="D17" s="23" t="str">
        <f>IF(A17="","",(VLOOKUP(A17,MATRIZASPECTOS[],4,FALSE)))</f>
        <v>Contaminación por generación de residuos ordinarios</v>
      </c>
      <c r="E17" s="132" t="str">
        <f>IF(A17="","",(VLOOKUP(A17,MATRIZASPECTOS[],6,FALSE)))</f>
        <v>PAR</v>
      </c>
      <c r="F17" s="70" t="str">
        <f>IF($A17="","",(VLOOKUP($A17,MATRIZASPECTOS[],7,FALSE)))</f>
        <v>PAR Medellín</v>
      </c>
      <c r="G17" s="70" t="str">
        <f>IF($A17="","",(VLOOKUP($A17,MATRIZASPECTOS[],8,FALSE)))</f>
        <v>PAR Medellín</v>
      </c>
      <c r="H17" s="70" t="str">
        <f>IF($A17="","",(VLOOKUP($A17,MATRIZASPECTOS[],18,FALSE)))</f>
        <v>Negativo</v>
      </c>
      <c r="I17" s="70" t="str">
        <f>IF(A17="","",(VLOOKUP(A17,MATRIZASPECTOS[],19,FALSE)))</f>
        <v>Geológico - suelo</v>
      </c>
      <c r="J17" s="70" t="str">
        <f>IF(A17="","",(VLOOKUP(A17,MATRIZASPECTOS[],10,FALSE)))</f>
        <v>Normal</v>
      </c>
      <c r="K17" s="70" t="str">
        <f>IF($A17="","",(VLOOKUP($A17,MATRIZASPECTOS[],14,FALSE)))</f>
        <v>Residuos ordinarios</v>
      </c>
      <c r="L17" s="69" t="str">
        <f>IF($A17="","",(VLOOKUP($A17,MATRIZASPECTOS[],15,FALSE)))</f>
        <v>6. Seguimiento y control a los productos y servicios</v>
      </c>
      <c r="M17" s="84">
        <f>IF($A17="","",(VLOOKUP($A17,MATRIZASPECTOS[],26,FALSE)))</f>
        <v>25</v>
      </c>
      <c r="N17" s="83" t="str">
        <f>IF($A17="","",(VLOOKUP($A17,MATRIZASPECTOS[],44,FALSE)))</f>
        <v/>
      </c>
      <c r="O17" s="83"/>
      <c r="P17" s="70"/>
      <c r="Q17" s="70"/>
      <c r="R17" s="100"/>
    </row>
    <row r="18" spans="1:18" ht="51.75" thickBot="1" x14ac:dyDescent="0.3">
      <c r="A18" s="167">
        <v>15</v>
      </c>
      <c r="B18" s="16" t="str">
        <f>IF(A18="","",(VLOOKUP(A18,MATRIZASPECTOS[],2,FALSE)))</f>
        <v>Gestión Integral para el Seguimiento y Control a los Títulos Mineros</v>
      </c>
      <c r="C18" s="16" t="str">
        <f>IF(A18="","",(VLOOKUP(A18,MATRIZASPECTOS[],3,FALSE)))</f>
        <v>Generación de residuos</v>
      </c>
      <c r="D18" s="23" t="str">
        <f>IF(A18="","",(VLOOKUP(A18,MATRIZASPECTOS[],4,FALSE)))</f>
        <v>Aprovechamiento de residuos reutilizables</v>
      </c>
      <c r="E18" s="132" t="str">
        <f>IF(A18="","",(VLOOKUP(A18,MATRIZASPECTOS[],6,FALSE)))</f>
        <v>PAR</v>
      </c>
      <c r="F18" s="70" t="str">
        <f>IF($A18="","",(VLOOKUP($A18,MATRIZASPECTOS[],7,FALSE)))</f>
        <v>PAR Medellín</v>
      </c>
      <c r="G18" s="70" t="str">
        <f>IF($A18="","",(VLOOKUP($A18,MATRIZASPECTOS[],8,FALSE)))</f>
        <v>PAR Medellín</v>
      </c>
      <c r="H18" s="70" t="str">
        <f>IF($A18="","",(VLOOKUP($A18,MATRIZASPECTOS[],18,FALSE)))</f>
        <v>Positivo</v>
      </c>
      <c r="I18" s="70" t="str">
        <f>IF(A18="","",(VLOOKUP(A18,MATRIZASPECTOS[],19,FALSE)))</f>
        <v>Geológico - suelo</v>
      </c>
      <c r="J18" s="70" t="str">
        <f>IF(A18="","",(VLOOKUP(A18,MATRIZASPECTOS[],10,FALSE)))</f>
        <v>Normal</v>
      </c>
      <c r="K18" s="70" t="str">
        <f>IF($A18="","",(VLOOKUP($A18,MATRIZASPECTOS[],14,FALSE)))</f>
        <v>Residuos reutilizables (papel, cartón, vidrio, plástico rigido, plástico flexible)</v>
      </c>
      <c r="L18" s="69" t="str">
        <f>IF($A18="","",(VLOOKUP($A18,MATRIZASPECTOS[],15,FALSE)))</f>
        <v>6. Seguimiento y control a los productos y servicios</v>
      </c>
      <c r="M18" s="84">
        <f>IF($A18="","",(VLOOKUP($A18,MATRIZASPECTOS[],26,FALSE)))</f>
        <v>5</v>
      </c>
      <c r="N18" s="83" t="str">
        <f>IF($A18="","",(VLOOKUP($A18,MATRIZASPECTOS[],44,FALSE)))</f>
        <v/>
      </c>
      <c r="O18" s="83"/>
      <c r="P18" s="70"/>
      <c r="Q18" s="70"/>
      <c r="R18" s="100"/>
    </row>
    <row r="19" spans="1:18" ht="36.75" thickBot="1" x14ac:dyDescent="0.3">
      <c r="A19" s="167">
        <v>16</v>
      </c>
      <c r="B19" s="16" t="str">
        <f>IF(A19="","",(VLOOKUP(A19,MATRIZASPECTOS[],2,FALSE)))</f>
        <v>Gestión Integral para el Seguimiento y Control a los Títulos Mineros</v>
      </c>
      <c r="C19" s="16" t="str">
        <f>IF(A19="","",(VLOOKUP(A19,MATRIZASPECTOS[],3,FALSE)))</f>
        <v>Generación de emisiones</v>
      </c>
      <c r="D19" s="23" t="str">
        <f>IF(A19="","",(VLOOKUP(A19,MATRIZASPECTOS[],4,FALSE)))</f>
        <v>Contaminación por emisión de varios agentes clasificados</v>
      </c>
      <c r="E19" s="132" t="str">
        <f>IF(A19="","",(VLOOKUP(A19,MATRIZASPECTOS[],6,FALSE)))</f>
        <v>PAR</v>
      </c>
      <c r="F19" s="70" t="str">
        <f>IF($A19="","",(VLOOKUP($A19,MATRIZASPECTOS[],7,FALSE)))</f>
        <v>PAR Medellín</v>
      </c>
      <c r="G19" s="70" t="str">
        <f>IF($A19="","",(VLOOKUP($A19,MATRIZASPECTOS[],8,FALSE)))</f>
        <v>PAR Medellín</v>
      </c>
      <c r="H19" s="70" t="str">
        <f>IF($A19="","",(VLOOKUP($A19,MATRIZASPECTOS[],18,FALSE)))</f>
        <v>Negativo</v>
      </c>
      <c r="I19" s="70" t="str">
        <f>IF(A19="","",(VLOOKUP(A19,MATRIZASPECTOS[],19,FALSE)))</f>
        <v>Atmosférico - aire</v>
      </c>
      <c r="J19" s="70" t="str">
        <f>IF(A19="","",(VLOOKUP(A19,MATRIZASPECTOS[],10,FALSE)))</f>
        <v>Normal</v>
      </c>
      <c r="K19" s="70" t="str">
        <f>IF($A19="","",(VLOOKUP($A19,MATRIZASPECTOS[],14,FALSE)))</f>
        <v>Emisión por combustión de transporte terrestre</v>
      </c>
      <c r="L19" s="69" t="str">
        <f>IF($A19="","",(VLOOKUP($A19,MATRIZASPECTOS[],15,FALSE)))</f>
        <v>2. Movilización para el desarrollo de actividades</v>
      </c>
      <c r="M19" s="84">
        <f>IF($A19="","",(VLOOKUP($A19,MATRIZASPECTOS[],26,FALSE)))</f>
        <v>25</v>
      </c>
      <c r="N19" s="83" t="str">
        <f>IF($A19="","",(VLOOKUP($A19,MATRIZASPECTOS[],44,FALSE)))</f>
        <v/>
      </c>
      <c r="O19" s="83"/>
      <c r="P19" s="70"/>
      <c r="Q19" s="70"/>
      <c r="R19" s="100"/>
    </row>
    <row r="20" spans="1:18" ht="36.75" thickBot="1" x14ac:dyDescent="0.3">
      <c r="A20" s="167">
        <v>17</v>
      </c>
      <c r="B20" s="16" t="str">
        <f>IF(A20="","",(VLOOKUP(A20,MATRIZASPECTOS[],2,FALSE)))</f>
        <v>Gestión Integral para el Seguimiento y Control a los Títulos Mineros</v>
      </c>
      <c r="C20" s="16" t="str">
        <f>IF(A20="","",(VLOOKUP(A20,MATRIZASPECTOS[],3,FALSE)))</f>
        <v>Generación de emisiones</v>
      </c>
      <c r="D20" s="23" t="str">
        <f>IF(A20="","",(VLOOKUP(A20,MATRIZASPECTOS[],4,FALSE)))</f>
        <v>Contaminación por emisión de contaminantes criterio</v>
      </c>
      <c r="E20" s="132" t="str">
        <f>IF(A20="","",(VLOOKUP(A20,MATRIZASPECTOS[],6,FALSE)))</f>
        <v>PAR</v>
      </c>
      <c r="F20" s="70" t="str">
        <f>IF($A20="","",(VLOOKUP($A20,MATRIZASPECTOS[],7,FALSE)))</f>
        <v>PAR Medellín</v>
      </c>
      <c r="G20" s="70" t="str">
        <f>IF($A20="","",(VLOOKUP($A20,MATRIZASPECTOS[],8,FALSE)))</f>
        <v>PAR Medellín</v>
      </c>
      <c r="H20" s="70" t="str">
        <f>IF($A20="","",(VLOOKUP($A20,MATRIZASPECTOS[],18,FALSE)))</f>
        <v>Negativo</v>
      </c>
      <c r="I20" s="70" t="str">
        <f>IF(A20="","",(VLOOKUP(A20,MATRIZASPECTOS[],19,FALSE)))</f>
        <v>Atmosférico - aire</v>
      </c>
      <c r="J20" s="70" t="str">
        <f>IF(A20="","",(VLOOKUP(A20,MATRIZASPECTOS[],10,FALSE)))</f>
        <v>Normal</v>
      </c>
      <c r="K20" s="70" t="str">
        <f>IF($A20="","",(VLOOKUP($A20,MATRIZASPECTOS[],14,FALSE)))</f>
        <v>Emisión por combustión de transporte aéreo</v>
      </c>
      <c r="L20" s="69" t="str">
        <f>IF($A20="","",(VLOOKUP($A20,MATRIZASPECTOS[],15,FALSE)))</f>
        <v>2. Movilización para el desarrollo de actividades</v>
      </c>
      <c r="M20" s="84">
        <f>IF($A20="","",(VLOOKUP($A20,MATRIZASPECTOS[],26,FALSE)))</f>
        <v>5</v>
      </c>
      <c r="N20" s="83" t="str">
        <f>IF($A20="","",(VLOOKUP($A20,MATRIZASPECTOS[],44,FALSE)))</f>
        <v/>
      </c>
      <c r="O20" s="83"/>
      <c r="P20" s="70"/>
      <c r="Q20" s="70"/>
      <c r="R20" s="100"/>
    </row>
    <row r="21" spans="1:18" ht="36.75" thickBot="1" x14ac:dyDescent="0.3">
      <c r="A21" s="167">
        <v>18</v>
      </c>
      <c r="B21" s="16" t="str">
        <f>IF(A21="","",(VLOOKUP(A21,MATRIZASPECTOS[],2,FALSE)))</f>
        <v>Gestión Integral para el Seguimiento y Control a los Títulos Mineros</v>
      </c>
      <c r="C21" s="16" t="str">
        <f>IF(A21="","",(VLOOKUP(A21,MATRIZASPECTOS[],3,FALSE)))</f>
        <v>Generación de emisiones</v>
      </c>
      <c r="D21" s="23" t="str">
        <f>IF(A21="","",(VLOOKUP(A21,MATRIZASPECTOS[],4,FALSE)))</f>
        <v>Contaminación por emisión de contaminantes criterio</v>
      </c>
      <c r="E21" s="132" t="str">
        <f>IF(A21="","",(VLOOKUP(A21,MATRIZASPECTOS[],6,FALSE)))</f>
        <v>PAR</v>
      </c>
      <c r="F21" s="70" t="str">
        <f>IF($A21="","",(VLOOKUP($A21,MATRIZASPECTOS[],7,FALSE)))</f>
        <v>PAR Medellín</v>
      </c>
      <c r="G21" s="70" t="str">
        <f>IF($A21="","",(VLOOKUP($A21,MATRIZASPECTOS[],8,FALSE)))</f>
        <v>PAR Medellín</v>
      </c>
      <c r="H21" s="70" t="str">
        <f>IF($A21="","",(VLOOKUP($A21,MATRIZASPECTOS[],18,FALSE)))</f>
        <v>Negativo</v>
      </c>
      <c r="I21" s="70" t="str">
        <f>IF(A21="","",(VLOOKUP(A21,MATRIZASPECTOS[],19,FALSE)))</f>
        <v>Atmosférico - aire</v>
      </c>
      <c r="J21" s="70" t="str">
        <f>IF(A21="","",(VLOOKUP(A21,MATRIZASPECTOS[],10,FALSE)))</f>
        <v>Normal</v>
      </c>
      <c r="K21" s="70" t="str">
        <f>IF($A21="","",(VLOOKUP($A21,MATRIZASPECTOS[],14,FALSE)))</f>
        <v>Emisión por combustión de transporte fluvial</v>
      </c>
      <c r="L21" s="69" t="str">
        <f>IF($A21="","",(VLOOKUP($A21,MATRIZASPECTOS[],15,FALSE)))</f>
        <v>2. Movilización para el desarrollo de actividades</v>
      </c>
      <c r="M21" s="84">
        <f>IF($A21="","",(VLOOKUP($A21,MATRIZASPECTOS[],26,FALSE)))</f>
        <v>1</v>
      </c>
      <c r="N21" s="83" t="str">
        <f>IF($A21="","",(VLOOKUP($A21,MATRIZASPECTOS[],44,FALSE)))</f>
        <v/>
      </c>
      <c r="O21" s="83"/>
      <c r="P21" s="70"/>
      <c r="Q21" s="70"/>
      <c r="R21" s="100"/>
    </row>
    <row r="22" spans="1:18" ht="36.75" thickBot="1" x14ac:dyDescent="0.3">
      <c r="A22" s="167">
        <v>19</v>
      </c>
      <c r="B22" s="16" t="str">
        <f>IF(A22="","",(VLOOKUP(A22,MATRIZASPECTOS[],2,FALSE)))</f>
        <v>Gestión Integral para el Seguimiento y Control a los Títulos Mineros</v>
      </c>
      <c r="C22" s="16" t="str">
        <f>IF(A22="","",(VLOOKUP(A22,MATRIZASPECTOS[],3,FALSE)))</f>
        <v>Generación de residuos</v>
      </c>
      <c r="D22" s="23" t="str">
        <f>IF(A22="","",(VLOOKUP(A22,MATRIZASPECTOS[],4,FALSE)))</f>
        <v>Contaminación por generación de residuos ordinarios</v>
      </c>
      <c r="E22" s="132" t="str">
        <f>IF(A22="","",(VLOOKUP(A22,MATRIZASPECTOS[],6,FALSE)))</f>
        <v>PAR</v>
      </c>
      <c r="F22" s="70" t="str">
        <f>IF($A22="","",(VLOOKUP($A22,MATRIZASPECTOS[],7,FALSE)))</f>
        <v>PAR Medellín</v>
      </c>
      <c r="G22" s="70" t="str">
        <f>IF($A22="","",(VLOOKUP($A22,MATRIZASPECTOS[],8,FALSE)))</f>
        <v>PAR Medellín</v>
      </c>
      <c r="H22" s="70" t="str">
        <f>IF($A22="","",(VLOOKUP($A22,MATRIZASPECTOS[],18,FALSE)))</f>
        <v>Negativo</v>
      </c>
      <c r="I22" s="70" t="str">
        <f>IF(A22="","",(VLOOKUP(A22,MATRIZASPECTOS[],19,FALSE)))</f>
        <v>Geológico - suelo</v>
      </c>
      <c r="J22" s="70" t="str">
        <f>IF(A22="","",(VLOOKUP(A22,MATRIZASPECTOS[],10,FALSE)))</f>
        <v>Normal</v>
      </c>
      <c r="K22" s="70" t="str">
        <f>IF($A22="","",(VLOOKUP($A22,MATRIZASPECTOS[],14,FALSE)))</f>
        <v>Elementos de protección personal usados</v>
      </c>
      <c r="L22" s="69" t="str">
        <f>IF($A22="","",(VLOOKUP($A22,MATRIZASPECTOS[],15,FALSE)))</f>
        <v>6. Seguimiento y control a los productos y servicios</v>
      </c>
      <c r="M22" s="84">
        <f>IF($A22="","",(VLOOKUP($A22,MATRIZASPECTOS[],26,FALSE)))</f>
        <v>15</v>
      </c>
      <c r="N22" s="83" t="str">
        <f>IF($A22="","",(VLOOKUP($A22,MATRIZASPECTOS[],44,FALSE)))</f>
        <v/>
      </c>
      <c r="O22" s="83"/>
      <c r="P22" s="70"/>
      <c r="Q22" s="70"/>
      <c r="R22" s="100"/>
    </row>
    <row r="23" spans="1:18" ht="36.75" thickBot="1" x14ac:dyDescent="0.3">
      <c r="A23" s="167">
        <v>20</v>
      </c>
      <c r="B23" s="16" t="str">
        <f>IF(A23="","",(VLOOKUP(A23,MATRIZASPECTOS[],2,FALSE)))</f>
        <v>Gestión Integral para el Seguimiento y Control a los Títulos Mineros</v>
      </c>
      <c r="C23" s="16" t="str">
        <f>IF(A23="","",(VLOOKUP(A23,MATRIZASPECTOS[],3,FALSE)))</f>
        <v>Generación de residuos</v>
      </c>
      <c r="D23" s="23" t="str">
        <f>IF(A23="","",(VLOOKUP(A23,MATRIZASPECTOS[],4,FALSE)))</f>
        <v>Contaminación por generación de residuos ordinarios</v>
      </c>
      <c r="E23" s="132" t="str">
        <f>IF(A23="","",(VLOOKUP(A23,MATRIZASPECTOS[],6,FALSE)))</f>
        <v>PAR</v>
      </c>
      <c r="F23" s="70" t="str">
        <f>IF($A23="","",(VLOOKUP($A23,MATRIZASPECTOS[],7,FALSE)))</f>
        <v>PAR Medellín</v>
      </c>
      <c r="G23" s="70" t="str">
        <f>IF($A23="","",(VLOOKUP($A23,MATRIZASPECTOS[],8,FALSE)))</f>
        <v>PAR Medellín</v>
      </c>
      <c r="H23" s="70" t="str">
        <f>IF($A23="","",(VLOOKUP($A23,MATRIZASPECTOS[],18,FALSE)))</f>
        <v>Negativo</v>
      </c>
      <c r="I23" s="70" t="str">
        <f>IF(A23="","",(VLOOKUP(A23,MATRIZASPECTOS[],19,FALSE)))</f>
        <v>Geológico - suelo</v>
      </c>
      <c r="J23" s="70" t="str">
        <f>IF(A23="","",(VLOOKUP(A23,MATRIZASPECTOS[],10,FALSE)))</f>
        <v>Situación de emergencia</v>
      </c>
      <c r="K23" s="70" t="str">
        <f>IF($A23="","",(VLOOKUP($A23,MATRIZASPECTOS[],14,FALSE)))</f>
        <v>Residuos ordinarios</v>
      </c>
      <c r="L23" s="69" t="str">
        <f>IF($A23="","",(VLOOKUP($A23,MATRIZASPECTOS[],15,FALSE)))</f>
        <v>6. Seguimiento y control a los productos y servicios</v>
      </c>
      <c r="M23" s="84">
        <f>IF($A23="","",(VLOOKUP($A23,MATRIZASPECTOS[],26,FALSE)))</f>
        <v>3</v>
      </c>
      <c r="N23" s="83" t="str">
        <f>IF($A23="","",(VLOOKUP($A23,MATRIZASPECTOS[],44,FALSE)))</f>
        <v/>
      </c>
      <c r="O23" s="83"/>
      <c r="P23" s="70"/>
      <c r="Q23" s="70"/>
      <c r="R23" s="100"/>
    </row>
    <row r="24" spans="1:18" ht="51.75" thickBot="1" x14ac:dyDescent="0.3">
      <c r="A24" s="167">
        <v>21</v>
      </c>
      <c r="B24" s="16" t="str">
        <f>IF(A24="","",(VLOOKUP(A24,MATRIZASPECTOS[],2,FALSE)))</f>
        <v>Gestión Integral para el Seguimiento y Control a los Títulos Mineros</v>
      </c>
      <c r="C24" s="16" t="str">
        <f>IF(A24="","",(VLOOKUP(A24,MATRIZASPECTOS[],3,FALSE)))</f>
        <v>Generación de residuos</v>
      </c>
      <c r="D24" s="23" t="str">
        <f>IF(A24="","",(VLOOKUP(A24,MATRIZASPECTOS[],4,FALSE)))</f>
        <v>Aprovechamiento de residuos recuperables</v>
      </c>
      <c r="E24" s="132" t="str">
        <f>IF(A24="","",(VLOOKUP(A24,MATRIZASPECTOS[],6,FALSE)))</f>
        <v>PAR</v>
      </c>
      <c r="F24" s="70" t="str">
        <f>IF($A24="","",(VLOOKUP($A24,MATRIZASPECTOS[],7,FALSE)))</f>
        <v>PAR Medellín</v>
      </c>
      <c r="G24" s="70" t="str">
        <f>IF($A24="","",(VLOOKUP($A24,MATRIZASPECTOS[],8,FALSE)))</f>
        <v>PAR Medellín</v>
      </c>
      <c r="H24" s="70" t="str">
        <f>IF($A24="","",(VLOOKUP($A24,MATRIZASPECTOS[],18,FALSE)))</f>
        <v>Positivo</v>
      </c>
      <c r="I24" s="70" t="str">
        <f>IF(A24="","",(VLOOKUP(A24,MATRIZASPECTOS[],19,FALSE)))</f>
        <v>Geológico - suelo</v>
      </c>
      <c r="J24" s="70" t="str">
        <f>IF(A24="","",(VLOOKUP(A24,MATRIZASPECTOS[],10,FALSE)))</f>
        <v>Situación de emergencia</v>
      </c>
      <c r="K24" s="70" t="str">
        <f>IF($A24="","",(VLOOKUP($A24,MATRIZASPECTOS[],14,FALSE)))</f>
        <v>Residuos reutilizables (papel, cartón, vidrio, plástico rigido, plástico flexible)</v>
      </c>
      <c r="L24" s="69" t="str">
        <f>IF($A24="","",(VLOOKUP($A24,MATRIZASPECTOS[],15,FALSE)))</f>
        <v>6. Seguimiento y control a los productos y servicios</v>
      </c>
      <c r="M24" s="84">
        <f>IF($A24="","",(VLOOKUP($A24,MATRIZASPECTOS[],26,FALSE)))</f>
        <v>3</v>
      </c>
      <c r="N24" s="83" t="str">
        <f>IF($A24="","",(VLOOKUP($A24,MATRIZASPECTOS[],44,FALSE)))</f>
        <v/>
      </c>
      <c r="O24" s="83"/>
      <c r="P24" s="70"/>
      <c r="Q24" s="70"/>
      <c r="R24" s="100"/>
    </row>
    <row r="25" spans="1:18" ht="36.75" thickBot="1" x14ac:dyDescent="0.3">
      <c r="A25" s="167">
        <v>22</v>
      </c>
      <c r="B25" s="16" t="str">
        <f>IF(A25="","",(VLOOKUP(A25,MATRIZASPECTOS[],2,FALSE)))</f>
        <v>Gestión Integral para el Seguimiento y Control a los Títulos Mineros</v>
      </c>
      <c r="C25" s="16" t="str">
        <f>IF(A25="","",(VLOOKUP(A25,MATRIZASPECTOS[],3,FALSE)))</f>
        <v>Generación de residuos</v>
      </c>
      <c r="D25" s="23" t="str">
        <f>IF(A25="","",(VLOOKUP(A25,MATRIZASPECTOS[],4,FALSE)))</f>
        <v>Contaminación por generación de residuos de escombro</v>
      </c>
      <c r="E25" s="132" t="str">
        <f>IF(A25="","",(VLOOKUP(A25,MATRIZASPECTOS[],6,FALSE)))</f>
        <v>PAR</v>
      </c>
      <c r="F25" s="70" t="str">
        <f>IF($A25="","",(VLOOKUP($A25,MATRIZASPECTOS[],7,FALSE)))</f>
        <v>PAR Medellín</v>
      </c>
      <c r="G25" s="70" t="str">
        <f>IF($A25="","",(VLOOKUP($A25,MATRIZASPECTOS[],8,FALSE)))</f>
        <v>PAR Medellín</v>
      </c>
      <c r="H25" s="70" t="str">
        <f>IF($A25="","",(VLOOKUP($A25,MATRIZASPECTOS[],18,FALSE)))</f>
        <v>Negativo</v>
      </c>
      <c r="I25" s="70" t="str">
        <f>IF(A25="","",(VLOOKUP(A25,MATRIZASPECTOS[],19,FALSE)))</f>
        <v>Geológico - suelo</v>
      </c>
      <c r="J25" s="70" t="str">
        <f>IF(A25="","",(VLOOKUP(A25,MATRIZASPECTOS[],10,FALSE)))</f>
        <v>Situación de emergencia</v>
      </c>
      <c r="K25" s="70" t="str">
        <f>IF($A25="","",(VLOOKUP($A25,MATRIZASPECTOS[],14,FALSE)))</f>
        <v>Residuos de escombro</v>
      </c>
      <c r="L25" s="69" t="str">
        <f>IF($A25="","",(VLOOKUP($A25,MATRIZASPECTOS[],15,FALSE)))</f>
        <v>6. Seguimiento y control a los productos y servicios</v>
      </c>
      <c r="M25" s="84">
        <f>IF($A25="","",(VLOOKUP($A25,MATRIZASPECTOS[],26,FALSE)))</f>
        <v>5</v>
      </c>
      <c r="N25" s="83" t="str">
        <f>IF($A25="","",(VLOOKUP($A25,MATRIZASPECTOS[],44,FALSE)))</f>
        <v/>
      </c>
      <c r="O25" s="83"/>
      <c r="P25" s="70"/>
      <c r="Q25" s="70"/>
      <c r="R25" s="100"/>
    </row>
    <row r="26" spans="1:18" ht="36.75" thickBot="1" x14ac:dyDescent="0.3">
      <c r="A26" s="167">
        <v>23</v>
      </c>
      <c r="B26" s="16" t="str">
        <f>IF(A26="","",(VLOOKUP(A26,MATRIZASPECTOS[],2,FALSE)))</f>
        <v>Gestión Integral para el Seguimiento y Control a los Títulos Mineros</v>
      </c>
      <c r="C26" s="16" t="str">
        <f>IF(A26="","",(VLOOKUP(A26,MATRIZASPECTOS[],3,FALSE)))</f>
        <v>Generación de residuos</v>
      </c>
      <c r="D26" s="23" t="str">
        <f>IF(A26="","",(VLOOKUP(A26,MATRIZASPECTOS[],4,FALSE)))</f>
        <v>Contaminación por generación de residuos peligrosos</v>
      </c>
      <c r="E26" s="132" t="str">
        <f>IF(A26="","",(VLOOKUP(A26,MATRIZASPECTOS[],6,FALSE)))</f>
        <v>PAR</v>
      </c>
      <c r="F26" s="70" t="str">
        <f>IF($A26="","",(VLOOKUP($A26,MATRIZASPECTOS[],7,FALSE)))</f>
        <v>PAR Medellín</v>
      </c>
      <c r="G26" s="70" t="str">
        <f>IF($A26="","",(VLOOKUP($A26,MATRIZASPECTOS[],8,FALSE)))</f>
        <v>PAR Medellín</v>
      </c>
      <c r="H26" s="70" t="str">
        <f>IF($A26="","",(VLOOKUP($A26,MATRIZASPECTOS[],18,FALSE)))</f>
        <v>Negativo</v>
      </c>
      <c r="I26" s="70" t="str">
        <f>IF(A26="","",(VLOOKUP(A26,MATRIZASPECTOS[],19,FALSE)))</f>
        <v>Geológico - suelo</v>
      </c>
      <c r="J26" s="70" t="str">
        <f>IF(A26="","",(VLOOKUP(A26,MATRIZASPECTOS[],10,FALSE)))</f>
        <v>Situación de emergencia</v>
      </c>
      <c r="K26" s="70" t="str">
        <f>IF($A26="","",(VLOOKUP($A26,MATRIZASPECTOS[],14,FALSE)))</f>
        <v>Residuos infecciosos o de riesgo biológico</v>
      </c>
      <c r="L26" s="69" t="str">
        <f>IF($A26="","",(VLOOKUP($A26,MATRIZASPECTOS[],15,FALSE)))</f>
        <v>6. Seguimiento y control a los productos y servicios</v>
      </c>
      <c r="M26" s="84">
        <f>IF($A26="","",(VLOOKUP($A26,MATRIZASPECTOS[],26,FALSE)))</f>
        <v>3</v>
      </c>
      <c r="N26" s="83" t="str">
        <f>IF($A26="","",(VLOOKUP($A26,MATRIZASPECTOS[],44,FALSE)))</f>
        <v/>
      </c>
      <c r="O26" s="83"/>
      <c r="P26" s="70"/>
      <c r="Q26" s="70"/>
      <c r="R26" s="100"/>
    </row>
    <row r="27" spans="1:18" ht="36.75" thickBot="1" x14ac:dyDescent="0.3">
      <c r="A27" s="167">
        <v>24</v>
      </c>
      <c r="B27" s="16" t="str">
        <f>IF(A27="","",(VLOOKUP(A27,MATRIZASPECTOS[],2,FALSE)))</f>
        <v>Gestión Integral para el Seguimiento y Control a los Títulos Mineros</v>
      </c>
      <c r="C27" s="16" t="str">
        <f>IF(A27="","",(VLOOKUP(A27,MATRIZASPECTOS[],3,FALSE)))</f>
        <v>Consumo del recurso hídrico</v>
      </c>
      <c r="D27" s="23" t="str">
        <f>IF(A27="","",(VLOOKUP(A27,MATRIZASPECTOS[],4,FALSE)))</f>
        <v>Agotamiento del recurso hídrico</v>
      </c>
      <c r="E27" s="132" t="str">
        <f>IF(A27="","",(VLOOKUP(A27,MATRIZASPECTOS[],6,FALSE)))</f>
        <v>PAR</v>
      </c>
      <c r="F27" s="70" t="str">
        <f>IF($A27="","",(VLOOKUP($A27,MATRIZASPECTOS[],7,FALSE)))</f>
        <v>PAR Medellín</v>
      </c>
      <c r="G27" s="70" t="str">
        <f>IF($A27="","",(VLOOKUP($A27,MATRIZASPECTOS[],8,FALSE)))</f>
        <v>PAR Medellín</v>
      </c>
      <c r="H27" s="70" t="str">
        <f>IF($A27="","",(VLOOKUP($A27,MATRIZASPECTOS[],18,FALSE)))</f>
        <v>Negativo</v>
      </c>
      <c r="I27" s="70" t="str">
        <f>IF(A27="","",(VLOOKUP(A27,MATRIZASPECTOS[],19,FALSE)))</f>
        <v>Hidrológico - agua</v>
      </c>
      <c r="J27" s="70" t="str">
        <f>IF(A27="","",(VLOOKUP(A27,MATRIZASPECTOS[],10,FALSE)))</f>
        <v>Situación de emergencia</v>
      </c>
      <c r="K27" s="70" t="str">
        <f>IF($A27="","",(VLOOKUP($A27,MATRIZASPECTOS[],14,FALSE)))</f>
        <v>Agua potable</v>
      </c>
      <c r="L27" s="69" t="str">
        <f>IF($A27="","",(VLOOKUP($A27,MATRIZASPECTOS[],15,FALSE)))</f>
        <v>6. Seguimiento y control a los productos y servicios</v>
      </c>
      <c r="M27" s="84">
        <f>IF($A27="","",(VLOOKUP($A27,MATRIZASPECTOS[],26,FALSE)))</f>
        <v>9</v>
      </c>
      <c r="N27" s="83" t="str">
        <f>IF($A27="","",(VLOOKUP($A27,MATRIZASPECTOS[],44,FALSE)))</f>
        <v/>
      </c>
      <c r="O27" s="83"/>
      <c r="P27" s="70"/>
      <c r="Q27" s="70"/>
      <c r="R27" s="100"/>
    </row>
    <row r="28" spans="1:18" ht="51.75" thickBot="1" x14ac:dyDescent="0.3">
      <c r="A28" s="167">
        <v>25</v>
      </c>
      <c r="B28" s="16" t="str">
        <f>IF(A28="","",(VLOOKUP(A28,MATRIZASPECTOS[],2,FALSE)))</f>
        <v>Gestión Integral para el Seguimiento y Control a los Títulos Mineros</v>
      </c>
      <c r="C28" s="16" t="str">
        <f>IF(A28="","",(VLOOKUP(A28,MATRIZASPECTOS[],3,FALSE)))</f>
        <v>Generación de emisiones</v>
      </c>
      <c r="D28" s="23" t="str">
        <f>IF(A28="","",(VLOOKUP(A28,MATRIZASPECTOS[],4,FALSE)))</f>
        <v>Contaminación por emisión de gases de efecto invernadero (GEI)</v>
      </c>
      <c r="E28" s="132" t="str">
        <f>IF(A28="","",(VLOOKUP(A28,MATRIZASPECTOS[],6,FALSE)))</f>
        <v>PAR</v>
      </c>
      <c r="F28" s="70" t="str">
        <f>IF($A28="","",(VLOOKUP($A28,MATRIZASPECTOS[],7,FALSE)))</f>
        <v>PAR Medellín</v>
      </c>
      <c r="G28" s="70" t="str">
        <f>IF($A28="","",(VLOOKUP($A28,MATRIZASPECTOS[],8,FALSE)))</f>
        <v>PAR Medellín</v>
      </c>
      <c r="H28" s="70" t="str">
        <f>IF($A28="","",(VLOOKUP($A28,MATRIZASPECTOS[],18,FALSE)))</f>
        <v>Negativo</v>
      </c>
      <c r="I28" s="70" t="str">
        <f>IF(A28="","",(VLOOKUP(A28,MATRIZASPECTOS[],19,FALSE)))</f>
        <v>Atmosférico - aire</v>
      </c>
      <c r="J28" s="70" t="str">
        <f>IF(A28="","",(VLOOKUP(A28,MATRIZASPECTOS[],10,FALSE)))</f>
        <v>Situación de emergencia</v>
      </c>
      <c r="K28" s="70" t="str">
        <f>IF($A28="","",(VLOOKUP($A28,MATRIZASPECTOS[],14,FALSE)))</f>
        <v>Emisiones contaminantes por la combustión y por los agentes refrigerantes de los extintores</v>
      </c>
      <c r="L28" s="69" t="str">
        <f>IF($A28="","",(VLOOKUP($A28,MATRIZASPECTOS[],15,FALSE)))</f>
        <v>6. Seguimiento y control a los productos y servicios</v>
      </c>
      <c r="M28" s="84">
        <f>IF($A28="","",(VLOOKUP($A28,MATRIZASPECTOS[],26,FALSE)))</f>
        <v>3</v>
      </c>
      <c r="N28" s="83" t="str">
        <f>IF($A28="","",(VLOOKUP($A28,MATRIZASPECTOS[],44,FALSE)))</f>
        <v/>
      </c>
      <c r="O28" s="83"/>
      <c r="P28" s="70"/>
      <c r="Q28" s="70"/>
      <c r="R28" s="100"/>
    </row>
    <row r="29" spans="1:18" ht="36.75" thickBot="1" x14ac:dyDescent="0.3">
      <c r="A29" s="167">
        <v>26</v>
      </c>
      <c r="B29" s="16" t="str">
        <f>IF(A29="","",(VLOOKUP(A29,MATRIZASPECTOS[],2,FALSE)))</f>
        <v>Gestión Integral para el Seguimiento y Control a los Títulos Mineros</v>
      </c>
      <c r="C29" s="16" t="str">
        <f>IF(A29="","",(VLOOKUP(A29,MATRIZASPECTOS[],3,FALSE)))</f>
        <v>Generación de residuos</v>
      </c>
      <c r="D29" s="23" t="str">
        <f>IF(A29="","",(VLOOKUP(A29,MATRIZASPECTOS[],4,FALSE)))</f>
        <v>Contaminación por generación de residuos ordinarios</v>
      </c>
      <c r="E29" s="132" t="str">
        <f>IF(A29="","",(VLOOKUP(A29,MATRIZASPECTOS[],6,FALSE)))</f>
        <v>PAR</v>
      </c>
      <c r="F29" s="70" t="str">
        <f>IF($A29="","",(VLOOKUP($A29,MATRIZASPECTOS[],7,FALSE)))</f>
        <v>PAR Medellín</v>
      </c>
      <c r="G29" s="70" t="str">
        <f>IF($A29="","",(VLOOKUP($A29,MATRIZASPECTOS[],8,FALSE)))</f>
        <v>PAR Medellín</v>
      </c>
      <c r="H29" s="70" t="str">
        <f>IF($A29="","",(VLOOKUP($A29,MATRIZASPECTOS[],18,FALSE)))</f>
        <v>Negativo</v>
      </c>
      <c r="I29" s="70" t="str">
        <f>IF(A29="","",(VLOOKUP(A29,MATRIZASPECTOS[],19,FALSE)))</f>
        <v>Geológico - suelo</v>
      </c>
      <c r="J29" s="70" t="str">
        <f>IF(A29="","",(VLOOKUP(A29,MATRIZASPECTOS[],10,FALSE)))</f>
        <v>Situación de emergencia</v>
      </c>
      <c r="K29" s="70" t="str">
        <f>IF($A29="","",(VLOOKUP($A29,MATRIZASPECTOS[],14,FALSE)))</f>
        <v>Residuos ordinarios</v>
      </c>
      <c r="L29" s="69" t="str">
        <f>IF($A29="","",(VLOOKUP($A29,MATRIZASPECTOS[],15,FALSE)))</f>
        <v>6. Seguimiento y control a los productos y servicios</v>
      </c>
      <c r="M29" s="84">
        <f>IF($A29="","",(VLOOKUP($A29,MATRIZASPECTOS[],26,FALSE)))</f>
        <v>1</v>
      </c>
      <c r="N29" s="83" t="str">
        <f>IF($A29="","",(VLOOKUP($A29,MATRIZASPECTOS[],44,FALSE)))</f>
        <v/>
      </c>
      <c r="O29" s="83"/>
      <c r="P29" s="70"/>
      <c r="Q29" s="70"/>
      <c r="R29" s="100"/>
    </row>
    <row r="30" spans="1:18" ht="51.75" thickBot="1" x14ac:dyDescent="0.3">
      <c r="A30" s="167">
        <v>27</v>
      </c>
      <c r="B30" s="16" t="str">
        <f>IF(A30="","",(VLOOKUP(A30,MATRIZASPECTOS[],2,FALSE)))</f>
        <v>Gestión Integral para el Seguimiento y Control a los Títulos Mineros</v>
      </c>
      <c r="C30" s="16" t="str">
        <f>IF(A30="","",(VLOOKUP(A30,MATRIZASPECTOS[],3,FALSE)))</f>
        <v>Generación de residuos</v>
      </c>
      <c r="D30" s="23" t="str">
        <f>IF(A30="","",(VLOOKUP(A30,MATRIZASPECTOS[],4,FALSE)))</f>
        <v>Aprovechamiento de residuos recuperables</v>
      </c>
      <c r="E30" s="132" t="str">
        <f>IF(A30="","",(VLOOKUP(A30,MATRIZASPECTOS[],6,FALSE)))</f>
        <v>PAR</v>
      </c>
      <c r="F30" s="70" t="str">
        <f>IF($A30="","",(VLOOKUP($A30,MATRIZASPECTOS[],7,FALSE)))</f>
        <v>PAR Medellín</v>
      </c>
      <c r="G30" s="70" t="str">
        <f>IF($A30="","",(VLOOKUP($A30,MATRIZASPECTOS[],8,FALSE)))</f>
        <v>PAR Medellín</v>
      </c>
      <c r="H30" s="70" t="str">
        <f>IF($A30="","",(VLOOKUP($A30,MATRIZASPECTOS[],18,FALSE)))</f>
        <v>Positivo</v>
      </c>
      <c r="I30" s="70" t="str">
        <f>IF(A30="","",(VLOOKUP(A30,MATRIZASPECTOS[],19,FALSE)))</f>
        <v>Geológico - suelo</v>
      </c>
      <c r="J30" s="70" t="str">
        <f>IF(A30="","",(VLOOKUP(A30,MATRIZASPECTOS[],10,FALSE)))</f>
        <v>Situación de emergencia</v>
      </c>
      <c r="K30" s="70" t="str">
        <f>IF($A30="","",(VLOOKUP($A30,MATRIZASPECTOS[],14,FALSE)))</f>
        <v>Residuos reutilizables (papel, cartón, vidrio, plástico rigido, plástico flexible)</v>
      </c>
      <c r="L30" s="69" t="str">
        <f>IF($A30="","",(VLOOKUP($A30,MATRIZASPECTOS[],15,FALSE)))</f>
        <v>6. Seguimiento y control a los productos y servicios</v>
      </c>
      <c r="M30" s="84">
        <f>IF($A30="","",(VLOOKUP($A30,MATRIZASPECTOS[],26,FALSE)))</f>
        <v>1</v>
      </c>
      <c r="N30" s="83" t="str">
        <f>IF($A30="","",(VLOOKUP($A30,MATRIZASPECTOS[],44,FALSE)))</f>
        <v/>
      </c>
      <c r="O30" s="83"/>
      <c r="P30" s="70"/>
      <c r="Q30" s="70"/>
      <c r="R30" s="100"/>
    </row>
    <row r="31" spans="1:18" ht="36.75" thickBot="1" x14ac:dyDescent="0.3">
      <c r="A31" s="167">
        <v>28</v>
      </c>
      <c r="B31" s="16" t="str">
        <f>IF(A31="","",(VLOOKUP(A31,MATRIZASPECTOS[],2,FALSE)))</f>
        <v>Gestión Integral para el Seguimiento y Control a los Títulos Mineros</v>
      </c>
      <c r="C31" s="16" t="str">
        <f>IF(A31="","",(VLOOKUP(A31,MATRIZASPECTOS[],3,FALSE)))</f>
        <v>Generación de residuos</v>
      </c>
      <c r="D31" s="23" t="str">
        <f>IF(A31="","",(VLOOKUP(A31,MATRIZASPECTOS[],4,FALSE)))</f>
        <v>Contaminación por generación de residuos de escombro</v>
      </c>
      <c r="E31" s="132" t="str">
        <f>IF(A31="","",(VLOOKUP(A31,MATRIZASPECTOS[],6,FALSE)))</f>
        <v>PAR</v>
      </c>
      <c r="F31" s="70" t="str">
        <f>IF($A31="","",(VLOOKUP($A31,MATRIZASPECTOS[],7,FALSE)))</f>
        <v>PAR Medellín</v>
      </c>
      <c r="G31" s="70" t="str">
        <f>IF($A31="","",(VLOOKUP($A31,MATRIZASPECTOS[],8,FALSE)))</f>
        <v>PAR Medellín</v>
      </c>
      <c r="H31" s="70" t="str">
        <f>IF($A31="","",(VLOOKUP($A31,MATRIZASPECTOS[],18,FALSE)))</f>
        <v>Negativo</v>
      </c>
      <c r="I31" s="70" t="str">
        <f>IF(A31="","",(VLOOKUP(A31,MATRIZASPECTOS[],19,FALSE)))</f>
        <v>Geológico - suelo</v>
      </c>
      <c r="J31" s="70" t="str">
        <f>IF(A31="","",(VLOOKUP(A31,MATRIZASPECTOS[],10,FALSE)))</f>
        <v>Situación de emergencia</v>
      </c>
      <c r="K31" s="70" t="str">
        <f>IF($A31="","",(VLOOKUP($A31,MATRIZASPECTOS[],14,FALSE)))</f>
        <v>Residuos de escombro</v>
      </c>
      <c r="L31" s="69" t="str">
        <f>IF($A31="","",(VLOOKUP($A31,MATRIZASPECTOS[],15,FALSE)))</f>
        <v>6. Seguimiento y control a los productos y servicios</v>
      </c>
      <c r="M31" s="84">
        <f>IF($A31="","",(VLOOKUP($A31,MATRIZASPECTOS[],26,FALSE)))</f>
        <v>5</v>
      </c>
      <c r="N31" s="83" t="str">
        <f>IF($A31="","",(VLOOKUP($A31,MATRIZASPECTOS[],44,FALSE)))</f>
        <v/>
      </c>
      <c r="O31" s="83"/>
      <c r="P31" s="70"/>
      <c r="Q31" s="70"/>
      <c r="R31" s="100"/>
    </row>
    <row r="32" spans="1:18" ht="27.75" thickBot="1" x14ac:dyDescent="0.3">
      <c r="A32" s="167">
        <v>29</v>
      </c>
      <c r="B32" s="16" t="str">
        <f>IF(A32="","",(VLOOKUP(A32,MATRIZASPECTOS[],2,FALSE)))</f>
        <v>Atención Integral y Servicios a Grupos de Interés</v>
      </c>
      <c r="C32" s="16" t="str">
        <f>IF(A32="","",(VLOOKUP(A32,MATRIZASPECTOS[],3,FALSE)))</f>
        <v>Consumo del recurso hídrico</v>
      </c>
      <c r="D32" s="23" t="str">
        <f>IF(A32="","",(VLOOKUP(A32,MATRIZASPECTOS[],4,FALSE)))</f>
        <v>Agotamiento del recurso hídrico</v>
      </c>
      <c r="E32" s="132" t="str">
        <f>IF(A32="","",(VLOOKUP(A32,MATRIZASPECTOS[],6,FALSE)))</f>
        <v>PAR</v>
      </c>
      <c r="F32" s="70" t="str">
        <f>IF($A32="","",(VLOOKUP($A32,MATRIZASPECTOS[],7,FALSE)))</f>
        <v>PAR Medellín</v>
      </c>
      <c r="G32" s="70" t="str">
        <f>IF($A32="","",(VLOOKUP($A32,MATRIZASPECTOS[],8,FALSE)))</f>
        <v>PAR Medellín</v>
      </c>
      <c r="H32" s="70" t="str">
        <f>IF($A32="","",(VLOOKUP($A32,MATRIZASPECTOS[],18,FALSE)))</f>
        <v>Negativo</v>
      </c>
      <c r="I32" s="70" t="str">
        <f>IF(A32="","",(VLOOKUP(A32,MATRIZASPECTOS[],19,FALSE)))</f>
        <v>Hidrológico - agua</v>
      </c>
      <c r="J32" s="70" t="str">
        <f>IF(A32="","",(VLOOKUP(A32,MATRIZASPECTOS[],10,FALSE)))</f>
        <v>Normal</v>
      </c>
      <c r="K32" s="70" t="str">
        <f>IF($A32="","",(VLOOKUP($A32,MATRIZASPECTOS[],14,FALSE)))</f>
        <v>Agua potable</v>
      </c>
      <c r="L32" s="69" t="str">
        <f>IF($A32="","",(VLOOKUP($A32,MATRIZASPECTOS[],15,FALSE)))</f>
        <v>3.1. Desarrollo de actividades misionales</v>
      </c>
      <c r="M32" s="84">
        <f>IF($A32="","",(VLOOKUP($A32,MATRIZASPECTOS[],26,FALSE)))</f>
        <v>25</v>
      </c>
      <c r="N32" s="83" t="str">
        <f>IF($A32="","",(VLOOKUP($A32,MATRIZASPECTOS[],44,FALSE)))</f>
        <v/>
      </c>
      <c r="O32" s="83"/>
      <c r="P32" s="70"/>
      <c r="Q32" s="70"/>
      <c r="R32" s="100"/>
    </row>
    <row r="33" spans="1:18" ht="27.75" thickBot="1" x14ac:dyDescent="0.3">
      <c r="A33" s="167">
        <v>30</v>
      </c>
      <c r="B33" s="16" t="str">
        <f>IF(A33="","",(VLOOKUP(A33,MATRIZASPECTOS[],2,FALSE)))</f>
        <v>Atención Integral y Servicios a Grupos de Interés</v>
      </c>
      <c r="C33" s="16" t="str">
        <f>IF(A33="","",(VLOOKUP(A33,MATRIZASPECTOS[],3,FALSE)))</f>
        <v>Consumo de energía eléctrica</v>
      </c>
      <c r="D33" s="68" t="str">
        <f>IF(A33="","",(VLOOKUP(A33,MATRIZASPECTOS[],4,FALSE)))</f>
        <v>Presión sobre el recurso energético eléctrico</v>
      </c>
      <c r="E33" s="132" t="str">
        <f>IF(A33="","",(VLOOKUP(A33,MATRIZASPECTOS[],6,FALSE)))</f>
        <v>PAR</v>
      </c>
      <c r="F33" s="70" t="str">
        <f>IF($A33="","",(VLOOKUP($A33,MATRIZASPECTOS[],7,FALSE)))</f>
        <v>PAR Medellín</v>
      </c>
      <c r="G33" s="70" t="str">
        <f>IF($A33="","",(VLOOKUP($A33,MATRIZASPECTOS[],8,FALSE)))</f>
        <v>PAR Medellín</v>
      </c>
      <c r="H33" s="70" t="str">
        <f>IF($A33="","",(VLOOKUP($A33,MATRIZASPECTOS[],18,FALSE)))</f>
        <v>Negativo</v>
      </c>
      <c r="I33" s="70" t="str">
        <f>IF(A33="","",(VLOOKUP(A33,MATRIZASPECTOS[],19,FALSE)))</f>
        <v>Hidrológico - agua</v>
      </c>
      <c r="J33" s="70" t="str">
        <f>IF(A33="","",(VLOOKUP(A33,MATRIZASPECTOS[],10,FALSE)))</f>
        <v>Normal</v>
      </c>
      <c r="K33" s="70" t="str">
        <f>IF($A33="","",(VLOOKUP($A33,MATRIZASPECTOS[],14,FALSE)))</f>
        <v>Energía eléctrica</v>
      </c>
      <c r="L33" s="69" t="str">
        <f>IF($A33="","",(VLOOKUP($A33,MATRIZASPECTOS[],15,FALSE)))</f>
        <v>3.1. Desarrollo de actividades misionales</v>
      </c>
      <c r="M33" s="84">
        <f>IF($A33="","",(VLOOKUP($A33,MATRIZASPECTOS[],26,FALSE)))</f>
        <v>25</v>
      </c>
      <c r="N33" s="83" t="str">
        <f>IF($A33="","",(VLOOKUP($A33,MATRIZASPECTOS[],44,FALSE)))</f>
        <v/>
      </c>
      <c r="O33" s="83"/>
      <c r="P33" s="70"/>
      <c r="Q33" s="70"/>
      <c r="R33" s="100"/>
    </row>
    <row r="34" spans="1:18" ht="36.75" thickBot="1" x14ac:dyDescent="0.3">
      <c r="A34" s="167">
        <v>31</v>
      </c>
      <c r="B34" s="16" t="str">
        <f>IF(A34="","",(VLOOKUP(A34,MATRIZASPECTOS[],2,FALSE)))</f>
        <v>Atención Integral y Servicios a Grupos de Interés</v>
      </c>
      <c r="C34" s="16" t="str">
        <f>IF(A34="","",(VLOOKUP(A34,MATRIZASPECTOS[],3,FALSE)))</f>
        <v>Consumo de materias primas e insumos</v>
      </c>
      <c r="D34" s="68" t="str">
        <f>IF(A34="","",(VLOOKUP(A34,MATRIZASPECTOS[],4,FALSE)))</f>
        <v>Agotamiento de los recursos naturales no renovables</v>
      </c>
      <c r="E34" s="132" t="str">
        <f>IF(A34="","",(VLOOKUP(A34,MATRIZASPECTOS[],6,FALSE)))</f>
        <v>PAR</v>
      </c>
      <c r="F34" s="70" t="str">
        <f>IF($A34="","",(VLOOKUP($A34,MATRIZASPECTOS[],7,FALSE)))</f>
        <v>PAR Medellín</v>
      </c>
      <c r="G34" s="70" t="str">
        <f>IF($A34="","",(VLOOKUP($A34,MATRIZASPECTOS[],8,FALSE)))</f>
        <v>PAR Medellín</v>
      </c>
      <c r="H34" s="70" t="str">
        <f>IF($A34="","",(VLOOKUP($A34,MATRIZASPECTOS[],18,FALSE)))</f>
        <v>Negativo</v>
      </c>
      <c r="I34" s="70" t="str">
        <f>IF(A34="","",(VLOOKUP(A34,MATRIZASPECTOS[],19,FALSE)))</f>
        <v>Biológico - biodiversidad</v>
      </c>
      <c r="J34" s="70" t="str">
        <f>IF(A34="","",(VLOOKUP(A34,MATRIZASPECTOS[],10,FALSE)))</f>
        <v>Normal</v>
      </c>
      <c r="K34" s="70" t="str">
        <f>IF($A34="","",(VLOOKUP($A34,MATRIZASPECTOS[],14,FALSE)))</f>
        <v>Papel</v>
      </c>
      <c r="L34" s="69" t="str">
        <f>IF($A34="","",(VLOOKUP($A34,MATRIZASPECTOS[],15,FALSE)))</f>
        <v>1. Adquisición y movilización de insumos y equipos</v>
      </c>
      <c r="M34" s="84">
        <f>IF($A34="","",(VLOOKUP($A34,MATRIZASPECTOS[],26,FALSE)))</f>
        <v>5</v>
      </c>
      <c r="N34" s="83" t="str">
        <f>IF($A34="","",(VLOOKUP($A34,MATRIZASPECTOS[],44,FALSE)))</f>
        <v/>
      </c>
      <c r="O34" s="83"/>
      <c r="P34" s="70"/>
      <c r="Q34" s="70"/>
      <c r="R34" s="100"/>
    </row>
    <row r="35" spans="1:18" ht="36.75" thickBot="1" x14ac:dyDescent="0.3">
      <c r="A35" s="167">
        <v>32</v>
      </c>
      <c r="B35" s="16" t="str">
        <f>IF(A35="","",(VLOOKUP(A35,MATRIZASPECTOS[],2,FALSE)))</f>
        <v>Atención Integral y Servicios a Grupos de Interés</v>
      </c>
      <c r="C35" s="16" t="str">
        <f>IF(A35="","",(VLOOKUP(A35,MATRIZASPECTOS[],3,FALSE)))</f>
        <v>Consumo de materias primas e insumos</v>
      </c>
      <c r="D35" s="68" t="str">
        <f>IF(A35="","",(VLOOKUP(A35,MATRIZASPECTOS[],4,FALSE)))</f>
        <v>Agotamiento general de los recursos naturales</v>
      </c>
      <c r="E35" s="132" t="str">
        <f>IF(A35="","",(VLOOKUP(A35,MATRIZASPECTOS[],6,FALSE)))</f>
        <v>PAR</v>
      </c>
      <c r="F35" s="70" t="str">
        <f>IF($A35="","",(VLOOKUP($A35,MATRIZASPECTOS[],7,FALSE)))</f>
        <v>PAR Medellín</v>
      </c>
      <c r="G35" s="70" t="str">
        <f>IF($A35="","",(VLOOKUP($A35,MATRIZASPECTOS[],8,FALSE)))</f>
        <v>PAR Medellín</v>
      </c>
      <c r="H35" s="70" t="str">
        <f>IF($A35="","",(VLOOKUP($A35,MATRIZASPECTOS[],18,FALSE)))</f>
        <v>Negativo</v>
      </c>
      <c r="I35" s="70" t="str">
        <f>IF(A35="","",(VLOOKUP(A35,MATRIZASPECTOS[],19,FALSE)))</f>
        <v>Biológico - biodiversidad</v>
      </c>
      <c r="J35" s="70" t="str">
        <f>IF(A35="","",(VLOOKUP(A35,MATRIZASPECTOS[],10,FALSE)))</f>
        <v>Normal</v>
      </c>
      <c r="K35" s="70" t="str">
        <f>IF($A35="","",(VLOOKUP($A35,MATRIZASPECTOS[],14,FALSE)))</f>
        <v>Elementos pequeños de oficina</v>
      </c>
      <c r="L35" s="69" t="str">
        <f>IF($A35="","",(VLOOKUP($A35,MATRIZASPECTOS[],15,FALSE)))</f>
        <v>1. Adquisición y movilización de insumos y equipos</v>
      </c>
      <c r="M35" s="84">
        <f>IF($A35="","",(VLOOKUP($A35,MATRIZASPECTOS[],26,FALSE)))</f>
        <v>1</v>
      </c>
      <c r="N35" s="83" t="str">
        <f>IF($A35="","",(VLOOKUP($A35,MATRIZASPECTOS[],44,FALSE)))</f>
        <v/>
      </c>
      <c r="O35" s="83"/>
      <c r="P35" s="70"/>
      <c r="Q35" s="70"/>
      <c r="R35" s="100"/>
    </row>
    <row r="36" spans="1:18" ht="36.75" thickBot="1" x14ac:dyDescent="0.3">
      <c r="A36" s="167">
        <v>33</v>
      </c>
      <c r="B36" s="16" t="str">
        <f>IF(A36="","",(VLOOKUP(A36,MATRIZASPECTOS[],2,FALSE)))</f>
        <v>Atención Integral y Servicios a Grupos de Interés</v>
      </c>
      <c r="C36" s="16" t="str">
        <f>IF(A36="","",(VLOOKUP(A36,MATRIZASPECTOS[],3,FALSE)))</f>
        <v>Consumo de materias primas e insumos</v>
      </c>
      <c r="D36" s="68" t="str">
        <f>IF(A36="","",(VLOOKUP(A36,MATRIZASPECTOS[],4,FALSE)))</f>
        <v>Agotamiento general de los recursos naturales</v>
      </c>
      <c r="E36" s="132" t="str">
        <f>IF(A36="","",(VLOOKUP(A36,MATRIZASPECTOS[],6,FALSE)))</f>
        <v>PAR</v>
      </c>
      <c r="F36" s="70" t="str">
        <f>IF($A36="","",(VLOOKUP($A36,MATRIZASPECTOS[],7,FALSE)))</f>
        <v>PAR Medellín</v>
      </c>
      <c r="G36" s="70" t="str">
        <f>IF($A36="","",(VLOOKUP($A36,MATRIZASPECTOS[],8,FALSE)))</f>
        <v>PAR Medellín</v>
      </c>
      <c r="H36" s="70" t="str">
        <f>IF($A36="","",(VLOOKUP($A36,MATRIZASPECTOS[],18,FALSE)))</f>
        <v>Negativo</v>
      </c>
      <c r="I36" s="70" t="str">
        <f>IF(A36="","",(VLOOKUP(A36,MATRIZASPECTOS[],19,FALSE)))</f>
        <v>Biológico - biodiversidad</v>
      </c>
      <c r="J36" s="70" t="str">
        <f>IF(A36="","",(VLOOKUP(A36,MATRIZASPECTOS[],10,FALSE)))</f>
        <v>Normal</v>
      </c>
      <c r="K36" s="70" t="str">
        <f>IF($A36="","",(VLOOKUP($A36,MATRIZASPECTOS[],14,FALSE)))</f>
        <v>Elementos de aseo y cafetería</v>
      </c>
      <c r="L36" s="69" t="str">
        <f>IF($A36="","",(VLOOKUP($A36,MATRIZASPECTOS[],15,FALSE)))</f>
        <v>1. Adquisición y movilización de insumos y equipos</v>
      </c>
      <c r="M36" s="84">
        <f>IF($A36="","",(VLOOKUP($A36,MATRIZASPECTOS[],26,FALSE)))</f>
        <v>5</v>
      </c>
      <c r="N36" s="83" t="str">
        <f>IF($A36="","",(VLOOKUP($A36,MATRIZASPECTOS[],44,FALSE)))</f>
        <v/>
      </c>
      <c r="O36" s="83"/>
      <c r="P36" s="70"/>
      <c r="Q36" s="70"/>
      <c r="R36" s="100"/>
    </row>
    <row r="37" spans="1:18" ht="36.75" thickBot="1" x14ac:dyDescent="0.3">
      <c r="A37" s="167">
        <v>34</v>
      </c>
      <c r="B37" s="16" t="str">
        <f>IF(A37="","",(VLOOKUP(A37,MATRIZASPECTOS[],2,FALSE)))</f>
        <v>Atención Integral y Servicios a Grupos de Interés</v>
      </c>
      <c r="C37" s="16" t="str">
        <f>IF(A37="","",(VLOOKUP(A37,MATRIZASPECTOS[],3,FALSE)))</f>
        <v>Consumo de materias primas e insumos</v>
      </c>
      <c r="D37" s="68" t="str">
        <f>IF(A37="","",(VLOOKUP(A37,MATRIZASPECTOS[],4,FALSE)))</f>
        <v>Agotamiento general de los recursos naturales</v>
      </c>
      <c r="E37" s="132" t="str">
        <f>IF(A37="","",(VLOOKUP(A37,MATRIZASPECTOS[],6,FALSE)))</f>
        <v>PAR</v>
      </c>
      <c r="F37" s="70" t="str">
        <f>IF($A37="","",(VLOOKUP($A37,MATRIZASPECTOS[],7,FALSE)))</f>
        <v>PAR Medellín</v>
      </c>
      <c r="G37" s="70" t="str">
        <f>IF($A37="","",(VLOOKUP($A37,MATRIZASPECTOS[],8,FALSE)))</f>
        <v>PAR Medellín</v>
      </c>
      <c r="H37" s="70" t="str">
        <f>IF($A37="","",(VLOOKUP($A37,MATRIZASPECTOS[],18,FALSE)))</f>
        <v>Negativo</v>
      </c>
      <c r="I37" s="70" t="str">
        <f>IF(A37="","",(VLOOKUP(A37,MATRIZASPECTOS[],19,FALSE)))</f>
        <v>Biológico - biodiversidad</v>
      </c>
      <c r="J37" s="70" t="str">
        <f>IF(A37="","",(VLOOKUP(A37,MATRIZASPECTOS[],10,FALSE)))</f>
        <v>Normal</v>
      </c>
      <c r="K37" s="70" t="str">
        <f>IF($A37="","",(VLOOKUP($A37,MATRIZASPECTOS[],14,FALSE)))</f>
        <v>Computadores y perifericos</v>
      </c>
      <c r="L37" s="69" t="str">
        <f>IF($A37="","",(VLOOKUP($A37,MATRIZASPECTOS[],15,FALSE)))</f>
        <v>1. Adquisición y movilización de insumos y equipos</v>
      </c>
      <c r="M37" s="84">
        <f>IF($A37="","",(VLOOKUP($A37,MATRIZASPECTOS[],26,FALSE)))</f>
        <v>1</v>
      </c>
      <c r="N37" s="83" t="str">
        <f>IF($A37="","",(VLOOKUP($A37,MATRIZASPECTOS[],44,FALSE)))</f>
        <v/>
      </c>
      <c r="O37" s="83"/>
      <c r="P37" s="70"/>
      <c r="Q37" s="70"/>
      <c r="R37" s="100"/>
    </row>
    <row r="38" spans="1:18" ht="36.75" thickBot="1" x14ac:dyDescent="0.3">
      <c r="A38" s="167">
        <v>35</v>
      </c>
      <c r="B38" s="16" t="str">
        <f>IF(A38="","",(VLOOKUP(A38,MATRIZASPECTOS[],2,FALSE)))</f>
        <v>Atención Integral y Servicios a Grupos de Interés</v>
      </c>
      <c r="C38" s="16" t="str">
        <f>IF(A38="","",(VLOOKUP(A38,MATRIZASPECTOS[],3,FALSE)))</f>
        <v>Consumo de materias primas e insumos</v>
      </c>
      <c r="D38" s="68" t="str">
        <f>IF(A38="","",(VLOOKUP(A38,MATRIZASPECTOS[],4,FALSE)))</f>
        <v>Agotamiento general de los recursos naturales</v>
      </c>
      <c r="E38" s="132" t="str">
        <f>IF(A38="","",(VLOOKUP(A38,MATRIZASPECTOS[],6,FALSE)))</f>
        <v>PAR</v>
      </c>
      <c r="F38" s="70" t="str">
        <f>IF($A38="","",(VLOOKUP($A38,MATRIZASPECTOS[],7,FALSE)))</f>
        <v>PAR Medellín</v>
      </c>
      <c r="G38" s="70" t="str">
        <f>IF($A38="","",(VLOOKUP($A38,MATRIZASPECTOS[],8,FALSE)))</f>
        <v>PAR Medellín</v>
      </c>
      <c r="H38" s="70" t="str">
        <f>IF($A38="","",(VLOOKUP($A38,MATRIZASPECTOS[],18,FALSE)))</f>
        <v>Negativo</v>
      </c>
      <c r="I38" s="70" t="str">
        <f>IF(A38="","",(VLOOKUP(A38,MATRIZASPECTOS[],19,FALSE)))</f>
        <v>Biológico - biodiversidad</v>
      </c>
      <c r="J38" s="70" t="str">
        <f>IF(A38="","",(VLOOKUP(A38,MATRIZASPECTOS[],10,FALSE)))</f>
        <v>Normal</v>
      </c>
      <c r="K38" s="70" t="str">
        <f>IF($A38="","",(VLOOKUP($A38,MATRIZASPECTOS[],14,FALSE)))</f>
        <v>Mobiliario de oficina</v>
      </c>
      <c r="L38" s="69" t="str">
        <f>IF($A38="","",(VLOOKUP($A38,MATRIZASPECTOS[],15,FALSE)))</f>
        <v>1. Adquisición y movilización de insumos y equipos</v>
      </c>
      <c r="M38" s="84">
        <f>IF($A38="","",(VLOOKUP($A38,MATRIZASPECTOS[],26,FALSE)))</f>
        <v>1</v>
      </c>
      <c r="N38" s="83" t="str">
        <f>IF($A38="","",(VLOOKUP($A38,MATRIZASPECTOS[],44,FALSE)))</f>
        <v/>
      </c>
      <c r="O38" s="83"/>
      <c r="P38" s="70"/>
      <c r="Q38" s="70"/>
      <c r="R38" s="100"/>
    </row>
    <row r="39" spans="1:18" ht="27.75" thickBot="1" x14ac:dyDescent="0.3">
      <c r="A39" s="167">
        <v>36</v>
      </c>
      <c r="B39" s="16" t="str">
        <f>IF(A39="","",(VLOOKUP(A39,MATRIZASPECTOS[],2,FALSE)))</f>
        <v>Atención Integral y Servicios a Grupos de Interés</v>
      </c>
      <c r="C39" s="16" t="str">
        <f>IF(A39="","",(VLOOKUP(A39,MATRIZASPECTOS[],3,FALSE)))</f>
        <v>Generación de empleo</v>
      </c>
      <c r="D39" s="68" t="str">
        <f>IF(A39="","",(VLOOKUP(A39,MATRIZASPECTOS[],4,FALSE)))</f>
        <v>Desarrollo económico y social</v>
      </c>
      <c r="E39" s="132" t="str">
        <f>IF(A39="","",(VLOOKUP(A39,MATRIZASPECTOS[],6,FALSE)))</f>
        <v>PAR</v>
      </c>
      <c r="F39" s="70" t="str">
        <f>IF($A39="","",(VLOOKUP($A39,MATRIZASPECTOS[],7,FALSE)))</f>
        <v>PAR Medellín</v>
      </c>
      <c r="G39" s="70" t="str">
        <f>IF($A39="","",(VLOOKUP($A39,MATRIZASPECTOS[],8,FALSE)))</f>
        <v>PAR Medellín</v>
      </c>
      <c r="H39" s="70" t="str">
        <f>IF($A39="","",(VLOOKUP($A39,MATRIZASPECTOS[],18,FALSE)))</f>
        <v>Positivo</v>
      </c>
      <c r="I39" s="70" t="str">
        <f>IF(A39="","",(VLOOKUP(A39,MATRIZASPECTOS[],19,FALSE)))</f>
        <v>Sociocultural - social</v>
      </c>
      <c r="J39" s="70" t="str">
        <f>IF(A39="","",(VLOOKUP(A39,MATRIZASPECTOS[],10,FALSE)))</f>
        <v>Normal</v>
      </c>
      <c r="K39" s="70" t="str">
        <f>IF($A39="","",(VLOOKUP($A39,MATRIZASPECTOS[],14,FALSE)))</f>
        <v>Recurso humano</v>
      </c>
      <c r="L39" s="69" t="str">
        <f>IF($A39="","",(VLOOKUP($A39,MATRIZASPECTOS[],15,FALSE)))</f>
        <v>3.1. Desarrollo de actividades misionales</v>
      </c>
      <c r="M39" s="84">
        <f>IF($A39="","",(VLOOKUP($A39,MATRIZASPECTOS[],26,FALSE)))</f>
        <v>25</v>
      </c>
      <c r="N39" s="83" t="str">
        <f>IF($A39="","",(VLOOKUP($A39,MATRIZASPECTOS[],44,FALSE)))</f>
        <v/>
      </c>
      <c r="O39" s="83"/>
      <c r="P39" s="70"/>
      <c r="Q39" s="70"/>
      <c r="R39" s="100"/>
    </row>
    <row r="40" spans="1:18" ht="36.75" thickBot="1" x14ac:dyDescent="0.3">
      <c r="A40" s="167">
        <v>37</v>
      </c>
      <c r="B40" s="16" t="str">
        <f>IF(A40="","",(VLOOKUP(A40,MATRIZASPECTOS[],2,FALSE)))</f>
        <v>Atención Integral y Servicios a Grupos de Interés</v>
      </c>
      <c r="C40" s="16" t="str">
        <f>IF(A40="","",(VLOOKUP(A40,MATRIZASPECTOS[],3,FALSE)))</f>
        <v>Consumo de materias primas e insumos</v>
      </c>
      <c r="D40" s="68" t="str">
        <f>IF(A40="","",(VLOOKUP(A40,MATRIZASPECTOS[],4,FALSE)))</f>
        <v>Agotamiento general de los recursos naturales</v>
      </c>
      <c r="E40" s="132" t="str">
        <f>IF(A40="","",(VLOOKUP(A40,MATRIZASPECTOS[],6,FALSE)))</f>
        <v>PAR</v>
      </c>
      <c r="F40" s="70" t="str">
        <f>IF($A40="","",(VLOOKUP($A40,MATRIZASPECTOS[],7,FALSE)))</f>
        <v>PAR Medellín</v>
      </c>
      <c r="G40" s="70" t="str">
        <f>IF($A40="","",(VLOOKUP($A40,MATRIZASPECTOS[],8,FALSE)))</f>
        <v>PAR Medellín</v>
      </c>
      <c r="H40" s="70" t="str">
        <f>IF($A40="","",(VLOOKUP($A40,MATRIZASPECTOS[],18,FALSE)))</f>
        <v>Negativo</v>
      </c>
      <c r="I40" s="70" t="str">
        <f>IF(A40="","",(VLOOKUP(A40,MATRIZASPECTOS[],19,FALSE)))</f>
        <v>Biológico - biodiversidad</v>
      </c>
      <c r="J40" s="70" t="str">
        <f>IF(A40="","",(VLOOKUP(A40,MATRIZASPECTOS[],10,FALSE)))</f>
        <v>Normal</v>
      </c>
      <c r="K40" s="70" t="str">
        <f>IF($A40="","",(VLOOKUP($A40,MATRIZASPECTOS[],14,FALSE)))</f>
        <v>Elementos de protección personal</v>
      </c>
      <c r="L40" s="69" t="str">
        <f>IF($A40="","",(VLOOKUP($A40,MATRIZASPECTOS[],15,FALSE)))</f>
        <v>3.1. Desarrollo de actividades misionales</v>
      </c>
      <c r="M40" s="84">
        <f>IF($A40="","",(VLOOKUP($A40,MATRIZASPECTOS[],26,FALSE)))</f>
        <v>1</v>
      </c>
      <c r="N40" s="83" t="str">
        <f>IF($A40="","",(VLOOKUP($A40,MATRIZASPECTOS[],44,FALSE)))</f>
        <v/>
      </c>
      <c r="O40" s="83"/>
      <c r="P40" s="70"/>
      <c r="Q40" s="70"/>
      <c r="R40" s="100"/>
    </row>
    <row r="41" spans="1:18" ht="36.75" thickBot="1" x14ac:dyDescent="0.3">
      <c r="A41" s="167">
        <v>38</v>
      </c>
      <c r="B41" s="16" t="str">
        <f>IF(A41="","",(VLOOKUP(A41,MATRIZASPECTOS[],2,FALSE)))</f>
        <v>Atención Integral y Servicios a Grupos de Interés</v>
      </c>
      <c r="C41" s="16" t="str">
        <f>IF(A41="","",(VLOOKUP(A41,MATRIZASPECTOS[],3,FALSE)))</f>
        <v>Generación de vertimientos</v>
      </c>
      <c r="D41" s="68" t="str">
        <f>IF(A41="","",(VLOOKUP(A41,MATRIZASPECTOS[],4,FALSE)))</f>
        <v>Contaminación por descarga de aguas residuales domésticas</v>
      </c>
      <c r="E41" s="132" t="str">
        <f>IF(A41="","",(VLOOKUP(A41,MATRIZASPECTOS[],6,FALSE)))</f>
        <v>PAR</v>
      </c>
      <c r="F41" s="70" t="str">
        <f>IF($A41="","",(VLOOKUP($A41,MATRIZASPECTOS[],7,FALSE)))</f>
        <v>PAR Medellín</v>
      </c>
      <c r="G41" s="70" t="str">
        <f>IF($A41="","",(VLOOKUP($A41,MATRIZASPECTOS[],8,FALSE)))</f>
        <v>PAR Medellín</v>
      </c>
      <c r="H41" s="70" t="str">
        <f>IF($A41="","",(VLOOKUP($A41,MATRIZASPECTOS[],18,FALSE)))</f>
        <v>Negativo</v>
      </c>
      <c r="I41" s="70" t="str">
        <f>IF(A41="","",(VLOOKUP(A41,MATRIZASPECTOS[],19,FALSE)))</f>
        <v>Hidrológico - agua</v>
      </c>
      <c r="J41" s="70" t="str">
        <f>IF(A41="","",(VLOOKUP(A41,MATRIZASPECTOS[],10,FALSE)))</f>
        <v>Normal</v>
      </c>
      <c r="K41" s="70" t="str">
        <f>IF($A41="","",(VLOOKUP($A41,MATRIZASPECTOS[],14,FALSE)))</f>
        <v>Aguas residuales domésticas</v>
      </c>
      <c r="L41" s="69" t="str">
        <f>IF($A41="","",(VLOOKUP($A41,MATRIZASPECTOS[],15,FALSE)))</f>
        <v>3.1. Desarrollo de actividades misionales</v>
      </c>
      <c r="M41" s="84">
        <f>IF($A41="","",(VLOOKUP($A41,MATRIZASPECTOS[],26,FALSE)))</f>
        <v>5</v>
      </c>
      <c r="N41" s="83" t="str">
        <f>IF($A41="","",(VLOOKUP($A41,MATRIZASPECTOS[],44,FALSE)))</f>
        <v/>
      </c>
      <c r="O41" s="83"/>
      <c r="P41" s="70"/>
      <c r="Q41" s="70"/>
      <c r="R41" s="100"/>
    </row>
    <row r="42" spans="1:18" ht="27.75" thickBot="1" x14ac:dyDescent="0.3">
      <c r="A42" s="167">
        <v>39</v>
      </c>
      <c r="B42" s="16" t="str">
        <f>IF(A42="","",(VLOOKUP(A42,MATRIZASPECTOS[],2,FALSE)))</f>
        <v>Atención Integral y Servicios a Grupos de Interés</v>
      </c>
      <c r="C42" s="16" t="str">
        <f>IF(A42="","",(VLOOKUP(A42,MATRIZASPECTOS[],3,FALSE)))</f>
        <v>Generación de residuos</v>
      </c>
      <c r="D42" s="68" t="str">
        <f>IF(A42="","",(VLOOKUP(A42,MATRIZASPECTOS[],4,FALSE)))</f>
        <v>Contaminación por generación de residuos ordinarios</v>
      </c>
      <c r="E42" s="132" t="str">
        <f>IF(A42="","",(VLOOKUP(A42,MATRIZASPECTOS[],6,FALSE)))</f>
        <v>PAR</v>
      </c>
      <c r="F42" s="70" t="str">
        <f>IF($A42="","",(VLOOKUP($A42,MATRIZASPECTOS[],7,FALSE)))</f>
        <v>PAR Medellín</v>
      </c>
      <c r="G42" s="70" t="str">
        <f>IF($A42="","",(VLOOKUP($A42,MATRIZASPECTOS[],8,FALSE)))</f>
        <v>PAR Medellín</v>
      </c>
      <c r="H42" s="70" t="str">
        <f>IF($A42="","",(VLOOKUP($A42,MATRIZASPECTOS[],18,FALSE)))</f>
        <v>Negativo</v>
      </c>
      <c r="I42" s="70" t="str">
        <f>IF(A42="","",(VLOOKUP(A42,MATRIZASPECTOS[],19,FALSE)))</f>
        <v>Geológico - suelo</v>
      </c>
      <c r="J42" s="70" t="str">
        <f>IF(A42="","",(VLOOKUP(A42,MATRIZASPECTOS[],10,FALSE)))</f>
        <v>Normal</v>
      </c>
      <c r="K42" s="70" t="str">
        <f>IF($A42="","",(VLOOKUP($A42,MATRIZASPECTOS[],14,FALSE)))</f>
        <v>Residuos ordinarios</v>
      </c>
      <c r="L42" s="69" t="str">
        <f>IF($A42="","",(VLOOKUP($A42,MATRIZASPECTOS[],15,FALSE)))</f>
        <v>3.1. Desarrollo de actividades misionales</v>
      </c>
      <c r="M42" s="84">
        <f>IF($A42="","",(VLOOKUP($A42,MATRIZASPECTOS[],26,FALSE)))</f>
        <v>25</v>
      </c>
      <c r="N42" s="83" t="str">
        <f>IF($A42="","",(VLOOKUP($A42,MATRIZASPECTOS[],44,FALSE)))</f>
        <v/>
      </c>
      <c r="O42" s="83"/>
      <c r="P42" s="70"/>
      <c r="Q42" s="70"/>
      <c r="R42" s="100"/>
    </row>
    <row r="43" spans="1:18" ht="51.75" thickBot="1" x14ac:dyDescent="0.3">
      <c r="A43" s="167">
        <v>40</v>
      </c>
      <c r="B43" s="16" t="str">
        <f>IF(A43="","",(VLOOKUP(A43,MATRIZASPECTOS[],2,FALSE)))</f>
        <v>Atención Integral y Servicios a Grupos de Interés</v>
      </c>
      <c r="C43" s="16" t="str">
        <f>IF(A43="","",(VLOOKUP(A43,MATRIZASPECTOS[],3,FALSE)))</f>
        <v>Generación de residuos</v>
      </c>
      <c r="D43" s="68" t="str">
        <f>IF(A43="","",(VLOOKUP(A43,MATRIZASPECTOS[],4,FALSE)))</f>
        <v>Aprovechamiento de residuos reutilizables</v>
      </c>
      <c r="E43" s="132" t="str">
        <f>IF(A43="","",(VLOOKUP(A43,MATRIZASPECTOS[],6,FALSE)))</f>
        <v>PAR</v>
      </c>
      <c r="F43" s="70" t="str">
        <f>IF($A43="","",(VLOOKUP($A43,MATRIZASPECTOS[],7,FALSE)))</f>
        <v>PAR Medellín</v>
      </c>
      <c r="G43" s="70" t="str">
        <f>IF($A43="","",(VLOOKUP($A43,MATRIZASPECTOS[],8,FALSE)))</f>
        <v>PAR Medellín</v>
      </c>
      <c r="H43" s="70" t="str">
        <f>IF($A43="","",(VLOOKUP($A43,MATRIZASPECTOS[],18,FALSE)))</f>
        <v>Positivo</v>
      </c>
      <c r="I43" s="70" t="str">
        <f>IF(A43="","",(VLOOKUP(A43,MATRIZASPECTOS[],19,FALSE)))</f>
        <v>Geológico - suelo</v>
      </c>
      <c r="J43" s="70" t="str">
        <f>IF(A43="","",(VLOOKUP(A43,MATRIZASPECTOS[],10,FALSE)))</f>
        <v>Normal</v>
      </c>
      <c r="K43" s="70" t="str">
        <f>IF($A43="","",(VLOOKUP($A43,MATRIZASPECTOS[],14,FALSE)))</f>
        <v>Residuos reutilizables (papel, cartón, vidrio, plástico rigido, plástico flexible)</v>
      </c>
      <c r="L43" s="69" t="str">
        <f>IF($A43="","",(VLOOKUP($A43,MATRIZASPECTOS[],15,FALSE)))</f>
        <v>3.1. Desarrollo de actividades misionales</v>
      </c>
      <c r="M43" s="84">
        <f>IF($A43="","",(VLOOKUP($A43,MATRIZASPECTOS[],26,FALSE)))</f>
        <v>5</v>
      </c>
      <c r="N43" s="83" t="str">
        <f>IF($A43="","",(VLOOKUP($A43,MATRIZASPECTOS[],44,FALSE)))</f>
        <v/>
      </c>
      <c r="O43" s="83"/>
      <c r="P43" s="70"/>
      <c r="Q43" s="70"/>
      <c r="R43" s="100"/>
    </row>
    <row r="44" spans="1:18" ht="27.75" thickBot="1" x14ac:dyDescent="0.3">
      <c r="A44" s="167">
        <v>41</v>
      </c>
      <c r="B44" s="16" t="str">
        <f>IF(A44="","",(VLOOKUP(A44,MATRIZASPECTOS[],2,FALSE)))</f>
        <v>Atención Integral y Servicios a Grupos de Interés</v>
      </c>
      <c r="C44" s="16" t="str">
        <f>IF(A44="","",(VLOOKUP(A44,MATRIZASPECTOS[],3,FALSE)))</f>
        <v>Generación de residuos</v>
      </c>
      <c r="D44" s="68" t="str">
        <f>IF(A44="","",(VLOOKUP(A44,MATRIZASPECTOS[],4,FALSE)))</f>
        <v>Contaminación por generación de residuos ordinarios</v>
      </c>
      <c r="E44" s="132" t="str">
        <f>IF(A44="","",(VLOOKUP(A44,MATRIZASPECTOS[],6,FALSE)))</f>
        <v>PAR</v>
      </c>
      <c r="F44" s="70" t="str">
        <f>IF($A44="","",(VLOOKUP($A44,MATRIZASPECTOS[],7,FALSE)))</f>
        <v>PAR Medellín</v>
      </c>
      <c r="G44" s="70" t="str">
        <f>IF($A44="","",(VLOOKUP($A44,MATRIZASPECTOS[],8,FALSE)))</f>
        <v>PAR Medellín</v>
      </c>
      <c r="H44" s="70" t="str">
        <f>IF($A44="","",(VLOOKUP($A44,MATRIZASPECTOS[],18,FALSE)))</f>
        <v>Negativo</v>
      </c>
      <c r="I44" s="70" t="str">
        <f>IF(A44="","",(VLOOKUP(A44,MATRIZASPECTOS[],19,FALSE)))</f>
        <v>Geológico - suelo</v>
      </c>
      <c r="J44" s="70" t="str">
        <f>IF(A44="","",(VLOOKUP(A44,MATRIZASPECTOS[],10,FALSE)))</f>
        <v>Normal</v>
      </c>
      <c r="K44" s="70" t="str">
        <f>IF($A44="","",(VLOOKUP($A44,MATRIZASPECTOS[],14,FALSE)))</f>
        <v>Elementos de protección personal usados</v>
      </c>
      <c r="L44" s="69" t="str">
        <f>IF($A44="","",(VLOOKUP($A44,MATRIZASPECTOS[],15,FALSE)))</f>
        <v>3.1. Desarrollo de actividades misionales</v>
      </c>
      <c r="M44" s="84">
        <f>IF($A44="","",(VLOOKUP($A44,MATRIZASPECTOS[],26,FALSE)))</f>
        <v>15</v>
      </c>
      <c r="N44" s="83" t="str">
        <f>IF($A44="","",(VLOOKUP($A44,MATRIZASPECTOS[],44,FALSE)))</f>
        <v/>
      </c>
      <c r="O44" s="83"/>
      <c r="P44" s="70"/>
      <c r="Q44" s="70"/>
      <c r="R44" s="100"/>
    </row>
    <row r="45" spans="1:18" ht="27.75" thickBot="1" x14ac:dyDescent="0.3">
      <c r="A45" s="167">
        <v>42</v>
      </c>
      <c r="B45" s="16" t="str">
        <f>IF(A45="","",(VLOOKUP(A45,MATRIZASPECTOS[],2,FALSE)))</f>
        <v>Atención Integral y Servicios a Grupos de Interés</v>
      </c>
      <c r="C45" s="16" t="str">
        <f>IF(A45="","",(VLOOKUP(A45,MATRIZASPECTOS[],3,FALSE)))</f>
        <v>Generación de residuos</v>
      </c>
      <c r="D45" s="68" t="str">
        <f>IF(A45="","",(VLOOKUP(A45,MATRIZASPECTOS[],4,FALSE)))</f>
        <v>Contaminación por generación de residuos ordinarios</v>
      </c>
      <c r="E45" s="132" t="str">
        <f>IF(A45="","",(VLOOKUP(A45,MATRIZASPECTOS[],6,FALSE)))</f>
        <v>PAR</v>
      </c>
      <c r="F45" s="70" t="str">
        <f>IF($A45="","",(VLOOKUP($A45,MATRIZASPECTOS[],7,FALSE)))</f>
        <v>PAR Medellín</v>
      </c>
      <c r="G45" s="70" t="str">
        <f>IF($A45="","",(VLOOKUP($A45,MATRIZASPECTOS[],8,FALSE)))</f>
        <v>PAR Medellín</v>
      </c>
      <c r="H45" s="70" t="str">
        <f>IF($A45="","",(VLOOKUP($A45,MATRIZASPECTOS[],18,FALSE)))</f>
        <v>Negativo</v>
      </c>
      <c r="I45" s="70" t="str">
        <f>IF(A45="","",(VLOOKUP(A45,MATRIZASPECTOS[],19,FALSE)))</f>
        <v>Geológico - suelo</v>
      </c>
      <c r="J45" s="70" t="str">
        <f>IF(A45="","",(VLOOKUP(A45,MATRIZASPECTOS[],10,FALSE)))</f>
        <v>Situación de emergencia</v>
      </c>
      <c r="K45" s="70" t="str">
        <f>IF($A45="","",(VLOOKUP($A45,MATRIZASPECTOS[],14,FALSE)))</f>
        <v>Residuos ordinarios</v>
      </c>
      <c r="L45" s="69" t="str">
        <f>IF($A45="","",(VLOOKUP($A45,MATRIZASPECTOS[],15,FALSE)))</f>
        <v>3.1. Desarrollo de actividades misionales</v>
      </c>
      <c r="M45" s="84">
        <f>IF($A45="","",(VLOOKUP($A45,MATRIZASPECTOS[],26,FALSE)))</f>
        <v>3</v>
      </c>
      <c r="N45" s="83" t="str">
        <f>IF($A45="","",(VLOOKUP($A45,MATRIZASPECTOS[],44,FALSE)))</f>
        <v/>
      </c>
      <c r="O45" s="83"/>
      <c r="P45" s="70"/>
      <c r="Q45" s="70"/>
      <c r="R45" s="100"/>
    </row>
    <row r="46" spans="1:18" ht="51.75" thickBot="1" x14ac:dyDescent="0.3">
      <c r="A46" s="167">
        <v>43</v>
      </c>
      <c r="B46" s="16" t="str">
        <f>IF(A46="","",(VLOOKUP(A46,MATRIZASPECTOS[],2,FALSE)))</f>
        <v>Atención Integral y Servicios a Grupos de Interés</v>
      </c>
      <c r="C46" s="16" t="str">
        <f>IF(A46="","",(VLOOKUP(A46,MATRIZASPECTOS[],3,FALSE)))</f>
        <v>Generación de residuos</v>
      </c>
      <c r="D46" s="68" t="str">
        <f>IF(A46="","",(VLOOKUP(A46,MATRIZASPECTOS[],4,FALSE)))</f>
        <v>Aprovechamiento de residuos recuperables</v>
      </c>
      <c r="E46" s="132" t="str">
        <f>IF(A46="","",(VLOOKUP(A46,MATRIZASPECTOS[],6,FALSE)))</f>
        <v>PAR</v>
      </c>
      <c r="F46" s="70" t="str">
        <f>IF($A46="","",(VLOOKUP($A46,MATRIZASPECTOS[],7,FALSE)))</f>
        <v>PAR Medellín</v>
      </c>
      <c r="G46" s="70" t="str">
        <f>IF($A46="","",(VLOOKUP($A46,MATRIZASPECTOS[],8,FALSE)))</f>
        <v>PAR Medellín</v>
      </c>
      <c r="H46" s="70" t="str">
        <f>IF($A46="","",(VLOOKUP($A46,MATRIZASPECTOS[],18,FALSE)))</f>
        <v>Positivo</v>
      </c>
      <c r="I46" s="70" t="str">
        <f>IF(A46="","",(VLOOKUP(A46,MATRIZASPECTOS[],19,FALSE)))</f>
        <v>Geológico - suelo</v>
      </c>
      <c r="J46" s="70" t="str">
        <f>IF(A46="","",(VLOOKUP(A46,MATRIZASPECTOS[],10,FALSE)))</f>
        <v>Situación de emergencia</v>
      </c>
      <c r="K46" s="70" t="str">
        <f>IF($A46="","",(VLOOKUP($A46,MATRIZASPECTOS[],14,FALSE)))</f>
        <v>Residuos reutilizables (papel, cartón, vidrio, plástico rigido, plástico flexible)</v>
      </c>
      <c r="L46" s="69" t="str">
        <f>IF($A46="","",(VLOOKUP($A46,MATRIZASPECTOS[],15,FALSE)))</f>
        <v>3.1. Desarrollo de actividades misionales</v>
      </c>
      <c r="M46" s="84">
        <f>IF($A46="","",(VLOOKUP($A46,MATRIZASPECTOS[],26,FALSE)))</f>
        <v>3</v>
      </c>
      <c r="N46" s="83" t="str">
        <f>IF($A46="","",(VLOOKUP($A46,MATRIZASPECTOS[],44,FALSE)))</f>
        <v/>
      </c>
      <c r="O46" s="83"/>
      <c r="P46" s="70"/>
      <c r="Q46" s="70"/>
      <c r="R46" s="100"/>
    </row>
    <row r="47" spans="1:18" ht="27.75" thickBot="1" x14ac:dyDescent="0.3">
      <c r="A47" s="167">
        <v>44</v>
      </c>
      <c r="B47" s="16" t="str">
        <f>IF(A47="","",(VLOOKUP(A47,MATRIZASPECTOS[],2,FALSE)))</f>
        <v>Atención Integral y Servicios a Grupos de Interés</v>
      </c>
      <c r="C47" s="16" t="str">
        <f>IF(A47="","",(VLOOKUP(A47,MATRIZASPECTOS[],3,FALSE)))</f>
        <v>Generación de residuos</v>
      </c>
      <c r="D47" s="68" t="str">
        <f>IF(A47="","",(VLOOKUP(A47,MATRIZASPECTOS[],4,FALSE)))</f>
        <v>Contaminación por generación de residuos de escombro</v>
      </c>
      <c r="E47" s="132" t="str">
        <f>IF(A47="","",(VLOOKUP(A47,MATRIZASPECTOS[],6,FALSE)))</f>
        <v>PAR</v>
      </c>
      <c r="F47" s="70" t="str">
        <f>IF($A47="","",(VLOOKUP($A47,MATRIZASPECTOS[],7,FALSE)))</f>
        <v>PAR Medellín</v>
      </c>
      <c r="G47" s="70" t="str">
        <f>IF($A47="","",(VLOOKUP($A47,MATRIZASPECTOS[],8,FALSE)))</f>
        <v>PAR Medellín</v>
      </c>
      <c r="H47" s="70" t="str">
        <f>IF($A47="","",(VLOOKUP($A47,MATRIZASPECTOS[],18,FALSE)))</f>
        <v>Negativo</v>
      </c>
      <c r="I47" s="70" t="str">
        <f>IF(A47="","",(VLOOKUP(A47,MATRIZASPECTOS[],19,FALSE)))</f>
        <v>Geológico - suelo</v>
      </c>
      <c r="J47" s="70" t="str">
        <f>IF(A47="","",(VLOOKUP(A47,MATRIZASPECTOS[],10,FALSE)))</f>
        <v>Situación de emergencia</v>
      </c>
      <c r="K47" s="70" t="str">
        <f>IF($A47="","",(VLOOKUP($A47,MATRIZASPECTOS[],14,FALSE)))</f>
        <v>Residuos de escombro</v>
      </c>
      <c r="L47" s="69" t="str">
        <f>IF($A47="","",(VLOOKUP($A47,MATRIZASPECTOS[],15,FALSE)))</f>
        <v>3.1. Desarrollo de actividades misionales</v>
      </c>
      <c r="M47" s="84">
        <f>IF($A47="","",(VLOOKUP($A47,MATRIZASPECTOS[],26,FALSE)))</f>
        <v>5</v>
      </c>
      <c r="N47" s="83" t="str">
        <f>IF($A47="","",(VLOOKUP($A47,MATRIZASPECTOS[],44,FALSE)))</f>
        <v/>
      </c>
      <c r="O47" s="83"/>
      <c r="P47" s="70"/>
      <c r="Q47" s="70"/>
      <c r="R47" s="100"/>
    </row>
    <row r="48" spans="1:18" ht="27.75" thickBot="1" x14ac:dyDescent="0.3">
      <c r="A48" s="167">
        <v>45</v>
      </c>
      <c r="B48" s="16" t="str">
        <f>IF(A48="","",(VLOOKUP(A48,MATRIZASPECTOS[],2,FALSE)))</f>
        <v>Atención Integral y Servicios a Grupos de Interés</v>
      </c>
      <c r="C48" s="16" t="str">
        <f>IF(A48="","",(VLOOKUP(A48,MATRIZASPECTOS[],3,FALSE)))</f>
        <v>Generación de residuos</v>
      </c>
      <c r="D48" s="68" t="str">
        <f>IF(A48="","",(VLOOKUP(A48,MATRIZASPECTOS[],4,FALSE)))</f>
        <v>Contaminación por generación de residuos peligrosos</v>
      </c>
      <c r="E48" s="132" t="str">
        <f>IF(A48="","",(VLOOKUP(A48,MATRIZASPECTOS[],6,FALSE)))</f>
        <v>PAR</v>
      </c>
      <c r="F48" s="70" t="str">
        <f>IF($A48="","",(VLOOKUP($A48,MATRIZASPECTOS[],7,FALSE)))</f>
        <v>PAR Medellín</v>
      </c>
      <c r="G48" s="70" t="str">
        <f>IF($A48="","",(VLOOKUP($A48,MATRIZASPECTOS[],8,FALSE)))</f>
        <v>PAR Medellín</v>
      </c>
      <c r="H48" s="70" t="str">
        <f>IF($A48="","",(VLOOKUP($A48,MATRIZASPECTOS[],18,FALSE)))</f>
        <v>Negativo</v>
      </c>
      <c r="I48" s="70" t="str">
        <f>IF(A48="","",(VLOOKUP(A48,MATRIZASPECTOS[],19,FALSE)))</f>
        <v>Geológico - suelo</v>
      </c>
      <c r="J48" s="70" t="str">
        <f>IF(A48="","",(VLOOKUP(A48,MATRIZASPECTOS[],10,FALSE)))</f>
        <v>Situación de emergencia</v>
      </c>
      <c r="K48" s="70" t="str">
        <f>IF($A48="","",(VLOOKUP($A48,MATRIZASPECTOS[],14,FALSE)))</f>
        <v>Residuos infecciosos o de riesgo biológico</v>
      </c>
      <c r="L48" s="69" t="str">
        <f>IF($A48="","",(VLOOKUP($A48,MATRIZASPECTOS[],15,FALSE)))</f>
        <v>3.1. Desarrollo de actividades misionales</v>
      </c>
      <c r="M48" s="84">
        <f>IF($A48="","",(VLOOKUP($A48,MATRIZASPECTOS[],26,FALSE)))</f>
        <v>3</v>
      </c>
      <c r="N48" s="83" t="str">
        <f>IF($A48="","",(VLOOKUP($A48,MATRIZASPECTOS[],44,FALSE)))</f>
        <v/>
      </c>
      <c r="O48" s="83"/>
      <c r="P48" s="70"/>
      <c r="Q48" s="70"/>
      <c r="R48" s="100"/>
    </row>
    <row r="49" spans="1:18" ht="27.75" thickBot="1" x14ac:dyDescent="0.3">
      <c r="A49" s="167">
        <v>46</v>
      </c>
      <c r="B49" s="16" t="str">
        <f>IF(A49="","",(VLOOKUP(A49,MATRIZASPECTOS[],2,FALSE)))</f>
        <v>Atención Integral y Servicios a Grupos de Interés</v>
      </c>
      <c r="C49" s="16" t="str">
        <f>IF(A49="","",(VLOOKUP(A49,MATRIZASPECTOS[],3,FALSE)))</f>
        <v>Consumo del recurso hídrico</v>
      </c>
      <c r="D49" s="68" t="str">
        <f>IF(A49="","",(VLOOKUP(A49,MATRIZASPECTOS[],4,FALSE)))</f>
        <v>Agotamiento del recurso hídrico</v>
      </c>
      <c r="E49" s="132" t="str">
        <f>IF(A49="","",(VLOOKUP(A49,MATRIZASPECTOS[],6,FALSE)))</f>
        <v>PAR</v>
      </c>
      <c r="F49" s="70" t="str">
        <f>IF($A49="","",(VLOOKUP($A49,MATRIZASPECTOS[],7,FALSE)))</f>
        <v>PAR Medellín</v>
      </c>
      <c r="G49" s="70" t="str">
        <f>IF($A49="","",(VLOOKUP($A49,MATRIZASPECTOS[],8,FALSE)))</f>
        <v>PAR Medellín</v>
      </c>
      <c r="H49" s="70" t="str">
        <f>IF($A49="","",(VLOOKUP($A49,MATRIZASPECTOS[],18,FALSE)))</f>
        <v>Negativo</v>
      </c>
      <c r="I49" s="70" t="str">
        <f>IF(A49="","",(VLOOKUP(A49,MATRIZASPECTOS[],19,FALSE)))</f>
        <v>Hidrológico - agua</v>
      </c>
      <c r="J49" s="70" t="str">
        <f>IF(A49="","",(VLOOKUP(A49,MATRIZASPECTOS[],10,FALSE)))</f>
        <v>Situación de emergencia</v>
      </c>
      <c r="K49" s="70" t="str">
        <f>IF($A49="","",(VLOOKUP($A49,MATRIZASPECTOS[],14,FALSE)))</f>
        <v>Agua potable</v>
      </c>
      <c r="L49" s="69" t="str">
        <f>IF($A49="","",(VLOOKUP($A49,MATRIZASPECTOS[],15,FALSE)))</f>
        <v>3.1. Desarrollo de actividades misionales</v>
      </c>
      <c r="M49" s="84">
        <f>IF($A49="","",(VLOOKUP($A49,MATRIZASPECTOS[],26,FALSE)))</f>
        <v>9</v>
      </c>
      <c r="N49" s="83" t="str">
        <f>IF($A49="","",(VLOOKUP($A49,MATRIZASPECTOS[],44,FALSE)))</f>
        <v/>
      </c>
      <c r="O49" s="83"/>
      <c r="P49" s="70"/>
      <c r="Q49" s="70"/>
      <c r="R49" s="100"/>
    </row>
    <row r="50" spans="1:18" ht="51.75" thickBot="1" x14ac:dyDescent="0.3">
      <c r="A50" s="167">
        <v>47</v>
      </c>
      <c r="B50" s="16" t="str">
        <f>IF(A50="","",(VLOOKUP(A50,MATRIZASPECTOS[],2,FALSE)))</f>
        <v>Atención Integral y Servicios a Grupos de Interés</v>
      </c>
      <c r="C50" s="16" t="str">
        <f>IF(A50="","",(VLOOKUP(A50,MATRIZASPECTOS[],3,FALSE)))</f>
        <v>Generación de emisiones</v>
      </c>
      <c r="D50" s="68" t="str">
        <f>IF(A50="","",(VLOOKUP(A50,MATRIZASPECTOS[],4,FALSE)))</f>
        <v>Contaminación por emisión de gases de efecto invernadero (GEI)</v>
      </c>
      <c r="E50" s="132" t="str">
        <f>IF(A50="","",(VLOOKUP(A50,MATRIZASPECTOS[],6,FALSE)))</f>
        <v>PAR</v>
      </c>
      <c r="F50" s="70" t="str">
        <f>IF($A50="","",(VLOOKUP($A50,MATRIZASPECTOS[],7,FALSE)))</f>
        <v>PAR Medellín</v>
      </c>
      <c r="G50" s="70" t="str">
        <f>IF($A50="","",(VLOOKUP($A50,MATRIZASPECTOS[],8,FALSE)))</f>
        <v>PAR Medellín</v>
      </c>
      <c r="H50" s="70" t="str">
        <f>IF($A50="","",(VLOOKUP($A50,MATRIZASPECTOS[],18,FALSE)))</f>
        <v>Negativo</v>
      </c>
      <c r="I50" s="70" t="str">
        <f>IF(A50="","",(VLOOKUP(A50,MATRIZASPECTOS[],19,FALSE)))</f>
        <v>Atmosférico - aire</v>
      </c>
      <c r="J50" s="70" t="str">
        <f>IF(A50="","",(VLOOKUP(A50,MATRIZASPECTOS[],10,FALSE)))</f>
        <v>Situación de emergencia</v>
      </c>
      <c r="K50" s="70" t="str">
        <f>IF($A50="","",(VLOOKUP($A50,MATRIZASPECTOS[],14,FALSE)))</f>
        <v>Emisiones contaminantes por la combustión y por los agentes refrigerantes de los extintores</v>
      </c>
      <c r="L50" s="69" t="str">
        <f>IF($A50="","",(VLOOKUP($A50,MATRIZASPECTOS[],15,FALSE)))</f>
        <v>3.1. Desarrollo de actividades misionales</v>
      </c>
      <c r="M50" s="84">
        <f>IF($A50="","",(VLOOKUP($A50,MATRIZASPECTOS[],26,FALSE)))</f>
        <v>3</v>
      </c>
      <c r="N50" s="83" t="str">
        <f>IF($A50="","",(VLOOKUP($A50,MATRIZASPECTOS[],44,FALSE)))</f>
        <v/>
      </c>
      <c r="O50" s="83"/>
      <c r="P50" s="70"/>
      <c r="Q50" s="70"/>
      <c r="R50" s="100"/>
    </row>
    <row r="51" spans="1:18" ht="27.75" thickBot="1" x14ac:dyDescent="0.3">
      <c r="A51" s="167">
        <v>48</v>
      </c>
      <c r="B51" s="16" t="str">
        <f>IF(A51="","",(VLOOKUP(A51,MATRIZASPECTOS[],2,FALSE)))</f>
        <v>Atención Integral y Servicios a Grupos de Interés</v>
      </c>
      <c r="C51" s="16" t="str">
        <f>IF(A51="","",(VLOOKUP(A51,MATRIZASPECTOS[],3,FALSE)))</f>
        <v>Generación de residuos</v>
      </c>
      <c r="D51" s="68" t="str">
        <f>IF(A51="","",(VLOOKUP(A51,MATRIZASPECTOS[],4,FALSE)))</f>
        <v>Contaminación por generación de residuos ordinarios</v>
      </c>
      <c r="E51" s="132" t="str">
        <f>IF(A51="","",(VLOOKUP(A51,MATRIZASPECTOS[],6,FALSE)))</f>
        <v>PAR</v>
      </c>
      <c r="F51" s="70" t="str">
        <f>IF($A51="","",(VLOOKUP($A51,MATRIZASPECTOS[],7,FALSE)))</f>
        <v>PAR Medellín</v>
      </c>
      <c r="G51" s="70" t="str">
        <f>IF($A51="","",(VLOOKUP($A51,MATRIZASPECTOS[],8,FALSE)))</f>
        <v>PAR Medellín</v>
      </c>
      <c r="H51" s="70" t="str">
        <f>IF($A51="","",(VLOOKUP($A51,MATRIZASPECTOS[],18,FALSE)))</f>
        <v>Negativo</v>
      </c>
      <c r="I51" s="70" t="str">
        <f>IF(A51="","",(VLOOKUP(A51,MATRIZASPECTOS[],19,FALSE)))</f>
        <v>Geológico - suelo</v>
      </c>
      <c r="J51" s="70" t="str">
        <f>IF(A51="","",(VLOOKUP(A51,MATRIZASPECTOS[],10,FALSE)))</f>
        <v>Situación de emergencia</v>
      </c>
      <c r="K51" s="70" t="str">
        <f>IF($A51="","",(VLOOKUP($A51,MATRIZASPECTOS[],14,FALSE)))</f>
        <v>Residuos ordinarios</v>
      </c>
      <c r="L51" s="69" t="str">
        <f>IF($A51="","",(VLOOKUP($A51,MATRIZASPECTOS[],15,FALSE)))</f>
        <v>3.1. Desarrollo de actividades misionales</v>
      </c>
      <c r="M51" s="84">
        <f>IF($A51="","",(VLOOKUP($A51,MATRIZASPECTOS[],26,FALSE)))</f>
        <v>1</v>
      </c>
      <c r="N51" s="83" t="str">
        <f>IF($A51="","",(VLOOKUP($A51,MATRIZASPECTOS[],44,FALSE)))</f>
        <v/>
      </c>
      <c r="O51" s="83"/>
      <c r="P51" s="70"/>
      <c r="Q51" s="70"/>
      <c r="R51" s="100"/>
    </row>
    <row r="52" spans="1:18" ht="51.75" thickBot="1" x14ac:dyDescent="0.3">
      <c r="A52" s="167">
        <v>49</v>
      </c>
      <c r="B52" s="16" t="str">
        <f>IF(A52="","",(VLOOKUP(A52,MATRIZASPECTOS[],2,FALSE)))</f>
        <v>Atención Integral y Servicios a Grupos de Interés</v>
      </c>
      <c r="C52" s="16" t="str">
        <f>IF(A52="","",(VLOOKUP(A52,MATRIZASPECTOS[],3,FALSE)))</f>
        <v>Generación de residuos</v>
      </c>
      <c r="D52" s="68" t="str">
        <f>IF(A52="","",(VLOOKUP(A52,MATRIZASPECTOS[],4,FALSE)))</f>
        <v>Aprovechamiento de residuos recuperables</v>
      </c>
      <c r="E52" s="132" t="str">
        <f>IF(A52="","",(VLOOKUP(A52,MATRIZASPECTOS[],6,FALSE)))</f>
        <v>PAR</v>
      </c>
      <c r="F52" s="70" t="str">
        <f>IF($A52="","",(VLOOKUP($A52,MATRIZASPECTOS[],7,FALSE)))</f>
        <v>PAR Medellín</v>
      </c>
      <c r="G52" s="70" t="str">
        <f>IF($A52="","",(VLOOKUP($A52,MATRIZASPECTOS[],8,FALSE)))</f>
        <v>PAR Medellín</v>
      </c>
      <c r="H52" s="70" t="str">
        <f>IF($A52="","",(VLOOKUP($A52,MATRIZASPECTOS[],18,FALSE)))</f>
        <v>Positivo</v>
      </c>
      <c r="I52" s="70" t="str">
        <f>IF(A52="","",(VLOOKUP(A52,MATRIZASPECTOS[],19,FALSE)))</f>
        <v>Geológico - suelo</v>
      </c>
      <c r="J52" s="70" t="str">
        <f>IF(A52="","",(VLOOKUP(A52,MATRIZASPECTOS[],10,FALSE)))</f>
        <v>Situación de emergencia</v>
      </c>
      <c r="K52" s="70" t="str">
        <f>IF($A52="","",(VLOOKUP($A52,MATRIZASPECTOS[],14,FALSE)))</f>
        <v>Residuos reutilizables (papel, cartón, vidrio, plástico rigido, plástico flexible)</v>
      </c>
      <c r="L52" s="69" t="str">
        <f>IF($A52="","",(VLOOKUP($A52,MATRIZASPECTOS[],15,FALSE)))</f>
        <v>3.1. Desarrollo de actividades misionales</v>
      </c>
      <c r="M52" s="84">
        <f>IF($A52="","",(VLOOKUP($A52,MATRIZASPECTOS[],26,FALSE)))</f>
        <v>1</v>
      </c>
      <c r="N52" s="83" t="str">
        <f>IF($A52="","",(VLOOKUP($A52,MATRIZASPECTOS[],44,FALSE)))</f>
        <v/>
      </c>
      <c r="O52" s="83"/>
      <c r="P52" s="70"/>
      <c r="Q52" s="70"/>
      <c r="R52" s="100"/>
    </row>
    <row r="53" spans="1:18" ht="27.75" thickBot="1" x14ac:dyDescent="0.3">
      <c r="A53" s="167">
        <v>50</v>
      </c>
      <c r="B53" s="16" t="str">
        <f>IF(A53="","",(VLOOKUP(A53,MATRIZASPECTOS[],2,FALSE)))</f>
        <v>Atención Integral y Servicios a Grupos de Interés</v>
      </c>
      <c r="C53" s="16" t="str">
        <f>IF(A53="","",(VLOOKUP(A53,MATRIZASPECTOS[],3,FALSE)))</f>
        <v>Generación de residuos</v>
      </c>
      <c r="D53" s="68" t="str">
        <f>IF(A53="","",(VLOOKUP(A53,MATRIZASPECTOS[],4,FALSE)))</f>
        <v>Contaminación por generación de residuos de escombro</v>
      </c>
      <c r="E53" s="132" t="str">
        <f>IF(A53="","",(VLOOKUP(A53,MATRIZASPECTOS[],6,FALSE)))</f>
        <v>PAR</v>
      </c>
      <c r="F53" s="70" t="str">
        <f>IF($A53="","",(VLOOKUP($A53,MATRIZASPECTOS[],7,FALSE)))</f>
        <v>PAR Medellín</v>
      </c>
      <c r="G53" s="70" t="str">
        <f>IF($A53="","",(VLOOKUP($A53,MATRIZASPECTOS[],8,FALSE)))</f>
        <v>PAR Medellín</v>
      </c>
      <c r="H53" s="70" t="str">
        <f>IF($A53="","",(VLOOKUP($A53,MATRIZASPECTOS[],18,FALSE)))</f>
        <v>Negativo</v>
      </c>
      <c r="I53" s="70" t="str">
        <f>IF(A53="","",(VLOOKUP(A53,MATRIZASPECTOS[],19,FALSE)))</f>
        <v>Geológico - suelo</v>
      </c>
      <c r="J53" s="70" t="str">
        <f>IF(A53="","",(VLOOKUP(A53,MATRIZASPECTOS[],10,FALSE)))</f>
        <v>Situación de emergencia</v>
      </c>
      <c r="K53" s="70" t="str">
        <f>IF($A53="","",(VLOOKUP($A53,MATRIZASPECTOS[],14,FALSE)))</f>
        <v>Residuos de escombro</v>
      </c>
      <c r="L53" s="69" t="str">
        <f>IF($A53="","",(VLOOKUP($A53,MATRIZASPECTOS[],15,FALSE)))</f>
        <v>3.1. Desarrollo de actividades misionales</v>
      </c>
      <c r="M53" s="84">
        <f>IF($A53="","",(VLOOKUP($A53,MATRIZASPECTOS[],26,FALSE)))</f>
        <v>5</v>
      </c>
      <c r="N53" s="83" t="str">
        <f>IF($A53="","",(VLOOKUP($A53,MATRIZASPECTOS[],44,FALSE)))</f>
        <v/>
      </c>
      <c r="O53" s="83"/>
      <c r="P53" s="70"/>
      <c r="Q53" s="70"/>
      <c r="R53" s="100"/>
    </row>
  </sheetData>
  <mergeCells count="1">
    <mergeCell ref="E1:R1"/>
  </mergeCells>
  <phoneticPr fontId="16" type="noConversion"/>
  <pageMargins left="0.7" right="0.7" top="0.75" bottom="0.75" header="0.3" footer="0.3"/>
  <pageSetup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67"/>
  <sheetViews>
    <sheetView zoomScaleNormal="100" workbookViewId="0">
      <selection activeCell="D9" sqref="D9:D14"/>
    </sheetView>
  </sheetViews>
  <sheetFormatPr baseColWidth="10" defaultColWidth="11" defaultRowHeight="12.75" x14ac:dyDescent="0.25"/>
  <cols>
    <col min="1" max="1" width="26.85546875" style="37" customWidth="1"/>
    <col min="2" max="2" width="23.28515625" style="37" customWidth="1"/>
    <col min="3" max="3" width="32.42578125" style="51" bestFit="1" customWidth="1"/>
    <col min="4" max="4" width="25.7109375" style="133" bestFit="1" customWidth="1"/>
    <col min="5" max="5" width="14.42578125" style="133" bestFit="1" customWidth="1"/>
    <col min="6" max="6" width="12.85546875" style="133" bestFit="1" customWidth="1"/>
    <col min="7" max="7" width="18.7109375" style="133" bestFit="1" customWidth="1"/>
    <col min="8" max="9" width="18.7109375" style="37" bestFit="1" customWidth="1"/>
    <col min="10" max="16384" width="11" style="37"/>
  </cols>
  <sheetData>
    <row r="1" spans="1:9" ht="36.75" customHeight="1" thickBot="1" x14ac:dyDescent="0.3">
      <c r="A1" s="56"/>
      <c r="B1" s="57"/>
      <c r="C1" s="228" t="s">
        <v>31</v>
      </c>
      <c r="D1" s="229"/>
      <c r="E1" s="229"/>
      <c r="F1" s="229"/>
      <c r="G1" s="229"/>
      <c r="H1" s="229"/>
      <c r="I1" s="230"/>
    </row>
    <row r="2" spans="1:9" ht="25.5" x14ac:dyDescent="0.2">
      <c r="A2" s="235" t="s">
        <v>43</v>
      </c>
      <c r="B2" s="101" t="s">
        <v>227</v>
      </c>
      <c r="C2" s="63"/>
      <c r="D2" s="55"/>
      <c r="E2" s="55"/>
      <c r="F2" s="55"/>
      <c r="G2" s="55"/>
      <c r="H2" s="71"/>
      <c r="I2" s="71"/>
    </row>
    <row r="3" spans="1:9" ht="25.5" x14ac:dyDescent="0.2">
      <c r="A3" s="235" t="s">
        <v>38</v>
      </c>
      <c r="B3" s="101" t="s">
        <v>181</v>
      </c>
      <c r="C3" s="64"/>
      <c r="D3" s="61"/>
      <c r="E3" s="61"/>
      <c r="F3" s="61"/>
      <c r="G3" s="61"/>
      <c r="H3" s="71"/>
      <c r="I3" s="71"/>
    </row>
    <row r="4" spans="1:9" s="10" customFormat="1" ht="13.5" x14ac:dyDescent="0.2">
      <c r="A4" s="235" t="s">
        <v>54</v>
      </c>
      <c r="B4" s="101" t="s">
        <v>85</v>
      </c>
      <c r="C4" s="65"/>
      <c r="D4" s="59"/>
      <c r="E4" s="59"/>
      <c r="F4" s="59"/>
      <c r="G4" s="59"/>
      <c r="H4" s="59"/>
      <c r="I4" s="59"/>
    </row>
    <row r="5" spans="1:9" x14ac:dyDescent="0.2">
      <c r="A5" s="235" t="s">
        <v>178</v>
      </c>
      <c r="B5" s="101" t="s">
        <v>181</v>
      </c>
      <c r="C5" s="66"/>
      <c r="D5" s="60"/>
      <c r="E5" s="60"/>
      <c r="F5" s="60"/>
      <c r="G5" s="60"/>
      <c r="H5" s="71"/>
      <c r="I5" s="71"/>
    </row>
    <row r="6" spans="1:9" s="50" customFormat="1" ht="15.75" x14ac:dyDescent="0.2">
      <c r="A6" s="235" t="s">
        <v>46</v>
      </c>
      <c r="B6" s="101" t="s">
        <v>78</v>
      </c>
      <c r="C6" s="67"/>
      <c r="D6" s="62"/>
      <c r="E6" s="62"/>
      <c r="F6" s="62"/>
      <c r="G6" s="62"/>
      <c r="H6" s="62"/>
      <c r="I6" s="62"/>
    </row>
    <row r="7" spans="1:9" x14ac:dyDescent="0.2">
      <c r="A7" s="58"/>
      <c r="B7" s="71"/>
      <c r="C7" s="66"/>
      <c r="D7" s="60"/>
      <c r="E7" s="60"/>
      <c r="F7" s="60"/>
      <c r="G7" s="60"/>
      <c r="H7" s="71"/>
      <c r="I7" s="71"/>
    </row>
    <row r="8" spans="1:9" s="38" customFormat="1" ht="18" x14ac:dyDescent="0.25">
      <c r="A8" s="236" t="s">
        <v>39</v>
      </c>
      <c r="B8" s="236" t="s">
        <v>40</v>
      </c>
      <c r="C8" s="236" t="s">
        <v>50</v>
      </c>
      <c r="D8" s="38" t="s">
        <v>328</v>
      </c>
      <c r="E8"/>
      <c r="F8"/>
      <c r="G8" s="134"/>
      <c r="H8" s="134"/>
      <c r="I8" s="134"/>
    </row>
    <row r="9" spans="1:9" ht="15" x14ac:dyDescent="0.25">
      <c r="A9" s="237" t="s">
        <v>83</v>
      </c>
      <c r="B9" s="101"/>
      <c r="C9" s="101"/>
      <c r="D9" s="168">
        <v>25</v>
      </c>
      <c r="E9"/>
      <c r="F9"/>
      <c r="G9" s="134"/>
      <c r="H9" s="134"/>
      <c r="I9" s="134"/>
    </row>
    <row r="10" spans="1:9" ht="15" x14ac:dyDescent="0.25">
      <c r="A10" s="237" t="s">
        <v>94</v>
      </c>
      <c r="B10" s="101"/>
      <c r="C10" s="101"/>
      <c r="D10" s="168">
        <v>25</v>
      </c>
      <c r="E10"/>
      <c r="F10"/>
      <c r="G10" s="134"/>
      <c r="H10" s="134"/>
      <c r="I10" s="134"/>
    </row>
    <row r="11" spans="1:9" ht="25.5" x14ac:dyDescent="0.25">
      <c r="A11" s="237" t="s">
        <v>100</v>
      </c>
      <c r="B11" s="101"/>
      <c r="C11" s="101"/>
      <c r="D11" s="168">
        <v>3.4</v>
      </c>
      <c r="E11"/>
      <c r="F11"/>
      <c r="G11" s="134"/>
      <c r="H11" s="134"/>
      <c r="I11" s="134"/>
    </row>
    <row r="12" spans="1:9" ht="15" x14ac:dyDescent="0.25">
      <c r="A12" s="237" t="s">
        <v>116</v>
      </c>
      <c r="B12" s="101"/>
      <c r="C12" s="101"/>
      <c r="D12" s="168">
        <v>5</v>
      </c>
      <c r="E12"/>
      <c r="F12"/>
      <c r="G12" s="134"/>
      <c r="H12" s="134"/>
      <c r="I12" s="134"/>
    </row>
    <row r="13" spans="1:9" ht="15" x14ac:dyDescent="0.25">
      <c r="A13" s="237" t="s">
        <v>119</v>
      </c>
      <c r="B13" s="101"/>
      <c r="C13" s="101"/>
      <c r="D13" s="168">
        <v>20</v>
      </c>
      <c r="E13"/>
      <c r="F13"/>
      <c r="G13" s="134"/>
      <c r="H13" s="134"/>
      <c r="I13" s="134"/>
    </row>
    <row r="14" spans="1:9" ht="15" x14ac:dyDescent="0.25">
      <c r="A14" s="237" t="s">
        <v>127</v>
      </c>
      <c r="B14" s="101"/>
      <c r="C14" s="101"/>
      <c r="D14" s="168">
        <v>10.333333333333334</v>
      </c>
      <c r="E14"/>
      <c r="F14"/>
      <c r="G14" s="134"/>
      <c r="H14" s="134"/>
      <c r="I14" s="134"/>
    </row>
    <row r="15" spans="1:9" ht="15" x14ac:dyDescent="0.25">
      <c r="A15"/>
      <c r="B15"/>
      <c r="C15"/>
      <c r="D15"/>
      <c r="E15"/>
      <c r="F15"/>
      <c r="G15" s="134"/>
      <c r="H15" s="134"/>
      <c r="I15" s="134"/>
    </row>
    <row r="16" spans="1:9" ht="15" x14ac:dyDescent="0.25">
      <c r="A16"/>
      <c r="B16"/>
      <c r="C16"/>
      <c r="D16"/>
      <c r="E16"/>
      <c r="F16"/>
      <c r="G16" s="134"/>
      <c r="H16" s="134"/>
      <c r="I16" s="134"/>
    </row>
    <row r="17" spans="1:9" ht="15" x14ac:dyDescent="0.25">
      <c r="A17"/>
      <c r="B17"/>
      <c r="C17"/>
      <c r="D17"/>
      <c r="E17"/>
      <c r="F17"/>
      <c r="G17" s="134"/>
      <c r="H17" s="134"/>
      <c r="I17" s="134"/>
    </row>
    <row r="18" spans="1:9" ht="15" x14ac:dyDescent="0.25">
      <c r="A18"/>
      <c r="B18"/>
      <c r="C18"/>
      <c r="D18"/>
      <c r="E18"/>
      <c r="F18"/>
      <c r="G18" s="134"/>
      <c r="H18" s="134"/>
      <c r="I18" s="134"/>
    </row>
    <row r="19" spans="1:9" ht="15" x14ac:dyDescent="0.25">
      <c r="A19"/>
      <c r="B19"/>
      <c r="C19"/>
      <c r="D19"/>
      <c r="E19"/>
      <c r="F19"/>
      <c r="G19" s="134"/>
      <c r="H19" s="134"/>
      <c r="I19" s="134"/>
    </row>
    <row r="20" spans="1:9" ht="15" x14ac:dyDescent="0.25">
      <c r="A20"/>
      <c r="B20"/>
      <c r="C20"/>
      <c r="D20"/>
      <c r="E20"/>
      <c r="F20"/>
      <c r="G20" s="134"/>
      <c r="H20" s="134"/>
      <c r="I20" s="134"/>
    </row>
    <row r="21" spans="1:9" ht="15" x14ac:dyDescent="0.25">
      <c r="A21"/>
      <c r="B21"/>
      <c r="C21"/>
      <c r="D21"/>
      <c r="E21"/>
      <c r="F21"/>
      <c r="G21" s="134"/>
      <c r="H21" s="134"/>
      <c r="I21" s="134"/>
    </row>
    <row r="22" spans="1:9" ht="15" x14ac:dyDescent="0.25">
      <c r="A22"/>
      <c r="B22"/>
      <c r="C22"/>
      <c r="D22"/>
      <c r="E22"/>
      <c r="F22"/>
      <c r="G22" s="134"/>
      <c r="H22" s="134"/>
      <c r="I22" s="134"/>
    </row>
    <row r="23" spans="1:9" ht="15" x14ac:dyDescent="0.25">
      <c r="A23"/>
      <c r="B23"/>
      <c r="C23"/>
      <c r="D23"/>
      <c r="E23"/>
      <c r="F23"/>
      <c r="G23" s="134"/>
      <c r="H23" s="134"/>
      <c r="I23" s="134"/>
    </row>
    <row r="24" spans="1:9" ht="15" x14ac:dyDescent="0.25">
      <c r="A24"/>
      <c r="B24"/>
      <c r="C24"/>
      <c r="D24"/>
      <c r="E24"/>
      <c r="F24"/>
      <c r="G24" s="134"/>
      <c r="H24" s="134"/>
      <c r="I24" s="134"/>
    </row>
    <row r="25" spans="1:9" ht="15" x14ac:dyDescent="0.25">
      <c r="A25"/>
      <c r="B25"/>
      <c r="C25"/>
      <c r="D25"/>
      <c r="E25"/>
      <c r="F25"/>
      <c r="G25" s="134"/>
      <c r="H25" s="134"/>
      <c r="I25" s="134"/>
    </row>
    <row r="26" spans="1:9" ht="15" x14ac:dyDescent="0.25">
      <c r="A26"/>
      <c r="B26"/>
      <c r="C26"/>
      <c r="D26"/>
      <c r="E26"/>
      <c r="F26"/>
      <c r="G26" s="134"/>
      <c r="H26" s="134"/>
      <c r="I26" s="134"/>
    </row>
    <row r="27" spans="1:9" ht="15" x14ac:dyDescent="0.25">
      <c r="A27"/>
      <c r="B27"/>
      <c r="C27"/>
      <c r="D27"/>
      <c r="E27"/>
      <c r="F27"/>
      <c r="G27" s="134"/>
      <c r="H27" s="134"/>
      <c r="I27" s="134"/>
    </row>
    <row r="28" spans="1:9" ht="15" x14ac:dyDescent="0.25">
      <c r="A28"/>
      <c r="B28"/>
      <c r="C28"/>
      <c r="D28"/>
      <c r="E28"/>
      <c r="F28"/>
      <c r="G28" s="134"/>
      <c r="H28" s="134"/>
      <c r="I28" s="134"/>
    </row>
    <row r="29" spans="1:9" ht="15" x14ac:dyDescent="0.25">
      <c r="A29"/>
      <c r="B29"/>
      <c r="C29"/>
      <c r="D29"/>
      <c r="E29"/>
      <c r="F29"/>
      <c r="G29" s="134"/>
      <c r="H29" s="134"/>
      <c r="I29" s="134"/>
    </row>
    <row r="30" spans="1:9" ht="15" x14ac:dyDescent="0.25">
      <c r="A30"/>
      <c r="B30"/>
      <c r="C30"/>
      <c r="D30"/>
      <c r="E30"/>
      <c r="F30"/>
      <c r="G30" s="134"/>
      <c r="H30" s="134"/>
      <c r="I30" s="134"/>
    </row>
    <row r="31" spans="1:9" ht="15" x14ac:dyDescent="0.25">
      <c r="A31"/>
      <c r="B31"/>
      <c r="C31"/>
      <c r="D31"/>
      <c r="E31"/>
      <c r="F31"/>
      <c r="G31" s="134"/>
      <c r="H31" s="134"/>
      <c r="I31" s="134"/>
    </row>
    <row r="32" spans="1:9" ht="15" x14ac:dyDescent="0.25">
      <c r="A32"/>
      <c r="B32"/>
      <c r="C32"/>
      <c r="D32"/>
      <c r="E32"/>
      <c r="F32"/>
      <c r="G32" s="134"/>
      <c r="H32" s="134"/>
      <c r="I32" s="134"/>
    </row>
    <row r="33" spans="1:6" ht="15" x14ac:dyDescent="0.25">
      <c r="A33"/>
      <c r="B33"/>
      <c r="C33"/>
      <c r="D33"/>
      <c r="E33"/>
      <c r="F33"/>
    </row>
    <row r="34" spans="1:6" ht="15" x14ac:dyDescent="0.25">
      <c r="A34"/>
      <c r="B34"/>
      <c r="C34"/>
      <c r="D34"/>
      <c r="E34"/>
      <c r="F34"/>
    </row>
    <row r="35" spans="1:6" ht="15" x14ac:dyDescent="0.25">
      <c r="A35"/>
      <c r="B35"/>
      <c r="C35"/>
      <c r="D35"/>
      <c r="E35"/>
      <c r="F35"/>
    </row>
    <row r="36" spans="1:6" ht="15" x14ac:dyDescent="0.25">
      <c r="A36"/>
      <c r="B36"/>
      <c r="C36"/>
      <c r="D36"/>
      <c r="E36"/>
      <c r="F36"/>
    </row>
    <row r="37" spans="1:6" ht="15" x14ac:dyDescent="0.25">
      <c r="A37"/>
      <c r="B37"/>
      <c r="C37"/>
      <c r="D37"/>
      <c r="E37"/>
      <c r="F37"/>
    </row>
    <row r="38" spans="1:6" ht="15" x14ac:dyDescent="0.25">
      <c r="A38"/>
      <c r="B38"/>
      <c r="C38"/>
      <c r="D38"/>
      <c r="E38"/>
      <c r="F38"/>
    </row>
    <row r="39" spans="1:6" ht="15" x14ac:dyDescent="0.25">
      <c r="A39"/>
      <c r="B39"/>
      <c r="C39"/>
      <c r="D39"/>
      <c r="E39"/>
      <c r="F39"/>
    </row>
    <row r="40" spans="1:6" ht="15" x14ac:dyDescent="0.25">
      <c r="A40"/>
      <c r="B40"/>
      <c r="C40"/>
      <c r="D40"/>
      <c r="E40"/>
      <c r="F40"/>
    </row>
    <row r="41" spans="1:6" ht="15" x14ac:dyDescent="0.25">
      <c r="A41"/>
      <c r="B41"/>
      <c r="C41"/>
      <c r="D41"/>
      <c r="E41"/>
      <c r="F41"/>
    </row>
    <row r="42" spans="1:6" ht="15" x14ac:dyDescent="0.25">
      <c r="A42"/>
      <c r="B42"/>
      <c r="C42"/>
      <c r="D42"/>
      <c r="E42"/>
      <c r="F42"/>
    </row>
    <row r="43" spans="1:6" ht="15" x14ac:dyDescent="0.25">
      <c r="A43"/>
      <c r="B43"/>
      <c r="C43"/>
      <c r="D43"/>
      <c r="E43"/>
      <c r="F43"/>
    </row>
    <row r="44" spans="1:6" ht="15" x14ac:dyDescent="0.25">
      <c r="A44"/>
      <c r="B44"/>
      <c r="C44"/>
      <c r="D44"/>
      <c r="E44"/>
      <c r="F44"/>
    </row>
    <row r="45" spans="1:6" ht="15" x14ac:dyDescent="0.25">
      <c r="A45"/>
      <c r="B45"/>
      <c r="C45"/>
      <c r="D45"/>
      <c r="E45"/>
      <c r="F45"/>
    </row>
    <row r="46" spans="1:6" ht="15" x14ac:dyDescent="0.25">
      <c r="A46"/>
      <c r="B46"/>
      <c r="C46"/>
      <c r="D46"/>
      <c r="E46"/>
      <c r="F46"/>
    </row>
    <row r="47" spans="1:6" ht="15" x14ac:dyDescent="0.25">
      <c r="A47"/>
      <c r="B47"/>
      <c r="C47"/>
      <c r="D47"/>
      <c r="E47"/>
      <c r="F47"/>
    </row>
    <row r="48" spans="1:6" ht="15" x14ac:dyDescent="0.25">
      <c r="A48"/>
      <c r="B48"/>
      <c r="C48"/>
      <c r="D48"/>
      <c r="E48"/>
      <c r="F48"/>
    </row>
    <row r="49" spans="1:6" ht="15" x14ac:dyDescent="0.25">
      <c r="A49"/>
      <c r="B49"/>
      <c r="C49"/>
      <c r="D49"/>
      <c r="E49"/>
      <c r="F49"/>
    </row>
    <row r="50" spans="1:6" ht="15" x14ac:dyDescent="0.25">
      <c r="A50"/>
      <c r="B50"/>
      <c r="C50"/>
      <c r="D50"/>
      <c r="E50"/>
      <c r="F50"/>
    </row>
    <row r="51" spans="1:6" ht="15" x14ac:dyDescent="0.25">
      <c r="A51"/>
      <c r="B51"/>
      <c r="C51"/>
      <c r="D51"/>
      <c r="E51"/>
      <c r="F51"/>
    </row>
    <row r="52" spans="1:6" ht="15" x14ac:dyDescent="0.25">
      <c r="A52"/>
      <c r="B52"/>
      <c r="C52"/>
      <c r="D52"/>
      <c r="E52"/>
      <c r="F52"/>
    </row>
    <row r="53" spans="1:6" ht="15" x14ac:dyDescent="0.25">
      <c r="A53"/>
      <c r="B53"/>
      <c r="C53"/>
      <c r="D53"/>
      <c r="E53"/>
      <c r="F53"/>
    </row>
    <row r="54" spans="1:6" ht="15" x14ac:dyDescent="0.25">
      <c r="A54"/>
      <c r="B54"/>
      <c r="C54"/>
      <c r="D54"/>
      <c r="E54"/>
      <c r="F54"/>
    </row>
    <row r="55" spans="1:6" ht="15" x14ac:dyDescent="0.25">
      <c r="A55"/>
      <c r="B55"/>
      <c r="C55"/>
      <c r="D55"/>
      <c r="E55"/>
      <c r="F55"/>
    </row>
    <row r="56" spans="1:6" ht="15" x14ac:dyDescent="0.25">
      <c r="A56"/>
      <c r="B56"/>
      <c r="C56"/>
      <c r="D56"/>
      <c r="E56"/>
      <c r="F56"/>
    </row>
    <row r="57" spans="1:6" ht="15" x14ac:dyDescent="0.25">
      <c r="A57"/>
      <c r="B57"/>
      <c r="C57"/>
      <c r="D57"/>
      <c r="E57"/>
      <c r="F57"/>
    </row>
    <row r="58" spans="1:6" ht="15" x14ac:dyDescent="0.25">
      <c r="A58"/>
      <c r="B58"/>
      <c r="C58"/>
      <c r="D58"/>
      <c r="E58"/>
      <c r="F58"/>
    </row>
    <row r="59" spans="1:6" ht="15" x14ac:dyDescent="0.25">
      <c r="A59"/>
      <c r="B59"/>
      <c r="C59"/>
      <c r="D59"/>
      <c r="E59"/>
      <c r="F59"/>
    </row>
    <row r="60" spans="1:6" ht="15" x14ac:dyDescent="0.25">
      <c r="A60"/>
      <c r="B60"/>
      <c r="C60"/>
      <c r="D60"/>
      <c r="E60"/>
      <c r="F60"/>
    </row>
    <row r="61" spans="1:6" ht="15" x14ac:dyDescent="0.25">
      <c r="A61"/>
      <c r="B61"/>
      <c r="C61"/>
      <c r="D61"/>
      <c r="E61"/>
      <c r="F61"/>
    </row>
    <row r="62" spans="1:6" ht="15" x14ac:dyDescent="0.25">
      <c r="A62"/>
      <c r="B62"/>
      <c r="C62"/>
      <c r="D62"/>
      <c r="E62"/>
      <c r="F62"/>
    </row>
    <row r="63" spans="1:6" ht="15" x14ac:dyDescent="0.25">
      <c r="A63"/>
      <c r="B63"/>
      <c r="C63"/>
      <c r="D63"/>
      <c r="E63"/>
      <c r="F63"/>
    </row>
    <row r="64" spans="1:6" ht="15" x14ac:dyDescent="0.25">
      <c r="A64"/>
      <c r="B64"/>
      <c r="C64"/>
      <c r="D64"/>
      <c r="E64"/>
      <c r="F64"/>
    </row>
    <row r="65" spans="1:6" ht="15" x14ac:dyDescent="0.25">
      <c r="A65"/>
      <c r="B65"/>
      <c r="C65"/>
      <c r="D65"/>
      <c r="E65"/>
      <c r="F65"/>
    </row>
    <row r="66" spans="1:6" ht="15" x14ac:dyDescent="0.25">
      <c r="A66"/>
      <c r="B66"/>
      <c r="C66"/>
      <c r="D66"/>
      <c r="E66"/>
      <c r="F66"/>
    </row>
    <row r="67" spans="1:6" ht="15" x14ac:dyDescent="0.25">
      <c r="A67"/>
      <c r="B67"/>
      <c r="C67"/>
      <c r="D67"/>
      <c r="E67"/>
      <c r="F67"/>
    </row>
  </sheetData>
  <mergeCells count="1">
    <mergeCell ref="C1:I1"/>
  </mergeCells>
  <conditionalFormatting pivot="1" sqref="D9:D14">
    <cfRule type="cellIs" dxfId="881" priority="3" operator="greaterThan">
      <formula>15</formula>
    </cfRule>
  </conditionalFormatting>
  <conditionalFormatting pivot="1" sqref="D9:D14">
    <cfRule type="cellIs" dxfId="880" priority="2" operator="between">
      <formula>10</formula>
      <formula>15</formula>
    </cfRule>
  </conditionalFormatting>
  <conditionalFormatting pivot="1" sqref="D9:D14">
    <cfRule type="cellIs" dxfId="879" priority="1" operator="between">
      <formula>0</formula>
      <formula>10</formula>
    </cfRule>
  </conditionalFormatting>
  <pageMargins left="0.7" right="0.7" top="0.75" bottom="0.75" header="0.3" footer="0.3"/>
  <pageSetup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84"/>
  <sheetViews>
    <sheetView zoomScaleNormal="100" workbookViewId="0">
      <selection activeCell="A9" sqref="A9:D9"/>
      <pivotSelection pane="bottomRight" showHeader="1" extendable="1" axis="axisRow" max="18" activeRow="8" previousRow="8" click="1" r:id="rId1">
        <pivotArea dataOnly="0" fieldPosition="0">
          <references count="1">
            <reference field="11" count="1">
              <x v="0"/>
            </reference>
          </references>
        </pivotArea>
      </pivotSelection>
    </sheetView>
  </sheetViews>
  <sheetFormatPr baseColWidth="10" defaultColWidth="11" defaultRowHeight="12.75" x14ac:dyDescent="0.25"/>
  <cols>
    <col min="1" max="1" width="32.5703125" style="37" customWidth="1"/>
    <col min="2" max="2" width="40.85546875" style="37" customWidth="1"/>
    <col min="3" max="3" width="24.85546875" style="51" bestFit="1" customWidth="1"/>
    <col min="4" max="4" width="24.7109375" style="48" bestFit="1" customWidth="1"/>
    <col min="5" max="5" width="12.42578125" style="48" bestFit="1" customWidth="1"/>
    <col min="6" max="7" width="11.42578125" style="48" bestFit="1" customWidth="1"/>
    <col min="8" max="8" width="12.85546875" style="37" bestFit="1" customWidth="1"/>
    <col min="9" max="16384" width="11" style="37"/>
  </cols>
  <sheetData>
    <row r="1" spans="1:8" ht="36.75" customHeight="1" thickBot="1" x14ac:dyDescent="0.3">
      <c r="A1" s="102"/>
      <c r="B1" s="228" t="s">
        <v>31</v>
      </c>
      <c r="C1" s="229"/>
      <c r="D1" s="229"/>
      <c r="E1" s="229"/>
      <c r="F1" s="229"/>
      <c r="G1" s="229"/>
      <c r="H1" s="230"/>
    </row>
    <row r="2" spans="1:8" ht="25.5" x14ac:dyDescent="0.2">
      <c r="A2" s="235" t="s">
        <v>43</v>
      </c>
      <c r="B2" s="101" t="s">
        <v>227</v>
      </c>
      <c r="C2" s="63"/>
      <c r="D2" s="55"/>
      <c r="E2" s="55"/>
      <c r="F2" s="55"/>
      <c r="G2" s="55"/>
      <c r="H2" s="71"/>
    </row>
    <row r="3" spans="1:8" ht="25.5" x14ac:dyDescent="0.2">
      <c r="A3" s="235" t="s">
        <v>38</v>
      </c>
      <c r="B3" s="101" t="s">
        <v>181</v>
      </c>
      <c r="C3" s="64"/>
      <c r="D3" s="61"/>
      <c r="E3" s="61"/>
      <c r="F3" s="61"/>
      <c r="G3" s="61"/>
      <c r="H3" s="71"/>
    </row>
    <row r="4" spans="1:8" s="10" customFormat="1" ht="13.5" x14ac:dyDescent="0.2">
      <c r="A4" s="235" t="s">
        <v>54</v>
      </c>
      <c r="B4" s="101" t="s">
        <v>85</v>
      </c>
      <c r="C4" s="65"/>
      <c r="D4" s="59"/>
      <c r="E4" s="59"/>
      <c r="F4" s="59"/>
      <c r="G4" s="59"/>
      <c r="H4" s="59"/>
    </row>
    <row r="5" spans="1:8" x14ac:dyDescent="0.2">
      <c r="A5" s="235" t="s">
        <v>178</v>
      </c>
      <c r="B5" s="101" t="s">
        <v>181</v>
      </c>
      <c r="C5" s="66"/>
      <c r="D5" s="60"/>
      <c r="E5" s="60"/>
      <c r="F5" s="60"/>
      <c r="G5" s="60"/>
      <c r="H5" s="71"/>
    </row>
    <row r="6" spans="1:8" s="50" customFormat="1" ht="15.75" x14ac:dyDescent="0.2">
      <c r="A6" s="235" t="s">
        <v>46</v>
      </c>
      <c r="B6" s="101" t="s">
        <v>78</v>
      </c>
      <c r="C6" s="67"/>
      <c r="D6" s="62"/>
      <c r="E6" s="62"/>
      <c r="F6" s="62"/>
      <c r="G6" s="62"/>
      <c r="H6" s="62"/>
    </row>
    <row r="7" spans="1:8" x14ac:dyDescent="0.2">
      <c r="A7" s="58"/>
      <c r="B7" s="71"/>
      <c r="C7" s="66"/>
      <c r="D7" s="60"/>
      <c r="E7" s="60"/>
      <c r="F7" s="60"/>
      <c r="G7" s="60"/>
      <c r="H7" s="71"/>
    </row>
    <row r="8" spans="1:8" s="38" customFormat="1" ht="36" x14ac:dyDescent="0.25">
      <c r="A8" s="236" t="s">
        <v>51</v>
      </c>
      <c r="B8" s="236" t="s">
        <v>39</v>
      </c>
      <c r="C8" s="236" t="s">
        <v>40</v>
      </c>
      <c r="D8" s="236" t="s">
        <v>50</v>
      </c>
      <c r="E8"/>
      <c r="F8"/>
      <c r="G8"/>
      <c r="H8"/>
    </row>
    <row r="9" spans="1:8" ht="25.5" x14ac:dyDescent="0.25">
      <c r="A9" s="237" t="s">
        <v>99</v>
      </c>
      <c r="B9" s="237"/>
      <c r="C9" s="237"/>
      <c r="D9" s="237"/>
      <c r="E9"/>
      <c r="F9"/>
      <c r="G9"/>
      <c r="H9"/>
    </row>
    <row r="10" spans="1:8" ht="15" x14ac:dyDescent="0.25">
      <c r="A10" s="101"/>
      <c r="B10" s="237" t="s">
        <v>100</v>
      </c>
      <c r="C10" s="101"/>
      <c r="D10" s="101"/>
      <c r="E10"/>
      <c r="F10"/>
      <c r="G10"/>
      <c r="H10"/>
    </row>
    <row r="11" spans="1:8" ht="25.5" x14ac:dyDescent="0.25">
      <c r="A11" s="237" t="s">
        <v>106</v>
      </c>
      <c r="B11" s="237"/>
      <c r="C11" s="237"/>
      <c r="D11" s="237"/>
      <c r="E11"/>
      <c r="F11"/>
      <c r="G11"/>
      <c r="H11"/>
    </row>
    <row r="12" spans="1:8" ht="15" x14ac:dyDescent="0.25">
      <c r="A12" s="101"/>
      <c r="B12" s="237" t="s">
        <v>100</v>
      </c>
      <c r="C12" s="101"/>
      <c r="D12" s="101"/>
      <c r="E12"/>
      <c r="F12"/>
      <c r="G12"/>
      <c r="H12"/>
    </row>
    <row r="13" spans="1:8" ht="15" x14ac:dyDescent="0.25">
      <c r="A13" s="101"/>
      <c r="B13" s="237" t="s">
        <v>127</v>
      </c>
      <c r="C13" s="101"/>
      <c r="D13" s="101"/>
      <c r="E13"/>
      <c r="F13"/>
      <c r="G13"/>
      <c r="H13"/>
    </row>
    <row r="14" spans="1:8" ht="25.5" x14ac:dyDescent="0.25">
      <c r="A14" s="237" t="s">
        <v>145</v>
      </c>
      <c r="B14" s="237"/>
      <c r="C14" s="237"/>
      <c r="D14" s="237"/>
      <c r="E14"/>
      <c r="F14"/>
      <c r="G14"/>
      <c r="H14"/>
    </row>
    <row r="15" spans="1:8" ht="15" x14ac:dyDescent="0.25">
      <c r="A15" s="101"/>
      <c r="B15" s="237" t="s">
        <v>83</v>
      </c>
      <c r="C15" s="101"/>
      <c r="D15" s="101"/>
      <c r="E15"/>
      <c r="F15"/>
      <c r="G15"/>
      <c r="H15"/>
    </row>
    <row r="16" spans="1:8" ht="15" x14ac:dyDescent="0.25">
      <c r="A16" s="101"/>
      <c r="B16" s="237" t="s">
        <v>94</v>
      </c>
      <c r="C16" s="101"/>
      <c r="D16" s="101"/>
      <c r="E16"/>
      <c r="F16"/>
      <c r="G16"/>
      <c r="H16"/>
    </row>
    <row r="17" spans="1:8" ht="15" x14ac:dyDescent="0.25">
      <c r="A17" s="101"/>
      <c r="B17" s="237" t="s">
        <v>100</v>
      </c>
      <c r="C17" s="101"/>
      <c r="D17" s="101"/>
      <c r="E17"/>
      <c r="F17"/>
      <c r="G17"/>
      <c r="H17"/>
    </row>
    <row r="18" spans="1:8" ht="15" x14ac:dyDescent="0.25">
      <c r="A18" s="101"/>
      <c r="B18" s="237" t="s">
        <v>116</v>
      </c>
      <c r="C18" s="101"/>
      <c r="D18" s="101"/>
      <c r="E18"/>
      <c r="F18"/>
      <c r="G18"/>
      <c r="H18"/>
    </row>
    <row r="19" spans="1:8" ht="15" x14ac:dyDescent="0.25">
      <c r="A19" s="101"/>
      <c r="B19" s="237" t="s">
        <v>119</v>
      </c>
      <c r="C19" s="101"/>
      <c r="D19" s="101"/>
      <c r="E19"/>
      <c r="F19"/>
      <c r="G19"/>
      <c r="H19"/>
    </row>
    <row r="20" spans="1:8" ht="25.5" x14ac:dyDescent="0.25">
      <c r="A20" s="237" t="s">
        <v>153</v>
      </c>
      <c r="B20" s="237"/>
      <c r="C20" s="237"/>
      <c r="D20" s="237"/>
      <c r="E20"/>
      <c r="F20"/>
      <c r="G20"/>
      <c r="H20"/>
    </row>
    <row r="21" spans="1:8" ht="15" x14ac:dyDescent="0.25">
      <c r="A21" s="101"/>
      <c r="B21" s="237" t="s">
        <v>83</v>
      </c>
      <c r="C21" s="101"/>
      <c r="D21" s="101"/>
      <c r="E21"/>
      <c r="F21"/>
      <c r="G21"/>
      <c r="H21"/>
    </row>
    <row r="22" spans="1:8" ht="15" x14ac:dyDescent="0.25">
      <c r="A22" s="101"/>
      <c r="B22" s="237" t="s">
        <v>94</v>
      </c>
      <c r="C22" s="101"/>
      <c r="D22" s="101"/>
      <c r="E22"/>
      <c r="F22"/>
      <c r="G22"/>
      <c r="H22"/>
    </row>
    <row r="23" spans="1:8" ht="15" x14ac:dyDescent="0.25">
      <c r="A23" s="101"/>
      <c r="B23" s="237" t="s">
        <v>100</v>
      </c>
      <c r="C23" s="101"/>
      <c r="D23" s="101"/>
      <c r="E23"/>
      <c r="F23"/>
      <c r="G23"/>
      <c r="H23"/>
    </row>
    <row r="24" spans="1:8" ht="15" x14ac:dyDescent="0.25">
      <c r="A24" s="101"/>
      <c r="B24" s="237" t="s">
        <v>116</v>
      </c>
      <c r="C24" s="101"/>
      <c r="D24" s="101"/>
      <c r="E24"/>
      <c r="F24"/>
      <c r="G24"/>
      <c r="H24"/>
    </row>
    <row r="25" spans="1:8" ht="15" x14ac:dyDescent="0.25">
      <c r="A25" s="101"/>
      <c r="B25" s="237" t="s">
        <v>119</v>
      </c>
      <c r="C25" s="101"/>
      <c r="D25" s="101"/>
      <c r="E25"/>
      <c r="F25"/>
      <c r="G25"/>
      <c r="H25"/>
    </row>
    <row r="26" spans="1:8" ht="15" x14ac:dyDescent="0.25">
      <c r="A26" s="101" t="s">
        <v>182</v>
      </c>
      <c r="B26" s="101"/>
      <c r="C26" s="101"/>
      <c r="D26" s="101"/>
      <c r="E26"/>
      <c r="F26"/>
      <c r="G26"/>
      <c r="H26"/>
    </row>
    <row r="27" spans="1:8" ht="15" x14ac:dyDescent="0.25">
      <c r="A27"/>
      <c r="B27"/>
      <c r="C27"/>
      <c r="D27"/>
      <c r="E27"/>
      <c r="F27"/>
      <c r="G27"/>
      <c r="H27"/>
    </row>
    <row r="28" spans="1:8" ht="15" x14ac:dyDescent="0.25">
      <c r="A28"/>
      <c r="B28"/>
      <c r="C28"/>
      <c r="D28"/>
      <c r="E28"/>
      <c r="F28"/>
      <c r="G28"/>
      <c r="H28"/>
    </row>
    <row r="29" spans="1:8" ht="15" x14ac:dyDescent="0.25">
      <c r="A29"/>
      <c r="B29"/>
      <c r="C29"/>
      <c r="D29"/>
      <c r="E29"/>
      <c r="F29"/>
      <c r="G29"/>
      <c r="H29"/>
    </row>
    <row r="30" spans="1:8" ht="15" x14ac:dyDescent="0.25">
      <c r="A30"/>
      <c r="B30"/>
      <c r="C30"/>
      <c r="D30"/>
      <c r="E30"/>
      <c r="F30"/>
      <c r="G30"/>
      <c r="H30"/>
    </row>
    <row r="31" spans="1:8" ht="15" x14ac:dyDescent="0.25">
      <c r="A31"/>
      <c r="B31"/>
      <c r="C31"/>
      <c r="D31"/>
      <c r="E31"/>
      <c r="F31"/>
      <c r="G31"/>
      <c r="H31"/>
    </row>
    <row r="32" spans="1:8" ht="15" x14ac:dyDescent="0.25">
      <c r="A32"/>
      <c r="B32"/>
      <c r="C32"/>
      <c r="D32"/>
      <c r="E32"/>
      <c r="F32"/>
      <c r="G32"/>
      <c r="H32"/>
    </row>
    <row r="33" spans="1:8" ht="15" x14ac:dyDescent="0.25">
      <c r="A33"/>
      <c r="B33"/>
      <c r="C33"/>
      <c r="D33"/>
      <c r="E33"/>
      <c r="F33"/>
      <c r="G33"/>
      <c r="H33"/>
    </row>
    <row r="34" spans="1:8" ht="15" x14ac:dyDescent="0.25">
      <c r="A34"/>
      <c r="B34"/>
      <c r="C34"/>
      <c r="D34"/>
      <c r="E34"/>
      <c r="F34"/>
      <c r="G34"/>
      <c r="H34"/>
    </row>
    <row r="35" spans="1:8" ht="15" x14ac:dyDescent="0.25">
      <c r="A35"/>
      <c r="B35"/>
      <c r="C35"/>
      <c r="D35"/>
      <c r="E35"/>
      <c r="F35"/>
      <c r="G35"/>
      <c r="H35"/>
    </row>
    <row r="36" spans="1:8" ht="15" x14ac:dyDescent="0.25">
      <c r="A36"/>
      <c r="B36"/>
      <c r="C36"/>
      <c r="D36"/>
      <c r="E36"/>
      <c r="F36"/>
      <c r="G36"/>
      <c r="H36"/>
    </row>
    <row r="37" spans="1:8" ht="15" x14ac:dyDescent="0.25">
      <c r="A37"/>
      <c r="B37"/>
      <c r="C37"/>
      <c r="D37"/>
      <c r="E37"/>
      <c r="F37"/>
      <c r="G37"/>
      <c r="H37"/>
    </row>
    <row r="38" spans="1:8" ht="15" x14ac:dyDescent="0.25">
      <c r="A38"/>
      <c r="B38"/>
      <c r="C38"/>
      <c r="D38"/>
      <c r="E38"/>
      <c r="F38"/>
      <c r="G38"/>
      <c r="H38"/>
    </row>
    <row r="39" spans="1:8" ht="15" x14ac:dyDescent="0.25">
      <c r="A39"/>
      <c r="B39"/>
      <c r="C39"/>
      <c r="D39"/>
      <c r="E39"/>
      <c r="F39"/>
      <c r="G39"/>
      <c r="H39"/>
    </row>
    <row r="40" spans="1:8" ht="15" x14ac:dyDescent="0.25">
      <c r="A40"/>
      <c r="B40"/>
      <c r="C40"/>
      <c r="D40"/>
      <c r="E40"/>
      <c r="F40"/>
      <c r="G40"/>
      <c r="H40"/>
    </row>
    <row r="41" spans="1:8" ht="15" x14ac:dyDescent="0.25">
      <c r="A41"/>
      <c r="B41"/>
      <c r="C41"/>
      <c r="D41"/>
      <c r="E41"/>
      <c r="F41"/>
      <c r="G41"/>
      <c r="H41"/>
    </row>
    <row r="42" spans="1:8" ht="15" x14ac:dyDescent="0.25">
      <c r="A42"/>
      <c r="B42"/>
      <c r="C42"/>
      <c r="D42"/>
      <c r="E42"/>
      <c r="F42"/>
      <c r="G42"/>
      <c r="H42"/>
    </row>
    <row r="43" spans="1:8" ht="15" x14ac:dyDescent="0.25">
      <c r="A43"/>
      <c r="B43"/>
      <c r="C43"/>
      <c r="D43"/>
      <c r="E43"/>
      <c r="F43"/>
      <c r="G43"/>
      <c r="H43"/>
    </row>
    <row r="44" spans="1:8" ht="15" x14ac:dyDescent="0.25">
      <c r="A44"/>
      <c r="B44"/>
      <c r="C44"/>
      <c r="D44"/>
      <c r="E44"/>
      <c r="F44"/>
      <c r="G44"/>
      <c r="H44"/>
    </row>
    <row r="45" spans="1:8" ht="15" x14ac:dyDescent="0.25">
      <c r="A45"/>
      <c r="B45"/>
      <c r="C45"/>
      <c r="D45"/>
      <c r="E45"/>
      <c r="F45"/>
      <c r="G45"/>
      <c r="H45"/>
    </row>
    <row r="46" spans="1:8" ht="15" x14ac:dyDescent="0.25">
      <c r="A46"/>
      <c r="B46"/>
      <c r="C46"/>
      <c r="D46"/>
      <c r="E46"/>
      <c r="F46"/>
      <c r="G46"/>
      <c r="H46"/>
    </row>
    <row r="47" spans="1:8" ht="15" x14ac:dyDescent="0.25">
      <c r="A47"/>
      <c r="B47"/>
      <c r="C47"/>
      <c r="D47"/>
      <c r="E47"/>
      <c r="F47"/>
      <c r="G47"/>
      <c r="H47"/>
    </row>
    <row r="48" spans="1:8" ht="15" x14ac:dyDescent="0.25">
      <c r="A48"/>
      <c r="B48"/>
      <c r="C48"/>
      <c r="D48"/>
      <c r="E48"/>
      <c r="F48"/>
      <c r="G48"/>
      <c r="H48"/>
    </row>
    <row r="49" spans="1:8" ht="15" x14ac:dyDescent="0.25">
      <c r="A49"/>
      <c r="B49"/>
      <c r="C49"/>
      <c r="D49"/>
      <c r="E49"/>
      <c r="F49"/>
      <c r="G49"/>
      <c r="H49"/>
    </row>
    <row r="50" spans="1:8" ht="15" x14ac:dyDescent="0.25">
      <c r="A50"/>
      <c r="B50"/>
      <c r="C50"/>
      <c r="D50"/>
      <c r="E50"/>
      <c r="F50"/>
      <c r="G50"/>
      <c r="H50"/>
    </row>
    <row r="51" spans="1:8" ht="15" x14ac:dyDescent="0.25">
      <c r="A51"/>
      <c r="B51"/>
      <c r="C51"/>
      <c r="D51"/>
      <c r="E51"/>
      <c r="F51"/>
      <c r="G51"/>
      <c r="H51"/>
    </row>
    <row r="52" spans="1:8" ht="15" x14ac:dyDescent="0.25">
      <c r="A52"/>
      <c r="B52"/>
      <c r="C52"/>
      <c r="D52"/>
      <c r="E52"/>
      <c r="F52"/>
      <c r="G52"/>
      <c r="H52"/>
    </row>
    <row r="53" spans="1:8" ht="15" x14ac:dyDescent="0.25">
      <c r="A53"/>
      <c r="B53"/>
      <c r="C53"/>
      <c r="D53"/>
      <c r="E53"/>
      <c r="F53"/>
      <c r="G53"/>
      <c r="H53"/>
    </row>
    <row r="54" spans="1:8" ht="15" x14ac:dyDescent="0.25">
      <c r="A54"/>
      <c r="B54"/>
      <c r="C54"/>
      <c r="D54"/>
      <c r="E54"/>
      <c r="F54"/>
      <c r="G54"/>
      <c r="H54"/>
    </row>
    <row r="55" spans="1:8" ht="15" x14ac:dyDescent="0.25">
      <c r="A55"/>
      <c r="B55"/>
      <c r="C55"/>
      <c r="D55"/>
      <c r="E55"/>
      <c r="F55"/>
      <c r="G55"/>
      <c r="H55"/>
    </row>
    <row r="56" spans="1:8" ht="15" x14ac:dyDescent="0.25">
      <c r="A56"/>
      <c r="B56"/>
      <c r="C56"/>
      <c r="D56"/>
      <c r="E56"/>
      <c r="F56"/>
      <c r="G56"/>
      <c r="H56"/>
    </row>
    <row r="57" spans="1:8" ht="15" x14ac:dyDescent="0.25">
      <c r="A57"/>
      <c r="B57"/>
      <c r="C57"/>
      <c r="D57"/>
      <c r="E57"/>
      <c r="F57"/>
      <c r="G57"/>
      <c r="H57"/>
    </row>
    <row r="58" spans="1:8" ht="15" x14ac:dyDescent="0.25">
      <c r="A58"/>
      <c r="B58"/>
      <c r="C58"/>
      <c r="D58"/>
      <c r="E58"/>
      <c r="F58"/>
      <c r="G58"/>
      <c r="H58"/>
    </row>
    <row r="59" spans="1:8" ht="15" x14ac:dyDescent="0.25">
      <c r="A59"/>
      <c r="B59"/>
      <c r="C59"/>
      <c r="D59"/>
      <c r="E59"/>
      <c r="F59"/>
      <c r="G59"/>
      <c r="H59"/>
    </row>
    <row r="60" spans="1:8" ht="15" x14ac:dyDescent="0.25">
      <c r="A60"/>
      <c r="B60"/>
      <c r="C60"/>
      <c r="D60"/>
      <c r="E60"/>
      <c r="F60"/>
      <c r="G60"/>
      <c r="H60"/>
    </row>
    <row r="61" spans="1:8" ht="15" x14ac:dyDescent="0.25">
      <c r="A61"/>
      <c r="B61"/>
      <c r="C61"/>
      <c r="D61"/>
      <c r="E61"/>
      <c r="F61"/>
      <c r="G61"/>
      <c r="H61"/>
    </row>
    <row r="62" spans="1:8" ht="15" x14ac:dyDescent="0.25">
      <c r="A62"/>
      <c r="B62"/>
      <c r="C62"/>
      <c r="D62"/>
      <c r="E62"/>
      <c r="F62"/>
      <c r="G62"/>
      <c r="H62"/>
    </row>
    <row r="63" spans="1:8" ht="15" x14ac:dyDescent="0.25">
      <c r="A63"/>
      <c r="B63"/>
      <c r="C63"/>
      <c r="D63"/>
      <c r="E63"/>
      <c r="F63"/>
      <c r="G63"/>
      <c r="H63"/>
    </row>
    <row r="64" spans="1:8" ht="15" x14ac:dyDescent="0.25">
      <c r="A64"/>
      <c r="B64"/>
      <c r="C64"/>
      <c r="D64"/>
      <c r="E64"/>
      <c r="F64"/>
      <c r="G64"/>
      <c r="H64"/>
    </row>
    <row r="65" spans="1:8" ht="15" x14ac:dyDescent="0.25">
      <c r="A65"/>
      <c r="B65"/>
      <c r="C65"/>
      <c r="D65"/>
      <c r="E65"/>
      <c r="F65"/>
      <c r="G65"/>
      <c r="H65"/>
    </row>
    <row r="66" spans="1:8" ht="15" x14ac:dyDescent="0.25">
      <c r="A66"/>
      <c r="B66"/>
      <c r="C66"/>
      <c r="D66"/>
      <c r="E66"/>
      <c r="F66"/>
      <c r="G66"/>
      <c r="H66"/>
    </row>
    <row r="67" spans="1:8" ht="15" x14ac:dyDescent="0.25">
      <c r="A67"/>
      <c r="B67"/>
      <c r="C67"/>
      <c r="D67"/>
      <c r="E67"/>
      <c r="F67"/>
      <c r="G67"/>
      <c r="H67"/>
    </row>
    <row r="68" spans="1:8" ht="15" x14ac:dyDescent="0.25">
      <c r="A68"/>
      <c r="B68"/>
      <c r="C68"/>
      <c r="D68"/>
      <c r="E68"/>
      <c r="F68"/>
      <c r="G68"/>
      <c r="H68"/>
    </row>
    <row r="69" spans="1:8" ht="15" x14ac:dyDescent="0.25">
      <c r="A69"/>
      <c r="B69"/>
      <c r="C69"/>
      <c r="D69"/>
      <c r="E69"/>
      <c r="F69"/>
      <c r="G69"/>
      <c r="H69"/>
    </row>
    <row r="70" spans="1:8" ht="15" x14ac:dyDescent="0.25">
      <c r="A70"/>
      <c r="B70"/>
      <c r="C70"/>
      <c r="D70"/>
      <c r="E70"/>
      <c r="F70"/>
      <c r="G70"/>
      <c r="H70"/>
    </row>
    <row r="71" spans="1:8" ht="15" x14ac:dyDescent="0.25">
      <c r="A71"/>
      <c r="B71"/>
      <c r="C71"/>
      <c r="D71"/>
      <c r="E71"/>
      <c r="F71"/>
      <c r="G71"/>
      <c r="H71"/>
    </row>
    <row r="72" spans="1:8" ht="15" x14ac:dyDescent="0.25">
      <c r="A72"/>
      <c r="B72"/>
      <c r="C72"/>
      <c r="D72"/>
      <c r="E72"/>
      <c r="F72"/>
      <c r="G72"/>
      <c r="H72"/>
    </row>
    <row r="73" spans="1:8" ht="15" x14ac:dyDescent="0.25">
      <c r="A73"/>
      <c r="B73"/>
      <c r="C73"/>
      <c r="D73"/>
      <c r="E73"/>
      <c r="F73"/>
      <c r="G73"/>
      <c r="H73"/>
    </row>
    <row r="74" spans="1:8" ht="15" x14ac:dyDescent="0.25">
      <c r="A74"/>
      <c r="B74"/>
      <c r="C74"/>
      <c r="D74"/>
      <c r="E74"/>
      <c r="F74"/>
      <c r="G74"/>
      <c r="H74"/>
    </row>
    <row r="75" spans="1:8" ht="15" x14ac:dyDescent="0.25">
      <c r="A75"/>
      <c r="B75"/>
      <c r="C75"/>
      <c r="D75"/>
      <c r="E75"/>
      <c r="F75"/>
      <c r="G75"/>
      <c r="H75"/>
    </row>
    <row r="76" spans="1:8" ht="15" x14ac:dyDescent="0.25">
      <c r="A76"/>
      <c r="B76"/>
      <c r="C76"/>
      <c r="D76"/>
      <c r="E76"/>
      <c r="F76"/>
      <c r="G76"/>
      <c r="H76"/>
    </row>
    <row r="77" spans="1:8" ht="15" x14ac:dyDescent="0.25">
      <c r="A77"/>
      <c r="B77"/>
      <c r="C77"/>
      <c r="D77"/>
      <c r="E77"/>
      <c r="F77"/>
      <c r="G77"/>
      <c r="H77"/>
    </row>
    <row r="78" spans="1:8" ht="15" x14ac:dyDescent="0.25">
      <c r="A78"/>
      <c r="B78"/>
      <c r="C78"/>
      <c r="D78"/>
      <c r="E78"/>
      <c r="F78"/>
      <c r="G78"/>
      <c r="H78"/>
    </row>
    <row r="79" spans="1:8" ht="15" x14ac:dyDescent="0.25">
      <c r="A79"/>
      <c r="B79"/>
      <c r="C79"/>
      <c r="D79"/>
      <c r="E79"/>
      <c r="F79"/>
      <c r="G79"/>
      <c r="H79"/>
    </row>
    <row r="80" spans="1:8" ht="15" x14ac:dyDescent="0.25">
      <c r="A80"/>
      <c r="B80"/>
      <c r="C80"/>
      <c r="D80"/>
      <c r="E80"/>
      <c r="F80"/>
      <c r="G80"/>
      <c r="H80"/>
    </row>
    <row r="81" spans="1:8" ht="15" x14ac:dyDescent="0.25">
      <c r="A81"/>
      <c r="B81"/>
      <c r="C81"/>
      <c r="D81"/>
      <c r="E81"/>
      <c r="F81"/>
      <c r="G81"/>
      <c r="H81"/>
    </row>
    <row r="82" spans="1:8" ht="15" x14ac:dyDescent="0.25">
      <c r="A82"/>
      <c r="B82"/>
      <c r="C82"/>
      <c r="D82"/>
      <c r="E82"/>
      <c r="F82"/>
      <c r="G82"/>
      <c r="H82"/>
    </row>
    <row r="83" spans="1:8" ht="15" x14ac:dyDescent="0.25">
      <c r="A83"/>
      <c r="B83"/>
      <c r="C83"/>
      <c r="D83"/>
      <c r="E83"/>
      <c r="F83"/>
      <c r="G83"/>
      <c r="H83"/>
    </row>
    <row r="84" spans="1:8" ht="15" x14ac:dyDescent="0.25">
      <c r="A84"/>
      <c r="B84"/>
      <c r="C84"/>
      <c r="D84"/>
      <c r="E84"/>
      <c r="F84"/>
      <c r="G84"/>
      <c r="H84"/>
    </row>
  </sheetData>
  <mergeCells count="1">
    <mergeCell ref="B1:H1"/>
  </mergeCells>
  <pageMargins left="0.7" right="0.7"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R40"/>
  <sheetViews>
    <sheetView topLeftCell="AM1" zoomScale="160" zoomScaleNormal="160" workbookViewId="0">
      <selection activeCell="AR3" sqref="AR3"/>
    </sheetView>
  </sheetViews>
  <sheetFormatPr baseColWidth="10" defaultColWidth="11" defaultRowHeight="9" x14ac:dyDescent="0.25"/>
  <cols>
    <col min="1" max="1" width="24.28515625" style="1" customWidth="1"/>
    <col min="2" max="2" width="22.42578125" style="1" customWidth="1"/>
    <col min="3" max="3" width="16" style="1" customWidth="1"/>
    <col min="4" max="9" width="28.140625" style="1" customWidth="1"/>
    <col min="10" max="10" width="28.42578125" style="1" customWidth="1"/>
    <col min="11" max="11" width="28.140625" style="1" customWidth="1"/>
    <col min="12" max="12" width="37.28515625" style="1" customWidth="1"/>
    <col min="13" max="14" width="28.140625" style="1" customWidth="1"/>
    <col min="15" max="15" width="11" style="1"/>
    <col min="16" max="16" width="13.42578125" style="1" customWidth="1"/>
    <col min="17" max="17" width="16" style="1" customWidth="1"/>
    <col min="18" max="18" width="20.42578125" style="1" customWidth="1"/>
    <col min="19" max="19" width="11" style="1"/>
    <col min="20" max="20" width="14.28515625" style="11" customWidth="1"/>
    <col min="21" max="21" width="11.42578125" style="1" customWidth="1"/>
    <col min="22" max="22" width="14.28515625" style="11" customWidth="1"/>
    <col min="23" max="24" width="11" style="1"/>
    <col min="25" max="29" width="17.42578125" style="1" customWidth="1"/>
    <col min="30" max="30" width="17.42578125" style="89" customWidth="1"/>
    <col min="31" max="42" width="17.42578125" style="1" customWidth="1"/>
    <col min="43" max="43" width="14.5703125" style="1" customWidth="1"/>
    <col min="44" max="44" width="17.5703125" style="1" customWidth="1"/>
    <col min="45" max="16384" width="11" style="1"/>
  </cols>
  <sheetData>
    <row r="1" spans="1:44" s="2" customFormat="1" ht="25.5" x14ac:dyDescent="0.25">
      <c r="A1" s="2" t="s">
        <v>38</v>
      </c>
      <c r="B1" s="2" t="s">
        <v>39</v>
      </c>
      <c r="C1" s="2" t="s">
        <v>183</v>
      </c>
      <c r="D1" s="2" t="s">
        <v>127</v>
      </c>
      <c r="E1" s="2" t="s">
        <v>116</v>
      </c>
      <c r="F1" s="2" t="s">
        <v>83</v>
      </c>
      <c r="G1" s="2" t="s">
        <v>184</v>
      </c>
      <c r="H1" s="2" t="s">
        <v>156</v>
      </c>
      <c r="I1" s="2" t="s">
        <v>119</v>
      </c>
      <c r="J1" s="2" t="s">
        <v>100</v>
      </c>
      <c r="K1" s="2" t="s">
        <v>110</v>
      </c>
      <c r="L1" s="2" t="s">
        <v>185</v>
      </c>
      <c r="M1" s="2" t="s">
        <v>94</v>
      </c>
      <c r="N1" s="2" t="s">
        <v>186</v>
      </c>
      <c r="O1" s="2" t="s">
        <v>49</v>
      </c>
      <c r="P1" s="2" t="s">
        <v>187</v>
      </c>
      <c r="Q1" s="2" t="s">
        <v>188</v>
      </c>
      <c r="R1" s="2" t="s">
        <v>189</v>
      </c>
      <c r="S1" s="2" t="s">
        <v>57</v>
      </c>
      <c r="T1" s="2" t="s">
        <v>60</v>
      </c>
      <c r="U1" s="2" t="s">
        <v>58</v>
      </c>
      <c r="V1" s="2" t="s">
        <v>61</v>
      </c>
      <c r="W1" s="2" t="s">
        <v>190</v>
      </c>
      <c r="X1" s="2" t="s">
        <v>191</v>
      </c>
      <c r="Y1" s="2" t="s">
        <v>192</v>
      </c>
      <c r="Z1" s="2" t="s">
        <v>193</v>
      </c>
      <c r="AA1" s="85" t="s">
        <v>194</v>
      </c>
      <c r="AB1" s="2" t="s">
        <v>195</v>
      </c>
      <c r="AC1" s="2" t="s">
        <v>74</v>
      </c>
      <c r="AD1" s="2" t="s">
        <v>196</v>
      </c>
      <c r="AE1" s="93" t="s">
        <v>197</v>
      </c>
      <c r="AF1" s="93" t="s">
        <v>198</v>
      </c>
      <c r="AG1" s="93" t="s">
        <v>199</v>
      </c>
      <c r="AH1" s="93" t="s">
        <v>200</v>
      </c>
      <c r="AI1" s="93" t="s">
        <v>201</v>
      </c>
      <c r="AJ1" s="93" t="s">
        <v>202</v>
      </c>
      <c r="AK1" s="93" t="s">
        <v>203</v>
      </c>
      <c r="AL1" s="93" t="s">
        <v>204</v>
      </c>
      <c r="AM1" s="93" t="s">
        <v>205</v>
      </c>
      <c r="AN1" s="93" t="s">
        <v>206</v>
      </c>
      <c r="AO1" s="93" t="s">
        <v>207</v>
      </c>
      <c r="AP1" s="93" t="s">
        <v>208</v>
      </c>
      <c r="AQ1" s="2" t="s">
        <v>209</v>
      </c>
      <c r="AR1" s="2" t="s">
        <v>210</v>
      </c>
    </row>
    <row r="2" spans="1:44" ht="27" x14ac:dyDescent="0.25">
      <c r="A2" s="1" t="s">
        <v>164</v>
      </c>
      <c r="B2" s="1" t="s">
        <v>127</v>
      </c>
      <c r="C2" s="1" t="s">
        <v>211</v>
      </c>
      <c r="D2" s="1" t="s">
        <v>131</v>
      </c>
      <c r="E2" s="1" t="s">
        <v>117</v>
      </c>
      <c r="F2" s="1" t="s">
        <v>84</v>
      </c>
      <c r="G2" s="1" t="s">
        <v>212</v>
      </c>
      <c r="H2" s="1" t="s">
        <v>157</v>
      </c>
      <c r="I2" s="1" t="s">
        <v>120</v>
      </c>
      <c r="J2" s="1" t="s">
        <v>213</v>
      </c>
      <c r="K2" s="1" t="s">
        <v>111</v>
      </c>
      <c r="L2" s="1" t="s">
        <v>214</v>
      </c>
      <c r="M2" s="1" t="s">
        <v>95</v>
      </c>
      <c r="N2" s="1" t="s">
        <v>215</v>
      </c>
      <c r="O2" s="1" t="s">
        <v>80</v>
      </c>
      <c r="P2" s="1" t="s">
        <v>85</v>
      </c>
      <c r="Q2" s="1" t="s">
        <v>129</v>
      </c>
      <c r="R2" s="1" t="s">
        <v>78</v>
      </c>
      <c r="S2" s="1" t="s">
        <v>91</v>
      </c>
      <c r="T2" s="131">
        <v>1</v>
      </c>
      <c r="U2" s="1" t="s">
        <v>92</v>
      </c>
      <c r="V2" s="131">
        <v>1</v>
      </c>
      <c r="W2" s="1" t="s">
        <v>216</v>
      </c>
      <c r="X2" s="1" t="s">
        <v>192</v>
      </c>
      <c r="Y2" s="1" t="s">
        <v>217</v>
      </c>
      <c r="Z2" s="1" t="s">
        <v>218</v>
      </c>
      <c r="AA2" s="86" t="s">
        <v>219</v>
      </c>
      <c r="AB2" s="94" t="s">
        <v>220</v>
      </c>
      <c r="AC2" s="90" t="s">
        <v>75</v>
      </c>
      <c r="AD2" s="89" t="s">
        <v>197</v>
      </c>
      <c r="AE2" s="88" t="s">
        <v>76</v>
      </c>
      <c r="AF2" s="89" t="s">
        <v>221</v>
      </c>
      <c r="AG2" s="89" t="s">
        <v>222</v>
      </c>
      <c r="AH2" s="89" t="s">
        <v>223</v>
      </c>
      <c r="AI2" s="89" t="s">
        <v>224</v>
      </c>
      <c r="AJ2" s="89" t="s">
        <v>225</v>
      </c>
      <c r="AK2" s="89" t="s">
        <v>226</v>
      </c>
      <c r="AL2" s="89" t="s">
        <v>227</v>
      </c>
      <c r="AM2" s="89" t="s">
        <v>228</v>
      </c>
      <c r="AN2" s="89" t="s">
        <v>229</v>
      </c>
      <c r="AO2" s="89" t="s">
        <v>230</v>
      </c>
      <c r="AP2" s="89" t="s">
        <v>231</v>
      </c>
      <c r="AQ2" s="1" t="s">
        <v>89</v>
      </c>
      <c r="AR2" s="1" t="s">
        <v>99</v>
      </c>
    </row>
    <row r="3" spans="1:44" ht="18" x14ac:dyDescent="0.25">
      <c r="A3" s="1" t="s">
        <v>168</v>
      </c>
      <c r="B3" s="1" t="s">
        <v>116</v>
      </c>
      <c r="C3" s="1" t="s">
        <v>232</v>
      </c>
      <c r="D3" s="1" t="s">
        <v>233</v>
      </c>
      <c r="E3" s="1" t="s">
        <v>158</v>
      </c>
      <c r="I3" s="1" t="s">
        <v>141</v>
      </c>
      <c r="J3" s="1" t="s">
        <v>101</v>
      </c>
      <c r="O3" s="1" t="s">
        <v>114</v>
      </c>
      <c r="P3" s="1" t="s">
        <v>112</v>
      </c>
      <c r="Q3" s="1" t="s">
        <v>86</v>
      </c>
      <c r="R3" s="1" t="s">
        <v>130</v>
      </c>
      <c r="S3" s="1" t="s">
        <v>87</v>
      </c>
      <c r="T3" s="131">
        <v>3</v>
      </c>
      <c r="U3" s="1" t="s">
        <v>88</v>
      </c>
      <c r="V3" s="131">
        <v>3</v>
      </c>
      <c r="W3" s="1" t="s">
        <v>234</v>
      </c>
      <c r="X3" s="1" t="s">
        <v>74</v>
      </c>
      <c r="Y3" s="1" t="s">
        <v>235</v>
      </c>
      <c r="Z3" s="1" t="s">
        <v>236</v>
      </c>
      <c r="AA3" s="86" t="s">
        <v>237</v>
      </c>
      <c r="AB3" s="94" t="s">
        <v>238</v>
      </c>
      <c r="AC3" s="91" t="s">
        <v>221</v>
      </c>
      <c r="AD3" s="89" t="s">
        <v>198</v>
      </c>
      <c r="AE3" s="88" t="s">
        <v>143</v>
      </c>
      <c r="AF3" s="88"/>
      <c r="AG3" s="88"/>
      <c r="AH3" s="88"/>
      <c r="AI3" s="88"/>
      <c r="AJ3" s="88"/>
      <c r="AK3" s="88"/>
      <c r="AL3" s="88"/>
      <c r="AM3" s="88"/>
      <c r="AN3" s="88"/>
      <c r="AO3" s="88"/>
      <c r="AP3" s="88"/>
      <c r="AQ3" s="1" t="s">
        <v>90</v>
      </c>
      <c r="AR3" s="1" t="s">
        <v>106</v>
      </c>
    </row>
    <row r="4" spans="1:44" ht="18" x14ac:dyDescent="0.25">
      <c r="A4" s="1" t="s">
        <v>163</v>
      </c>
      <c r="B4" s="1" t="s">
        <v>83</v>
      </c>
      <c r="C4" s="1" t="s">
        <v>239</v>
      </c>
      <c r="D4" s="1" t="s">
        <v>240</v>
      </c>
      <c r="I4" s="1" t="s">
        <v>138</v>
      </c>
      <c r="J4" s="1" t="s">
        <v>104</v>
      </c>
      <c r="Q4" s="1" t="s">
        <v>121</v>
      </c>
      <c r="R4" s="1" t="s">
        <v>133</v>
      </c>
      <c r="S4" s="1" t="s">
        <v>96</v>
      </c>
      <c r="T4" s="131">
        <v>5</v>
      </c>
      <c r="U4" s="1" t="s">
        <v>97</v>
      </c>
      <c r="V4" s="131">
        <v>5</v>
      </c>
      <c r="W4" s="1" t="s">
        <v>175</v>
      </c>
      <c r="X4" s="1" t="s">
        <v>194</v>
      </c>
      <c r="Y4" s="1" t="s">
        <v>241</v>
      </c>
      <c r="Z4" s="1" t="s">
        <v>242</v>
      </c>
      <c r="AA4" s="86" t="s">
        <v>243</v>
      </c>
      <c r="AB4" s="94" t="s">
        <v>244</v>
      </c>
      <c r="AC4" s="90" t="s">
        <v>222</v>
      </c>
      <c r="AD4" s="89" t="s">
        <v>199</v>
      </c>
      <c r="AE4" s="88" t="s">
        <v>150</v>
      </c>
      <c r="AF4" s="88"/>
      <c r="AG4" s="88"/>
      <c r="AH4" s="88"/>
      <c r="AI4" s="88"/>
      <c r="AJ4" s="88"/>
      <c r="AK4" s="88"/>
      <c r="AL4" s="88"/>
      <c r="AM4" s="88"/>
      <c r="AN4" s="88"/>
      <c r="AO4" s="88"/>
      <c r="AP4" s="88"/>
      <c r="AR4" s="1" t="s">
        <v>82</v>
      </c>
    </row>
    <row r="5" spans="1:44" ht="18" x14ac:dyDescent="0.25">
      <c r="A5" s="1" t="s">
        <v>161</v>
      </c>
      <c r="B5" s="1" t="s">
        <v>184</v>
      </c>
      <c r="C5" s="1" t="s">
        <v>245</v>
      </c>
      <c r="D5" s="1" t="s">
        <v>246</v>
      </c>
      <c r="I5" s="1" t="s">
        <v>125</v>
      </c>
      <c r="Q5" s="1" t="s">
        <v>102</v>
      </c>
      <c r="S5" s="231" t="s">
        <v>247</v>
      </c>
      <c r="T5" s="231"/>
      <c r="U5" s="231" t="s">
        <v>248</v>
      </c>
      <c r="V5" s="231"/>
      <c r="Y5" s="1" t="s">
        <v>249</v>
      </c>
      <c r="Z5" s="1" t="s">
        <v>250</v>
      </c>
      <c r="AA5" s="87" t="s">
        <v>251</v>
      </c>
      <c r="AB5" s="95" t="s">
        <v>252</v>
      </c>
      <c r="AC5" s="91" t="s">
        <v>223</v>
      </c>
      <c r="AD5" s="89" t="s">
        <v>200</v>
      </c>
      <c r="AE5" s="88" t="s">
        <v>160</v>
      </c>
      <c r="AF5" s="88"/>
      <c r="AG5" s="88"/>
      <c r="AH5" s="88"/>
      <c r="AI5" s="88"/>
      <c r="AJ5" s="88"/>
      <c r="AK5" s="88"/>
      <c r="AL5" s="88"/>
      <c r="AM5" s="88"/>
      <c r="AN5" s="88"/>
      <c r="AO5" s="88"/>
      <c r="AP5" s="88"/>
      <c r="AR5" s="1" t="s">
        <v>145</v>
      </c>
    </row>
    <row r="6" spans="1:44" ht="18" x14ac:dyDescent="0.25">
      <c r="A6" s="1" t="s">
        <v>144</v>
      </c>
      <c r="B6" s="1" t="s">
        <v>156</v>
      </c>
      <c r="C6" s="1" t="s">
        <v>253</v>
      </c>
      <c r="D6" s="1" t="s">
        <v>254</v>
      </c>
      <c r="I6" s="1" t="s">
        <v>135</v>
      </c>
      <c r="Q6" s="1" t="s">
        <v>113</v>
      </c>
      <c r="T6" s="131"/>
      <c r="V6" s="131"/>
      <c r="Y6" s="1" t="s">
        <v>255</v>
      </c>
      <c r="Z6" s="1" t="s">
        <v>256</v>
      </c>
      <c r="AA6" s="232" t="s">
        <v>257</v>
      </c>
      <c r="AB6" s="232"/>
      <c r="AC6" s="90" t="s">
        <v>224</v>
      </c>
      <c r="AD6" s="89" t="s">
        <v>201</v>
      </c>
      <c r="AE6" s="88" t="s">
        <v>258</v>
      </c>
      <c r="AF6" s="88"/>
      <c r="AG6" s="88"/>
      <c r="AH6" s="88"/>
      <c r="AI6" s="88"/>
      <c r="AJ6" s="88"/>
      <c r="AK6" s="88"/>
      <c r="AL6" s="88"/>
      <c r="AM6" s="88"/>
      <c r="AN6" s="88"/>
      <c r="AO6" s="88"/>
      <c r="AP6" s="88"/>
      <c r="AR6" s="1" t="s">
        <v>165</v>
      </c>
    </row>
    <row r="7" spans="1:44" ht="27" x14ac:dyDescent="0.25">
      <c r="A7" s="1" t="s">
        <v>174</v>
      </c>
      <c r="B7" s="1" t="s">
        <v>119</v>
      </c>
      <c r="C7" s="1" t="s">
        <v>259</v>
      </c>
      <c r="D7" s="1" t="s">
        <v>132</v>
      </c>
      <c r="I7" s="1" t="s">
        <v>136</v>
      </c>
      <c r="Q7" s="1" t="s">
        <v>260</v>
      </c>
      <c r="T7" s="131"/>
      <c r="V7" s="131"/>
      <c r="Y7" s="232" t="s">
        <v>261</v>
      </c>
      <c r="Z7" s="232"/>
      <c r="AC7" s="91" t="s">
        <v>225</v>
      </c>
      <c r="AD7" s="89" t="s">
        <v>202</v>
      </c>
      <c r="AE7" s="88" t="s">
        <v>172</v>
      </c>
      <c r="AR7" s="1" t="s">
        <v>152</v>
      </c>
    </row>
    <row r="8" spans="1:44" ht="27" x14ac:dyDescent="0.25">
      <c r="A8" s="1" t="s">
        <v>149</v>
      </c>
      <c r="B8" s="1" t="s">
        <v>100</v>
      </c>
      <c r="C8" s="1" t="s">
        <v>262</v>
      </c>
      <c r="D8" s="1" t="s">
        <v>128</v>
      </c>
      <c r="I8" s="1" t="s">
        <v>263</v>
      </c>
      <c r="Q8" s="1" t="s">
        <v>86</v>
      </c>
      <c r="T8" s="131"/>
      <c r="V8" s="131"/>
      <c r="AC8" s="90" t="s">
        <v>226</v>
      </c>
      <c r="AD8" s="89" t="s">
        <v>203</v>
      </c>
      <c r="AE8" s="88" t="s">
        <v>264</v>
      </c>
      <c r="AR8" s="1" t="s">
        <v>162</v>
      </c>
    </row>
    <row r="9" spans="1:44" ht="18" x14ac:dyDescent="0.25">
      <c r="A9" s="1" t="s">
        <v>148</v>
      </c>
      <c r="B9" s="1" t="s">
        <v>110</v>
      </c>
      <c r="C9" s="1" t="s">
        <v>265</v>
      </c>
      <c r="D9" s="1" t="s">
        <v>266</v>
      </c>
      <c r="I9" s="1" t="s">
        <v>124</v>
      </c>
      <c r="T9" s="131"/>
      <c r="V9" s="131"/>
      <c r="AC9" s="91" t="s">
        <v>227</v>
      </c>
      <c r="AD9" s="89" t="s">
        <v>204</v>
      </c>
      <c r="AR9" s="1" t="s">
        <v>155</v>
      </c>
    </row>
    <row r="10" spans="1:44" ht="27" x14ac:dyDescent="0.25">
      <c r="A10" s="1" t="s">
        <v>170</v>
      </c>
      <c r="B10" s="1" t="s">
        <v>185</v>
      </c>
      <c r="C10" s="1" t="s">
        <v>267</v>
      </c>
      <c r="I10" s="1" t="s">
        <v>123</v>
      </c>
      <c r="T10" s="131"/>
      <c r="V10" s="131"/>
      <c r="AC10" s="90" t="s">
        <v>228</v>
      </c>
      <c r="AD10" s="89" t="s">
        <v>205</v>
      </c>
      <c r="AR10" s="1" t="s">
        <v>153</v>
      </c>
    </row>
    <row r="11" spans="1:44" ht="18" x14ac:dyDescent="0.25">
      <c r="A11" s="1" t="s">
        <v>173</v>
      </c>
      <c r="B11" s="1" t="s">
        <v>94</v>
      </c>
      <c r="C11" s="1" t="s">
        <v>268</v>
      </c>
      <c r="I11" s="1" t="s">
        <v>166</v>
      </c>
      <c r="T11" s="131"/>
      <c r="V11" s="131"/>
      <c r="AC11" s="91" t="s">
        <v>229</v>
      </c>
      <c r="AD11" s="89" t="s">
        <v>206</v>
      </c>
      <c r="AR11" s="1" t="s">
        <v>169</v>
      </c>
    </row>
    <row r="12" spans="1:44" ht="18" x14ac:dyDescent="0.25">
      <c r="A12" s="1" t="s">
        <v>167</v>
      </c>
      <c r="B12" s="1" t="s">
        <v>186</v>
      </c>
      <c r="C12" s="1" t="s">
        <v>269</v>
      </c>
      <c r="T12" s="131"/>
      <c r="V12" s="131"/>
      <c r="AC12" s="90" t="s">
        <v>230</v>
      </c>
      <c r="AD12" s="89" t="s">
        <v>207</v>
      </c>
    </row>
    <row r="13" spans="1:44" ht="18" x14ac:dyDescent="0.25">
      <c r="A13" s="1" t="s">
        <v>159</v>
      </c>
      <c r="B13" s="232" t="s">
        <v>270</v>
      </c>
      <c r="C13" s="232"/>
      <c r="T13" s="131"/>
      <c r="V13" s="131"/>
      <c r="AC13" s="92" t="s">
        <v>231</v>
      </c>
      <c r="AD13" s="89" t="s">
        <v>208</v>
      </c>
    </row>
    <row r="14" spans="1:44" ht="18" x14ac:dyDescent="0.25">
      <c r="A14" s="1" t="s">
        <v>142</v>
      </c>
      <c r="T14" s="131"/>
      <c r="V14" s="131"/>
      <c r="AC14" s="232" t="s">
        <v>271</v>
      </c>
      <c r="AD14" s="232"/>
    </row>
    <row r="15" spans="1:44" ht="18" x14ac:dyDescent="0.25">
      <c r="A15" s="1" t="s">
        <v>151</v>
      </c>
      <c r="B15" s="7"/>
      <c r="C15" s="3"/>
      <c r="T15" s="131"/>
      <c r="V15" s="131"/>
    </row>
    <row r="16" spans="1:44" ht="15" x14ac:dyDescent="0.25">
      <c r="A16" s="1" t="s">
        <v>171</v>
      </c>
      <c r="B16" s="7"/>
      <c r="C16" s="3"/>
      <c r="T16" s="131"/>
      <c r="V16" s="131"/>
    </row>
    <row r="17" spans="1:3" ht="15" x14ac:dyDescent="0.25">
      <c r="A17" s="1" t="s">
        <v>77</v>
      </c>
      <c r="B17" s="8"/>
      <c r="C17" s="3"/>
    </row>
    <row r="18" spans="1:3" ht="15" x14ac:dyDescent="0.25">
      <c r="A18" s="1" t="s">
        <v>154</v>
      </c>
      <c r="B18" s="8"/>
      <c r="C18" s="3"/>
    </row>
    <row r="19" spans="1:3" ht="15" x14ac:dyDescent="0.25">
      <c r="B19" s="8"/>
      <c r="C19" s="3"/>
    </row>
    <row r="20" spans="1:3" ht="15" x14ac:dyDescent="0.25">
      <c r="B20" s="7"/>
      <c r="C20" s="3"/>
    </row>
    <row r="21" spans="1:3" ht="15" x14ac:dyDescent="0.25">
      <c r="B21" s="7"/>
      <c r="C21" s="3"/>
    </row>
    <row r="22" spans="1:3" ht="15" x14ac:dyDescent="0.25">
      <c r="B22" s="8"/>
      <c r="C22" s="3"/>
    </row>
    <row r="23" spans="1:3" ht="15" x14ac:dyDescent="0.25">
      <c r="B23" s="8"/>
      <c r="C23" s="3"/>
    </row>
    <row r="24" spans="1:3" ht="15" x14ac:dyDescent="0.25">
      <c r="B24" s="8"/>
      <c r="C24" s="3"/>
    </row>
    <row r="25" spans="1:3" ht="16.5" x14ac:dyDescent="0.25">
      <c r="B25" s="8"/>
      <c r="C25" s="4"/>
    </row>
    <row r="26" spans="1:3" ht="16.5" x14ac:dyDescent="0.25">
      <c r="C26" s="4"/>
    </row>
    <row r="27" spans="1:3" ht="16.5" x14ac:dyDescent="0.25">
      <c r="C27" s="4"/>
    </row>
    <row r="28" spans="1:3" ht="15" x14ac:dyDescent="0.25">
      <c r="C28" s="3"/>
    </row>
    <row r="29" spans="1:3" ht="15" x14ac:dyDescent="0.25">
      <c r="B29" s="5"/>
      <c r="C29" s="3"/>
    </row>
    <row r="30" spans="1:3" ht="15" x14ac:dyDescent="0.25">
      <c r="B30" s="5"/>
      <c r="C30" s="3"/>
    </row>
    <row r="31" spans="1:3" ht="15" x14ac:dyDescent="0.25">
      <c r="B31" s="5"/>
      <c r="C31" s="3"/>
    </row>
    <row r="32" spans="1:3" ht="15" x14ac:dyDescent="0.25">
      <c r="B32" s="5"/>
      <c r="C32" s="3"/>
    </row>
    <row r="33" spans="2:3" ht="15.75" thickBot="1" x14ac:dyDescent="0.3">
      <c r="B33" s="6"/>
      <c r="C33" s="3"/>
    </row>
    <row r="34" spans="2:3" ht="15" x14ac:dyDescent="0.25">
      <c r="C34" s="3"/>
    </row>
    <row r="35" spans="2:3" ht="15" x14ac:dyDescent="0.25">
      <c r="B35" s="5"/>
      <c r="C35" s="3"/>
    </row>
    <row r="36" spans="2:3" ht="15.75" thickBot="1" x14ac:dyDescent="0.3">
      <c r="B36" s="6"/>
      <c r="C36" s="3"/>
    </row>
    <row r="37" spans="2:3" ht="16.5" x14ac:dyDescent="0.25">
      <c r="C37" s="4"/>
    </row>
    <row r="38" spans="2:3" ht="16.5" x14ac:dyDescent="0.25">
      <c r="C38" s="4"/>
    </row>
    <row r="39" spans="2:3" ht="16.5" x14ac:dyDescent="0.25">
      <c r="C39" s="4"/>
    </row>
    <row r="40" spans="2:3" ht="16.5" x14ac:dyDescent="0.25">
      <c r="C40" s="4"/>
    </row>
  </sheetData>
  <mergeCells count="6">
    <mergeCell ref="U5:V5"/>
    <mergeCell ref="B13:C13"/>
    <mergeCell ref="S5:T5"/>
    <mergeCell ref="AC14:AD14"/>
    <mergeCell ref="Y7:Z7"/>
    <mergeCell ref="AA6:AB6"/>
  </mergeCells>
  <pageMargins left="0.7" right="0.7" top="0.75" bottom="0.75" header="0.3" footer="0.3"/>
  <pageSetup orientation="portrait" r:id="rId1"/>
  <tableParts count="3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8127157065FD442A2A4160924A7E2C0" ma:contentTypeVersion="13" ma:contentTypeDescription="Crear nuevo documento." ma:contentTypeScope="" ma:versionID="8f7fde0789b62c563cd5bc7179c83926">
  <xsd:schema xmlns:xsd="http://www.w3.org/2001/XMLSchema" xmlns:xs="http://www.w3.org/2001/XMLSchema" xmlns:p="http://schemas.microsoft.com/office/2006/metadata/properties" xmlns:ns2="470dc20a-0550-4393-b01b-c3556bc465ce" xmlns:ns3="699a629e-b1ab-433e-a7e5-e76d89fd4265" targetNamespace="http://schemas.microsoft.com/office/2006/metadata/properties" ma:root="true" ma:fieldsID="87ceee03adb07517fd1e0a974cb22c15" ns2:_="" ns3:_="">
    <xsd:import namespace="470dc20a-0550-4393-b01b-c3556bc465ce"/>
    <xsd:import namespace="699a629e-b1ab-433e-a7e5-e76d89fd42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0dc20a-0550-4393-b01b-c3556bc465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99a629e-b1ab-433e-a7e5-e76d89fd426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8D3D03-578D-44A1-A0C3-A987C95E1A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0dc20a-0550-4393-b01b-c3556bc465ce"/>
    <ds:schemaRef ds:uri="699a629e-b1ab-433e-a7e5-e76d89fd42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2864CBD-B47B-4FE1-8163-295D851A8BA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1883933E-7FC5-417E-A3F5-96B2E44C485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7</vt:i4>
      </vt:variant>
      <vt:variant>
        <vt:lpstr>Gráficos</vt:lpstr>
      </vt:variant>
      <vt:variant>
        <vt:i4>1</vt:i4>
      </vt:variant>
      <vt:variant>
        <vt:lpstr>Rangos con nombre</vt:lpstr>
      </vt:variant>
      <vt:variant>
        <vt:i4>5</vt:i4>
      </vt:variant>
    </vt:vector>
  </HeadingPairs>
  <TitlesOfParts>
    <vt:vector size="13" baseType="lpstr">
      <vt:lpstr>PORTADA</vt:lpstr>
      <vt:lpstr>INSTRUCCIONES</vt:lpstr>
      <vt:lpstr>A&amp;I</vt:lpstr>
      <vt:lpstr>CONTROL</vt:lpstr>
      <vt:lpstr>TD-GENERAL</vt:lpstr>
      <vt:lpstr>TD-CV</vt:lpstr>
      <vt:lpstr>LISTAS</vt:lpstr>
      <vt:lpstr>GD-GENERAL</vt:lpstr>
      <vt:lpstr>PORTADA!Área_de_impresión</vt:lpstr>
      <vt:lpstr>MATRIZ1</vt:lpstr>
      <vt:lpstr>MATRIZ2</vt:lpstr>
      <vt:lpstr>MATRIZ3</vt:lpstr>
      <vt:lpstr>MATRIZ4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Camilo Andres Cardenas Diaz</dc:creator>
  <cp:keywords/>
  <dc:description/>
  <cp:lastModifiedBy>Camilo Andres Cardenas Diaz</cp:lastModifiedBy>
  <cp:revision/>
  <dcterms:created xsi:type="dcterms:W3CDTF">2019-07-15T13:48:09Z</dcterms:created>
  <dcterms:modified xsi:type="dcterms:W3CDTF">2021-10-25T08:43:03Z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0x01010058127157065FD442A2A4160924A7E2C0</vt:lpwstr>
  </property>
  <property fmtid="{D5CDD505-2E9C-101B-9397-08002B2CF9AE}" pid="3" name="Order">
    <vt:r8>295000</vt:r8>
  </property>
</Properties>
</file>