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GRUPO PLANEACION\4. SIG\2020\18. ASPECTOS E IMPACTOS AMBIENTALES\"/>
    </mc:Choice>
  </mc:AlternateContent>
  <bookViews>
    <workbookView xWindow="0" yWindow="0" windowWidth="28800" windowHeight="12330"/>
  </bookViews>
  <sheets>
    <sheet name="PORTADA" sheetId="11" r:id="rId1"/>
    <sheet name="INSTRUCCIONES" sheetId="10" r:id="rId2"/>
    <sheet name="A&amp;I" sheetId="1" r:id="rId3"/>
    <sheet name="CONTROL" sheetId="3" r:id="rId4"/>
    <sheet name="TD-GENERAL" sheetId="4" r:id="rId5"/>
    <sheet name="GD-GENERAL" sheetId="6" r:id="rId6"/>
    <sheet name="TD-CV" sheetId="7" r:id="rId7"/>
    <sheet name="TD-MAPA" sheetId="9" r:id="rId8"/>
    <sheet name="LISTAS" sheetId="2" state="hidden" r:id="rId9"/>
  </sheets>
  <externalReferences>
    <externalReference r:id="rId10"/>
    <externalReference r:id="rId11"/>
  </externalReferences>
  <definedNames>
    <definedName name="_xlcn.WorksheetConnection_MATRIZASPECTOSEIMPACTOSAMBIENTALESDEF.xlsxASPECTO" hidden="1">ASPECTO[]</definedName>
    <definedName name="_xlcn.WorksheetConnection_MATRIZASPECTOSEIMPACTOSAMBIENTALESDEF.xlsxPROCESO" hidden="1">PROCESO[]</definedName>
    <definedName name="_xlnm.Print_Area" localSheetId="0">PORTADA!$A$1:$J$36</definedName>
    <definedName name="CARGOS" localSheetId="1">[1]ROL!$B$2:$G42</definedName>
    <definedName name="CARGOS">[2]ROL!$B$2:$G42</definedName>
    <definedName name="MATRIZ1">LISTAS!$B$2:$C$12</definedName>
    <definedName name="MATRIZ2">LISTAS!$S$2:$T$4</definedName>
    <definedName name="MATRIZ3">LISTAS!$U$2:$V$4</definedName>
    <definedName name="MATRIZ4">LISTAS!$AC$2:$AD$13</definedName>
    <definedName name="No_determinado">[2]!Tabla8[[#All],[No determinado]]</definedName>
  </definedNames>
  <calcPr calcId="162913"/>
  <pivotCaches>
    <pivotCache cacheId="0" r:id="rId1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ROCESO-c5422a41-48f6-4cf2-9023-236b92773175" name="PROCESO" connection="WorksheetConnection_MATRIZ ASPECTOS E IMPACTOS AMBIENTALES DEF.xlsx!PROCESO"/>
          <x15:modelTable id="ASPECTO-0600ce95-21f1-4186-9759-720e2d248cca" name="ASPECTO" connection="WorksheetConnection_MATRIZ ASPECTOS E IMPACTOS AMBIENTALES DEF.xlsx!ASPECTO"/>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3" l="1"/>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AY98" i="1" l="1"/>
  <c r="BH458" i="1" l="1"/>
  <c r="BH456" i="1"/>
  <c r="BE404" i="1"/>
  <c r="BE314" i="1"/>
  <c r="BE197" i="1"/>
  <c r="BG458" i="1"/>
  <c r="BG456" i="1"/>
  <c r="BD404" i="1"/>
  <c r="BD314" i="1"/>
  <c r="BD197" i="1"/>
  <c r="AL4" i="1"/>
  <c r="B458" i="1"/>
  <c r="C458" i="1"/>
  <c r="D458" i="1"/>
  <c r="X458" i="1"/>
  <c r="Y458" i="1"/>
  <c r="AG458" i="1"/>
  <c r="AI458" i="1" s="1"/>
  <c r="AL458" i="1"/>
  <c r="AO458" i="1" s="1"/>
  <c r="AM458" i="1"/>
  <c r="AP458" i="1" s="1"/>
  <c r="AY458" i="1"/>
  <c r="BA458" i="1" s="1"/>
  <c r="BO458" i="1"/>
  <c r="BQ458" i="1" s="1"/>
  <c r="BS458" i="1" s="1"/>
  <c r="BW458" i="1" s="1"/>
  <c r="CB458" i="1"/>
  <c r="CD458" i="1" s="1"/>
  <c r="CF458" i="1" s="1"/>
  <c r="CJ458" i="1" s="1"/>
  <c r="CO458" i="1"/>
  <c r="CQ458" i="1" s="1"/>
  <c r="CS458" i="1" s="1"/>
  <c r="CW458" i="1" s="1"/>
  <c r="CX458" i="1" s="1"/>
  <c r="CY458" i="1" s="1"/>
  <c r="B456" i="1"/>
  <c r="C456" i="1"/>
  <c r="D456" i="1"/>
  <c r="X456" i="1"/>
  <c r="Y456" i="1"/>
  <c r="AG456" i="1"/>
  <c r="AI456" i="1" s="1"/>
  <c r="AL456" i="1"/>
  <c r="AO456" i="1" s="1"/>
  <c r="AM456" i="1"/>
  <c r="AP456" i="1" s="1"/>
  <c r="AY456" i="1"/>
  <c r="BA456" i="1" s="1"/>
  <c r="BO456" i="1"/>
  <c r="BQ456" i="1" s="1"/>
  <c r="BS456" i="1" s="1"/>
  <c r="BW456" i="1" s="1"/>
  <c r="CB456" i="1"/>
  <c r="CD456" i="1" s="1"/>
  <c r="CF456" i="1" s="1"/>
  <c r="CJ456" i="1" s="1"/>
  <c r="CO456" i="1"/>
  <c r="CQ456" i="1" s="1"/>
  <c r="CS456" i="1" s="1"/>
  <c r="CW456" i="1" s="1"/>
  <c r="CX456" i="1" s="1"/>
  <c r="CY456" i="1" s="1"/>
  <c r="B444" i="1"/>
  <c r="C444" i="1"/>
  <c r="D444" i="1"/>
  <c r="X444" i="1"/>
  <c r="Y444" i="1"/>
  <c r="AG444" i="1"/>
  <c r="AI444" i="1" s="1"/>
  <c r="AL444" i="1"/>
  <c r="AO444" i="1" s="1"/>
  <c r="AM444" i="1"/>
  <c r="AP444" i="1" s="1"/>
  <c r="AY444" i="1"/>
  <c r="BA444" i="1" s="1"/>
  <c r="BO444" i="1"/>
  <c r="BQ444" i="1" s="1"/>
  <c r="BS444" i="1" s="1"/>
  <c r="BW444" i="1" s="1"/>
  <c r="CB444" i="1"/>
  <c r="CD444" i="1" s="1"/>
  <c r="CF444" i="1" s="1"/>
  <c r="CJ444" i="1" s="1"/>
  <c r="CO444" i="1"/>
  <c r="CQ444" i="1" s="1"/>
  <c r="CS444" i="1" s="1"/>
  <c r="CW444" i="1" s="1"/>
  <c r="CX444" i="1" s="1"/>
  <c r="CY444" i="1" s="1"/>
  <c r="AL355" i="1"/>
  <c r="AO355" i="1" s="1"/>
  <c r="B355" i="1"/>
  <c r="C355" i="1"/>
  <c r="D355" i="1"/>
  <c r="X355" i="1"/>
  <c r="Y355" i="1"/>
  <c r="AG355" i="1"/>
  <c r="AI355" i="1" s="1"/>
  <c r="AM355" i="1"/>
  <c r="AP355" i="1" s="1"/>
  <c r="AY355" i="1"/>
  <c r="BA355" i="1" s="1"/>
  <c r="BO355" i="1"/>
  <c r="BQ355" i="1" s="1"/>
  <c r="BS355" i="1" s="1"/>
  <c r="BW355" i="1" s="1"/>
  <c r="CB355" i="1"/>
  <c r="CD355" i="1" s="1"/>
  <c r="CF355" i="1" s="1"/>
  <c r="CJ355" i="1" s="1"/>
  <c r="CO355" i="1"/>
  <c r="CQ355" i="1" s="1"/>
  <c r="CS355" i="1" s="1"/>
  <c r="CW355" i="1" s="1"/>
  <c r="CX355" i="1" s="1"/>
  <c r="CY355" i="1" s="1"/>
  <c r="BD355" i="1" l="1"/>
  <c r="BG355" i="1" s="1"/>
  <c r="BE444" i="1"/>
  <c r="BH444" i="1" s="1"/>
  <c r="BD444" i="1"/>
  <c r="BG444" i="1" s="1"/>
  <c r="BE355" i="1"/>
  <c r="BH355" i="1" s="1"/>
  <c r="BI456" i="1"/>
  <c r="BF456" i="1" s="1"/>
  <c r="BI458" i="1"/>
  <c r="BF458" i="1" s="1"/>
  <c r="AQ458" i="1"/>
  <c r="AN458" i="1" s="1"/>
  <c r="AQ456" i="1"/>
  <c r="AN456" i="1" s="1"/>
  <c r="Z458" i="1"/>
  <c r="Z456" i="1"/>
  <c r="Z444" i="1"/>
  <c r="AQ444" i="1"/>
  <c r="AN444" i="1" s="1"/>
  <c r="CH458" i="1"/>
  <c r="BX458" i="1"/>
  <c r="CU458" i="1"/>
  <c r="CK458" i="1"/>
  <c r="CH456" i="1"/>
  <c r="BX456" i="1"/>
  <c r="CU456" i="1"/>
  <c r="CK456" i="1"/>
  <c r="CH444" i="1"/>
  <c r="BX444" i="1"/>
  <c r="CU444" i="1"/>
  <c r="CK444" i="1"/>
  <c r="AQ355" i="1"/>
  <c r="AN355" i="1" s="1"/>
  <c r="Z355" i="1"/>
  <c r="CH355" i="1"/>
  <c r="BX355" i="1"/>
  <c r="CU355" i="1"/>
  <c r="CK355" i="1"/>
  <c r="BG4" i="1"/>
  <c r="BG5" i="1"/>
  <c r="BG7" i="1"/>
  <c r="BG8" i="1"/>
  <c r="BG9" i="1"/>
  <c r="BG10" i="1"/>
  <c r="BG14" i="1"/>
  <c r="BG16" i="1"/>
  <c r="BG17" i="1"/>
  <c r="BG19" i="1"/>
  <c r="BG20" i="1"/>
  <c r="BG31" i="1"/>
  <c r="BG32" i="1"/>
  <c r="BG34" i="1"/>
  <c r="BG35" i="1"/>
  <c r="BG36" i="1"/>
  <c r="BG37" i="1"/>
  <c r="BG41" i="1"/>
  <c r="BG42" i="1"/>
  <c r="BG44" i="1"/>
  <c r="BG45" i="1"/>
  <c r="BG47" i="1"/>
  <c r="BG48" i="1"/>
  <c r="BG59" i="1"/>
  <c r="BG60" i="1"/>
  <c r="BG62" i="1"/>
  <c r="BG63" i="1"/>
  <c r="BG64" i="1"/>
  <c r="BG65" i="1"/>
  <c r="BG69" i="1"/>
  <c r="BG70" i="1"/>
  <c r="BG72" i="1"/>
  <c r="BG73" i="1"/>
  <c r="BG75" i="1"/>
  <c r="BG76" i="1"/>
  <c r="BG77" i="1"/>
  <c r="BG88" i="1"/>
  <c r="BG89" i="1"/>
  <c r="BG91" i="1"/>
  <c r="BG92" i="1"/>
  <c r="BG93" i="1"/>
  <c r="BG94" i="1"/>
  <c r="BG98" i="1"/>
  <c r="BG99" i="1"/>
  <c r="BG100" i="1"/>
  <c r="BG102" i="1"/>
  <c r="BG103" i="1"/>
  <c r="BG105" i="1"/>
  <c r="BG106" i="1"/>
  <c r="BG107" i="1"/>
  <c r="BG118" i="1"/>
  <c r="BG119" i="1"/>
  <c r="BG121" i="1"/>
  <c r="BG122" i="1"/>
  <c r="BG123" i="1"/>
  <c r="BG124" i="1"/>
  <c r="BG128" i="1"/>
  <c r="BG130" i="1"/>
  <c r="BG131" i="1"/>
  <c r="BG133" i="1"/>
  <c r="BG134" i="1"/>
  <c r="BG145" i="1"/>
  <c r="BG146" i="1"/>
  <c r="BG148" i="1"/>
  <c r="BG149" i="1"/>
  <c r="BG150" i="1"/>
  <c r="BG151" i="1"/>
  <c r="BG155" i="1"/>
  <c r="BG156" i="1"/>
  <c r="BG158" i="1"/>
  <c r="BG159" i="1"/>
  <c r="BG161" i="1"/>
  <c r="BG162" i="1"/>
  <c r="BG163" i="1"/>
  <c r="BG174" i="1"/>
  <c r="BG175" i="1"/>
  <c r="BG177" i="1"/>
  <c r="BG178" i="1"/>
  <c r="BG184" i="1"/>
  <c r="BG188" i="1"/>
  <c r="BG190" i="1"/>
  <c r="BG191" i="1"/>
  <c r="BG193" i="1"/>
  <c r="BG194" i="1"/>
  <c r="BG195" i="1"/>
  <c r="BG197" i="1"/>
  <c r="BG212" i="1"/>
  <c r="BG213" i="1"/>
  <c r="BG215" i="1"/>
  <c r="BG216" i="1"/>
  <c r="BG217" i="1"/>
  <c r="BG218" i="1"/>
  <c r="BG222" i="1"/>
  <c r="BG224" i="1"/>
  <c r="BG225" i="1"/>
  <c r="BG227" i="1"/>
  <c r="BG228" i="1"/>
  <c r="BG239" i="1"/>
  <c r="BG240" i="1"/>
  <c r="BG242" i="1"/>
  <c r="BG243" i="1"/>
  <c r="BG244" i="1"/>
  <c r="BG245" i="1"/>
  <c r="BG249" i="1"/>
  <c r="BG251" i="1"/>
  <c r="BG252" i="1"/>
  <c r="BG254" i="1"/>
  <c r="BG255" i="1"/>
  <c r="BG266" i="1"/>
  <c r="BG267" i="1"/>
  <c r="BG269" i="1"/>
  <c r="BG270" i="1"/>
  <c r="BG271" i="1"/>
  <c r="BG274" i="1"/>
  <c r="BG276" i="1"/>
  <c r="BG277" i="1"/>
  <c r="BG289" i="1"/>
  <c r="BG290" i="1"/>
  <c r="BG292" i="1"/>
  <c r="BG293" i="1"/>
  <c r="BG294" i="1"/>
  <c r="BG295" i="1"/>
  <c r="BG300" i="1"/>
  <c r="BG302" i="1"/>
  <c r="BG304" i="1"/>
  <c r="BG305" i="1"/>
  <c r="BG307" i="1"/>
  <c r="BG308" i="1"/>
  <c r="BG309" i="1"/>
  <c r="BG310" i="1"/>
  <c r="BG311" i="1"/>
  <c r="BG312" i="1"/>
  <c r="BG314" i="1"/>
  <c r="BG320" i="1"/>
  <c r="BG330" i="1"/>
  <c r="BG331" i="1"/>
  <c r="BG333" i="1"/>
  <c r="BG334" i="1"/>
  <c r="BG338" i="1"/>
  <c r="BG340" i="1"/>
  <c r="BG341" i="1"/>
  <c r="BG353" i="1"/>
  <c r="BG354" i="1"/>
  <c r="BG357" i="1"/>
  <c r="BG358" i="1"/>
  <c r="BG359" i="1"/>
  <c r="BG360" i="1"/>
  <c r="BG364" i="1"/>
  <c r="BG365" i="1"/>
  <c r="BG367" i="1"/>
  <c r="BG368" i="1"/>
  <c r="BG370" i="1"/>
  <c r="BG371" i="1"/>
  <c r="BG373" i="1"/>
  <c r="BG374" i="1"/>
  <c r="BG385" i="1"/>
  <c r="BG386" i="1"/>
  <c r="BG388" i="1"/>
  <c r="BG389" i="1"/>
  <c r="BG390" i="1"/>
  <c r="BG391" i="1"/>
  <c r="BG396" i="1"/>
  <c r="BG397" i="1"/>
  <c r="BG399" i="1"/>
  <c r="BG400" i="1"/>
  <c r="BG402" i="1"/>
  <c r="BG403" i="1"/>
  <c r="BG404" i="1"/>
  <c r="BG405" i="1"/>
  <c r="BG415" i="1"/>
  <c r="BG416" i="1"/>
  <c r="BG418" i="1"/>
  <c r="BG419" i="1"/>
  <c r="BG420" i="1"/>
  <c r="BG421" i="1"/>
  <c r="BG425" i="1"/>
  <c r="BG427" i="1"/>
  <c r="BG428" i="1"/>
  <c r="BG430" i="1"/>
  <c r="BG431" i="1"/>
  <c r="BG442" i="1"/>
  <c r="BG443" i="1"/>
  <c r="BG446" i="1"/>
  <c r="BG447" i="1"/>
  <c r="BG448" i="1"/>
  <c r="BG449" i="1"/>
  <c r="BG450" i="1"/>
  <c r="BG454" i="1"/>
  <c r="BG457" i="1"/>
  <c r="BG459" i="1"/>
  <c r="BG461" i="1"/>
  <c r="BG462" i="1"/>
  <c r="BG474" i="1"/>
  <c r="BG475" i="1"/>
  <c r="BG477" i="1"/>
  <c r="BG478" i="1"/>
  <c r="BG479" i="1"/>
  <c r="BG480" i="1"/>
  <c r="BG484" i="1"/>
  <c r="BG486" i="1"/>
  <c r="BG487" i="1"/>
  <c r="BG489" i="1"/>
  <c r="BG490" i="1"/>
  <c r="BH4" i="1"/>
  <c r="W355" i="1" l="1"/>
  <c r="M355" i="3"/>
  <c r="W456" i="1"/>
  <c r="M456" i="3"/>
  <c r="AA458" i="1"/>
  <c r="AB458" i="1" s="1"/>
  <c r="M458" i="3"/>
  <c r="W444" i="1"/>
  <c r="M444" i="3"/>
  <c r="BI4" i="1"/>
  <c r="BJ456" i="1"/>
  <c r="BJ458" i="1"/>
  <c r="AR456" i="1"/>
  <c r="AR458" i="1"/>
  <c r="W458" i="1"/>
  <c r="AA456" i="1"/>
  <c r="AB456" i="1" s="1"/>
  <c r="AA444" i="1"/>
  <c r="AB444" i="1" s="1"/>
  <c r="AR444" i="1"/>
  <c r="CL458" i="1"/>
  <c r="CV458" i="1"/>
  <c r="BY458" i="1"/>
  <c r="CI458" i="1"/>
  <c r="BY456" i="1"/>
  <c r="CI456" i="1"/>
  <c r="CL456" i="1"/>
  <c r="CV456" i="1"/>
  <c r="CL444" i="1"/>
  <c r="CV444" i="1"/>
  <c r="BY444" i="1"/>
  <c r="CI444" i="1"/>
  <c r="AA355" i="1"/>
  <c r="AB355" i="1" s="1"/>
  <c r="AR355" i="1"/>
  <c r="CL355" i="1"/>
  <c r="CV355" i="1"/>
  <c r="BY355" i="1"/>
  <c r="CI355" i="1"/>
  <c r="AY4" i="1"/>
  <c r="BA4" i="1" s="1"/>
  <c r="AY5" i="1"/>
  <c r="BA5" i="1" s="1"/>
  <c r="AY6" i="1"/>
  <c r="BA6" i="1" s="1"/>
  <c r="AY7" i="1"/>
  <c r="BA7" i="1" s="1"/>
  <c r="AY8" i="1"/>
  <c r="BA8" i="1" s="1"/>
  <c r="AY9" i="1"/>
  <c r="BA9" i="1" s="1"/>
  <c r="AY10" i="1"/>
  <c r="BA10" i="1" s="1"/>
  <c r="AY11" i="1"/>
  <c r="BA11" i="1" s="1"/>
  <c r="AY12" i="1"/>
  <c r="BA12" i="1" s="1"/>
  <c r="AY13" i="1"/>
  <c r="BA13" i="1" s="1"/>
  <c r="AY14" i="1"/>
  <c r="BA14" i="1" s="1"/>
  <c r="AY15" i="1"/>
  <c r="BA15" i="1" s="1"/>
  <c r="AY16" i="1"/>
  <c r="BA16" i="1" s="1"/>
  <c r="AY17" i="1"/>
  <c r="BA17" i="1" s="1"/>
  <c r="AY18" i="1"/>
  <c r="BA18" i="1" s="1"/>
  <c r="AY19" i="1"/>
  <c r="BA19" i="1" s="1"/>
  <c r="AY20" i="1"/>
  <c r="BA20" i="1" s="1"/>
  <c r="AY21" i="1"/>
  <c r="BA21" i="1" s="1"/>
  <c r="AY22" i="1"/>
  <c r="BA22" i="1" s="1"/>
  <c r="AY23" i="1"/>
  <c r="BA23" i="1" s="1"/>
  <c r="AY24" i="1"/>
  <c r="BA24" i="1" s="1"/>
  <c r="AY25" i="1"/>
  <c r="BA25" i="1" s="1"/>
  <c r="AY26" i="1"/>
  <c r="BA26" i="1" s="1"/>
  <c r="AY27" i="1"/>
  <c r="BA27" i="1" s="1"/>
  <c r="AY28" i="1"/>
  <c r="BA28" i="1" s="1"/>
  <c r="AY29" i="1"/>
  <c r="BA29" i="1" s="1"/>
  <c r="AY30" i="1"/>
  <c r="BA30" i="1" s="1"/>
  <c r="AY31" i="1"/>
  <c r="BA31" i="1" s="1"/>
  <c r="AY32" i="1"/>
  <c r="BA32" i="1" s="1"/>
  <c r="AY33" i="1"/>
  <c r="BA33" i="1" s="1"/>
  <c r="AY34" i="1"/>
  <c r="BA34" i="1" s="1"/>
  <c r="AY35" i="1"/>
  <c r="BA35" i="1" s="1"/>
  <c r="AY36" i="1"/>
  <c r="BA36" i="1" s="1"/>
  <c r="AY37" i="1"/>
  <c r="BA37" i="1" s="1"/>
  <c r="AY38" i="1"/>
  <c r="BA38" i="1" s="1"/>
  <c r="AY39" i="1"/>
  <c r="BA39" i="1" s="1"/>
  <c r="AY40" i="1"/>
  <c r="BA40" i="1" s="1"/>
  <c r="AY41" i="1"/>
  <c r="BA41" i="1" s="1"/>
  <c r="AY42" i="1"/>
  <c r="BA42" i="1" s="1"/>
  <c r="AY43" i="1"/>
  <c r="BA43" i="1" s="1"/>
  <c r="AY44" i="1"/>
  <c r="BA44" i="1" s="1"/>
  <c r="AY45" i="1"/>
  <c r="BA45" i="1" s="1"/>
  <c r="AY46" i="1"/>
  <c r="BA46" i="1" s="1"/>
  <c r="AY47" i="1"/>
  <c r="BA47" i="1" s="1"/>
  <c r="AY48" i="1"/>
  <c r="BA48" i="1" s="1"/>
  <c r="AY49" i="1"/>
  <c r="BA49" i="1" s="1"/>
  <c r="AY50" i="1"/>
  <c r="BA50" i="1" s="1"/>
  <c r="AY51" i="1"/>
  <c r="BA51" i="1" s="1"/>
  <c r="AY52" i="1"/>
  <c r="BA52" i="1" s="1"/>
  <c r="AY53" i="1"/>
  <c r="BA53" i="1" s="1"/>
  <c r="AY54" i="1"/>
  <c r="BA54" i="1" s="1"/>
  <c r="AY55" i="1"/>
  <c r="BA55" i="1" s="1"/>
  <c r="AY56" i="1"/>
  <c r="BA56" i="1" s="1"/>
  <c r="AY57" i="1"/>
  <c r="BA57" i="1" s="1"/>
  <c r="AY58" i="1"/>
  <c r="BA58" i="1" s="1"/>
  <c r="AY59" i="1"/>
  <c r="BA59" i="1" s="1"/>
  <c r="AY60" i="1"/>
  <c r="BA60" i="1" s="1"/>
  <c r="AY61" i="1"/>
  <c r="BA61" i="1" s="1"/>
  <c r="AY62" i="1"/>
  <c r="BA62" i="1" s="1"/>
  <c r="AY63" i="1"/>
  <c r="BA63" i="1" s="1"/>
  <c r="AY64" i="1"/>
  <c r="BA64" i="1" s="1"/>
  <c r="AY65" i="1"/>
  <c r="BA65" i="1" s="1"/>
  <c r="AY66" i="1"/>
  <c r="BA66" i="1" s="1"/>
  <c r="AY67" i="1"/>
  <c r="BA67" i="1" s="1"/>
  <c r="AY68" i="1"/>
  <c r="BA68" i="1" s="1"/>
  <c r="AY69" i="1"/>
  <c r="BA69" i="1" s="1"/>
  <c r="AY70" i="1"/>
  <c r="BA70" i="1" s="1"/>
  <c r="AY71" i="1"/>
  <c r="BA71" i="1" s="1"/>
  <c r="AY72" i="1"/>
  <c r="BA72" i="1" s="1"/>
  <c r="AY73" i="1"/>
  <c r="BA73" i="1" s="1"/>
  <c r="AY74" i="1"/>
  <c r="BA74" i="1" s="1"/>
  <c r="AY75" i="1"/>
  <c r="BA75" i="1" s="1"/>
  <c r="AY76" i="1"/>
  <c r="BA76" i="1" s="1"/>
  <c r="AY77" i="1"/>
  <c r="BA77" i="1" s="1"/>
  <c r="AY78" i="1"/>
  <c r="BA78" i="1" s="1"/>
  <c r="AY79" i="1"/>
  <c r="BA79" i="1" s="1"/>
  <c r="AY80" i="1"/>
  <c r="BA80" i="1" s="1"/>
  <c r="AY81" i="1"/>
  <c r="BA81" i="1" s="1"/>
  <c r="AY82" i="1"/>
  <c r="BA82" i="1" s="1"/>
  <c r="AY83" i="1"/>
  <c r="BA83" i="1" s="1"/>
  <c r="AY84" i="1"/>
  <c r="BA84" i="1" s="1"/>
  <c r="AY85" i="1"/>
  <c r="BA85" i="1" s="1"/>
  <c r="AY86" i="1"/>
  <c r="BA86" i="1" s="1"/>
  <c r="AY87" i="1"/>
  <c r="BA87" i="1" s="1"/>
  <c r="AY88" i="1"/>
  <c r="BA88" i="1" s="1"/>
  <c r="AY89" i="1"/>
  <c r="BA89" i="1" s="1"/>
  <c r="AY90" i="1"/>
  <c r="BA90" i="1" s="1"/>
  <c r="AY91" i="1"/>
  <c r="BA91" i="1" s="1"/>
  <c r="AY92" i="1"/>
  <c r="BA92" i="1" s="1"/>
  <c r="AY93" i="1"/>
  <c r="BA93" i="1" s="1"/>
  <c r="AY94" i="1"/>
  <c r="BA94" i="1" s="1"/>
  <c r="AY95" i="1"/>
  <c r="BA95" i="1" s="1"/>
  <c r="AY96" i="1"/>
  <c r="BA96" i="1" s="1"/>
  <c r="AY97" i="1"/>
  <c r="BA97" i="1" s="1"/>
  <c r="BA98" i="1"/>
  <c r="AY99" i="1"/>
  <c r="BA99" i="1" s="1"/>
  <c r="AY100" i="1"/>
  <c r="BA100" i="1" s="1"/>
  <c r="AY101" i="1"/>
  <c r="BA101" i="1" s="1"/>
  <c r="AY102" i="1"/>
  <c r="BA102" i="1" s="1"/>
  <c r="AY103" i="1"/>
  <c r="BA103" i="1" s="1"/>
  <c r="AY104" i="1"/>
  <c r="BA104" i="1" s="1"/>
  <c r="AY105" i="1"/>
  <c r="BA105" i="1" s="1"/>
  <c r="AY106" i="1"/>
  <c r="BA106" i="1" s="1"/>
  <c r="AY107" i="1"/>
  <c r="BA107" i="1" s="1"/>
  <c r="AY108" i="1"/>
  <c r="BA108" i="1" s="1"/>
  <c r="AY109" i="1"/>
  <c r="BA109" i="1" s="1"/>
  <c r="AY110" i="1"/>
  <c r="BA110" i="1" s="1"/>
  <c r="AY111" i="1"/>
  <c r="BA111" i="1" s="1"/>
  <c r="AY112" i="1"/>
  <c r="BA112" i="1" s="1"/>
  <c r="AY113" i="1"/>
  <c r="BA113" i="1" s="1"/>
  <c r="AY114" i="1"/>
  <c r="BA114" i="1" s="1"/>
  <c r="AY115" i="1"/>
  <c r="BA115" i="1" s="1"/>
  <c r="AY116" i="1"/>
  <c r="BA116" i="1" s="1"/>
  <c r="AY117" i="1"/>
  <c r="BA117" i="1" s="1"/>
  <c r="AY118" i="1"/>
  <c r="BA118" i="1" s="1"/>
  <c r="AY119" i="1"/>
  <c r="BA119" i="1" s="1"/>
  <c r="AY120" i="1"/>
  <c r="BA120" i="1" s="1"/>
  <c r="AY121" i="1"/>
  <c r="BA121" i="1" s="1"/>
  <c r="AY122" i="1"/>
  <c r="BA122" i="1" s="1"/>
  <c r="AY123" i="1"/>
  <c r="BA123" i="1" s="1"/>
  <c r="AY124" i="1"/>
  <c r="BA124" i="1" s="1"/>
  <c r="AY125" i="1"/>
  <c r="BA125" i="1" s="1"/>
  <c r="AY126" i="1"/>
  <c r="BA126" i="1" s="1"/>
  <c r="AY127" i="1"/>
  <c r="BA127" i="1" s="1"/>
  <c r="AY128" i="1"/>
  <c r="BA128" i="1" s="1"/>
  <c r="AY129" i="1"/>
  <c r="BA129" i="1" s="1"/>
  <c r="AY130" i="1"/>
  <c r="BA130" i="1" s="1"/>
  <c r="AY131" i="1"/>
  <c r="BA131" i="1" s="1"/>
  <c r="AY132" i="1"/>
  <c r="BA132" i="1" s="1"/>
  <c r="AY133" i="1"/>
  <c r="BA133" i="1" s="1"/>
  <c r="AY134" i="1"/>
  <c r="BA134" i="1" s="1"/>
  <c r="AY135" i="1"/>
  <c r="BA135" i="1" s="1"/>
  <c r="AY136" i="1"/>
  <c r="BA136" i="1" s="1"/>
  <c r="AY137" i="1"/>
  <c r="BA137" i="1" s="1"/>
  <c r="AY138" i="1"/>
  <c r="BA138" i="1" s="1"/>
  <c r="AY139" i="1"/>
  <c r="BA139" i="1" s="1"/>
  <c r="AY140" i="1"/>
  <c r="BA140" i="1" s="1"/>
  <c r="AY141" i="1"/>
  <c r="BA141" i="1" s="1"/>
  <c r="AY142" i="1"/>
  <c r="BA142" i="1" s="1"/>
  <c r="AY143" i="1"/>
  <c r="BA143" i="1" s="1"/>
  <c r="AY144" i="1"/>
  <c r="BA144" i="1" s="1"/>
  <c r="AY145" i="1"/>
  <c r="BA145" i="1" s="1"/>
  <c r="AY146" i="1"/>
  <c r="BA146" i="1" s="1"/>
  <c r="AY147" i="1"/>
  <c r="BA147" i="1" s="1"/>
  <c r="AY148" i="1"/>
  <c r="BA148" i="1" s="1"/>
  <c r="AY149" i="1"/>
  <c r="BA149" i="1" s="1"/>
  <c r="AY150" i="1"/>
  <c r="BA150" i="1" s="1"/>
  <c r="AY151" i="1"/>
  <c r="BA151" i="1" s="1"/>
  <c r="AY152" i="1"/>
  <c r="BA152" i="1" s="1"/>
  <c r="AY153" i="1"/>
  <c r="BA153" i="1" s="1"/>
  <c r="AY154" i="1"/>
  <c r="BA154" i="1" s="1"/>
  <c r="AY155" i="1"/>
  <c r="BA155" i="1" s="1"/>
  <c r="AY156" i="1"/>
  <c r="BA156" i="1" s="1"/>
  <c r="AY157" i="1"/>
  <c r="BA157" i="1" s="1"/>
  <c r="AY158" i="1"/>
  <c r="BA158" i="1" s="1"/>
  <c r="AY159" i="1"/>
  <c r="BA159" i="1" s="1"/>
  <c r="AY160" i="1"/>
  <c r="BA160" i="1" s="1"/>
  <c r="AY161" i="1"/>
  <c r="BA161" i="1" s="1"/>
  <c r="AY162" i="1"/>
  <c r="BA162" i="1" s="1"/>
  <c r="AY163" i="1"/>
  <c r="BA163" i="1" s="1"/>
  <c r="AY164" i="1"/>
  <c r="BA164" i="1" s="1"/>
  <c r="AY165" i="1"/>
  <c r="BA165" i="1" s="1"/>
  <c r="AY166" i="1"/>
  <c r="BA166" i="1" s="1"/>
  <c r="AY167" i="1"/>
  <c r="BA167" i="1" s="1"/>
  <c r="AY168" i="1"/>
  <c r="BA168" i="1" s="1"/>
  <c r="AY169" i="1"/>
  <c r="BA169" i="1" s="1"/>
  <c r="AY170" i="1"/>
  <c r="BA170" i="1" s="1"/>
  <c r="AY171" i="1"/>
  <c r="BA171" i="1" s="1"/>
  <c r="AY172" i="1"/>
  <c r="BA172" i="1" s="1"/>
  <c r="AY173" i="1"/>
  <c r="BA173" i="1" s="1"/>
  <c r="AY174" i="1"/>
  <c r="BA174" i="1" s="1"/>
  <c r="AY175" i="1"/>
  <c r="BA175" i="1" s="1"/>
  <c r="AY176" i="1"/>
  <c r="BA176" i="1" s="1"/>
  <c r="AY177" i="1"/>
  <c r="BA177" i="1" s="1"/>
  <c r="AY178" i="1"/>
  <c r="BA178" i="1" s="1"/>
  <c r="AY179" i="1"/>
  <c r="BA179" i="1" s="1"/>
  <c r="AY180" i="1"/>
  <c r="BA180" i="1" s="1"/>
  <c r="AY181" i="1"/>
  <c r="BA181" i="1" s="1"/>
  <c r="AY182" i="1"/>
  <c r="BA182" i="1" s="1"/>
  <c r="AY183" i="1"/>
  <c r="BA183" i="1" s="1"/>
  <c r="AY184" i="1"/>
  <c r="BA184" i="1" s="1"/>
  <c r="AY185" i="1"/>
  <c r="BA185" i="1" s="1"/>
  <c r="AY186" i="1"/>
  <c r="BA186" i="1" s="1"/>
  <c r="AY187" i="1"/>
  <c r="BA187" i="1" s="1"/>
  <c r="AY188" i="1"/>
  <c r="BA188" i="1" s="1"/>
  <c r="AY189" i="1"/>
  <c r="BA189" i="1" s="1"/>
  <c r="AY190" i="1"/>
  <c r="BA190" i="1" s="1"/>
  <c r="AY191" i="1"/>
  <c r="BA191" i="1" s="1"/>
  <c r="AY192" i="1"/>
  <c r="BA192" i="1" s="1"/>
  <c r="AY193" i="1"/>
  <c r="BA193" i="1" s="1"/>
  <c r="AY194" i="1"/>
  <c r="BA194" i="1" s="1"/>
  <c r="AY195" i="1"/>
  <c r="BA195" i="1" s="1"/>
  <c r="AY196" i="1"/>
  <c r="BA196" i="1" s="1"/>
  <c r="AY197" i="1"/>
  <c r="BA197" i="1" s="1"/>
  <c r="AY198" i="1"/>
  <c r="BA198" i="1" s="1"/>
  <c r="AY199" i="1"/>
  <c r="BA199" i="1" s="1"/>
  <c r="AY200" i="1"/>
  <c r="BA200" i="1" s="1"/>
  <c r="AY201" i="1"/>
  <c r="BA201" i="1" s="1"/>
  <c r="AY202" i="1"/>
  <c r="BA202" i="1" s="1"/>
  <c r="AY203" i="1"/>
  <c r="BA203" i="1" s="1"/>
  <c r="AY204" i="1"/>
  <c r="BA204" i="1" s="1"/>
  <c r="AY205" i="1"/>
  <c r="BA205" i="1" s="1"/>
  <c r="AY206" i="1"/>
  <c r="BA206" i="1" s="1"/>
  <c r="AY207" i="1"/>
  <c r="BA207" i="1" s="1"/>
  <c r="AY208" i="1"/>
  <c r="BA208" i="1" s="1"/>
  <c r="AY209" i="1"/>
  <c r="BA209" i="1" s="1"/>
  <c r="AY210" i="1"/>
  <c r="BA210" i="1" s="1"/>
  <c r="AY211" i="1"/>
  <c r="BA211" i="1" s="1"/>
  <c r="AY212" i="1"/>
  <c r="BA212" i="1" s="1"/>
  <c r="AY213" i="1"/>
  <c r="BA213" i="1" s="1"/>
  <c r="AY214" i="1"/>
  <c r="BA214" i="1" s="1"/>
  <c r="AY215" i="1"/>
  <c r="BA215" i="1" s="1"/>
  <c r="AY216" i="1"/>
  <c r="BA216" i="1" s="1"/>
  <c r="AY217" i="1"/>
  <c r="BA217" i="1" s="1"/>
  <c r="AY218" i="1"/>
  <c r="BA218" i="1" s="1"/>
  <c r="AY219" i="1"/>
  <c r="BA219" i="1" s="1"/>
  <c r="AY220" i="1"/>
  <c r="BA220" i="1" s="1"/>
  <c r="AY221" i="1"/>
  <c r="BA221" i="1" s="1"/>
  <c r="AY222" i="1"/>
  <c r="BA222" i="1" s="1"/>
  <c r="AY223" i="1"/>
  <c r="BA223" i="1" s="1"/>
  <c r="AY224" i="1"/>
  <c r="BA224" i="1" s="1"/>
  <c r="AY225" i="1"/>
  <c r="BA225" i="1" s="1"/>
  <c r="AY226" i="1"/>
  <c r="BA226" i="1" s="1"/>
  <c r="AY227" i="1"/>
  <c r="BA227" i="1" s="1"/>
  <c r="AY228" i="1"/>
  <c r="BA228" i="1" s="1"/>
  <c r="AY229" i="1"/>
  <c r="BA229" i="1" s="1"/>
  <c r="AY230" i="1"/>
  <c r="BA230" i="1" s="1"/>
  <c r="AY231" i="1"/>
  <c r="BA231" i="1" s="1"/>
  <c r="AY232" i="1"/>
  <c r="BA232" i="1" s="1"/>
  <c r="AY233" i="1"/>
  <c r="BA233" i="1" s="1"/>
  <c r="AY234" i="1"/>
  <c r="BA234" i="1" s="1"/>
  <c r="AY235" i="1"/>
  <c r="BA235" i="1" s="1"/>
  <c r="AY236" i="1"/>
  <c r="BA236" i="1" s="1"/>
  <c r="AY237" i="1"/>
  <c r="BA237" i="1" s="1"/>
  <c r="AY238" i="1"/>
  <c r="BA238" i="1" s="1"/>
  <c r="AY239" i="1"/>
  <c r="BA239" i="1" s="1"/>
  <c r="AY240" i="1"/>
  <c r="BA240" i="1" s="1"/>
  <c r="AY241" i="1"/>
  <c r="BA241" i="1" s="1"/>
  <c r="AY242" i="1"/>
  <c r="BA242" i="1" s="1"/>
  <c r="AY243" i="1"/>
  <c r="BA243" i="1" s="1"/>
  <c r="AY244" i="1"/>
  <c r="BA244" i="1" s="1"/>
  <c r="AY245" i="1"/>
  <c r="BA245" i="1" s="1"/>
  <c r="AY246" i="1"/>
  <c r="BA246" i="1" s="1"/>
  <c r="AY247" i="1"/>
  <c r="BA247" i="1" s="1"/>
  <c r="AY248" i="1"/>
  <c r="BA248" i="1" s="1"/>
  <c r="AY249" i="1"/>
  <c r="BA249" i="1" s="1"/>
  <c r="AY250" i="1"/>
  <c r="BA250" i="1" s="1"/>
  <c r="AY251" i="1"/>
  <c r="BA251" i="1" s="1"/>
  <c r="AY252" i="1"/>
  <c r="BA252" i="1" s="1"/>
  <c r="AY253" i="1"/>
  <c r="BA253" i="1" s="1"/>
  <c r="AY254" i="1"/>
  <c r="BA254" i="1" s="1"/>
  <c r="AY255" i="1"/>
  <c r="BA255" i="1" s="1"/>
  <c r="AY256" i="1"/>
  <c r="BA256" i="1" s="1"/>
  <c r="AY257" i="1"/>
  <c r="BA257" i="1" s="1"/>
  <c r="AY258" i="1"/>
  <c r="BA258" i="1" s="1"/>
  <c r="AY259" i="1"/>
  <c r="BA259" i="1" s="1"/>
  <c r="AY260" i="1"/>
  <c r="BA260" i="1" s="1"/>
  <c r="AY261" i="1"/>
  <c r="BA261" i="1" s="1"/>
  <c r="AY262" i="1"/>
  <c r="BA262" i="1" s="1"/>
  <c r="AY263" i="1"/>
  <c r="BA263" i="1" s="1"/>
  <c r="AY264" i="1"/>
  <c r="BA264" i="1" s="1"/>
  <c r="AY265" i="1"/>
  <c r="BA265" i="1" s="1"/>
  <c r="AY266" i="1"/>
  <c r="BA266" i="1" s="1"/>
  <c r="AY267" i="1"/>
  <c r="BA267" i="1" s="1"/>
  <c r="AY268" i="1"/>
  <c r="BA268" i="1" s="1"/>
  <c r="AY269" i="1"/>
  <c r="BA269" i="1" s="1"/>
  <c r="AY270" i="1"/>
  <c r="BA270" i="1" s="1"/>
  <c r="AY271" i="1"/>
  <c r="BA271" i="1" s="1"/>
  <c r="AY272" i="1"/>
  <c r="BA272" i="1" s="1"/>
  <c r="AY273" i="1"/>
  <c r="BA273" i="1" s="1"/>
  <c r="AY274" i="1"/>
  <c r="BA274" i="1" s="1"/>
  <c r="AY275" i="1"/>
  <c r="BA275" i="1" s="1"/>
  <c r="AY276" i="1"/>
  <c r="BA276" i="1" s="1"/>
  <c r="AY277" i="1"/>
  <c r="BA277" i="1" s="1"/>
  <c r="AY278" i="1"/>
  <c r="BA278" i="1" s="1"/>
  <c r="AY279" i="1"/>
  <c r="BA279" i="1" s="1"/>
  <c r="AY280" i="1"/>
  <c r="BA280" i="1" s="1"/>
  <c r="AY281" i="1"/>
  <c r="BA281" i="1" s="1"/>
  <c r="AY282" i="1"/>
  <c r="BA282" i="1" s="1"/>
  <c r="AY283" i="1"/>
  <c r="BA283" i="1" s="1"/>
  <c r="AY284" i="1"/>
  <c r="BA284" i="1" s="1"/>
  <c r="AY285" i="1"/>
  <c r="BA285" i="1" s="1"/>
  <c r="AY286" i="1"/>
  <c r="BA286" i="1" s="1"/>
  <c r="AY287" i="1"/>
  <c r="BA287" i="1" s="1"/>
  <c r="AY288" i="1"/>
  <c r="BA288" i="1" s="1"/>
  <c r="AY289" i="1"/>
  <c r="BA289" i="1" s="1"/>
  <c r="AY290" i="1"/>
  <c r="BA290" i="1" s="1"/>
  <c r="AY291" i="1"/>
  <c r="BA291" i="1" s="1"/>
  <c r="AY292" i="1"/>
  <c r="BA292" i="1" s="1"/>
  <c r="AY293" i="1"/>
  <c r="BA293" i="1" s="1"/>
  <c r="AY294" i="1"/>
  <c r="BA294" i="1" s="1"/>
  <c r="AY295" i="1"/>
  <c r="BA295" i="1" s="1"/>
  <c r="AY296" i="1"/>
  <c r="BA296" i="1" s="1"/>
  <c r="AY297" i="1"/>
  <c r="BA297" i="1" s="1"/>
  <c r="AY298" i="1"/>
  <c r="BA298" i="1" s="1"/>
  <c r="AY299" i="1"/>
  <c r="BA299" i="1" s="1"/>
  <c r="AY300" i="1"/>
  <c r="BA300" i="1" s="1"/>
  <c r="AY301" i="1"/>
  <c r="BA301" i="1" s="1"/>
  <c r="AY302" i="1"/>
  <c r="BA302" i="1" s="1"/>
  <c r="AY303" i="1"/>
  <c r="BA303" i="1" s="1"/>
  <c r="AY304" i="1"/>
  <c r="BA304" i="1" s="1"/>
  <c r="AY305" i="1"/>
  <c r="BA305" i="1" s="1"/>
  <c r="AY306" i="1"/>
  <c r="BA306" i="1" s="1"/>
  <c r="AY307" i="1"/>
  <c r="BA307" i="1" s="1"/>
  <c r="AY308" i="1"/>
  <c r="BA308" i="1" s="1"/>
  <c r="AY309" i="1"/>
  <c r="BA309" i="1" s="1"/>
  <c r="AY310" i="1"/>
  <c r="BA310" i="1" s="1"/>
  <c r="AY311" i="1"/>
  <c r="BA311" i="1" s="1"/>
  <c r="AY312" i="1"/>
  <c r="BA312" i="1" s="1"/>
  <c r="AY313" i="1"/>
  <c r="BA313" i="1" s="1"/>
  <c r="AY314" i="1"/>
  <c r="BA314" i="1" s="1"/>
  <c r="AY315" i="1"/>
  <c r="BA315" i="1" s="1"/>
  <c r="AY316" i="1"/>
  <c r="BA316" i="1" s="1"/>
  <c r="AY317" i="1"/>
  <c r="BA317" i="1" s="1"/>
  <c r="AY318" i="1"/>
  <c r="BA318" i="1" s="1"/>
  <c r="AY319" i="1"/>
  <c r="BA319" i="1" s="1"/>
  <c r="AY320" i="1"/>
  <c r="BA320" i="1" s="1"/>
  <c r="AY321" i="1"/>
  <c r="BA321" i="1" s="1"/>
  <c r="AY322" i="1"/>
  <c r="BA322" i="1" s="1"/>
  <c r="AY323" i="1"/>
  <c r="BA323" i="1" s="1"/>
  <c r="AY324" i="1"/>
  <c r="BA324" i="1" s="1"/>
  <c r="AY325" i="1"/>
  <c r="BA325" i="1" s="1"/>
  <c r="AY326" i="1"/>
  <c r="BA326" i="1" s="1"/>
  <c r="AY327" i="1"/>
  <c r="BA327" i="1" s="1"/>
  <c r="AY328" i="1"/>
  <c r="BA328" i="1" s="1"/>
  <c r="AY329" i="1"/>
  <c r="BA329" i="1" s="1"/>
  <c r="AY330" i="1"/>
  <c r="BA330" i="1" s="1"/>
  <c r="AY331" i="1"/>
  <c r="BA331" i="1" s="1"/>
  <c r="AY332" i="1"/>
  <c r="BA332" i="1" s="1"/>
  <c r="AY333" i="1"/>
  <c r="BA333" i="1" s="1"/>
  <c r="AY334" i="1"/>
  <c r="BA334" i="1" s="1"/>
  <c r="AY335" i="1"/>
  <c r="BA335" i="1" s="1"/>
  <c r="AY336" i="1"/>
  <c r="BA336" i="1" s="1"/>
  <c r="AY337" i="1"/>
  <c r="BA337" i="1" s="1"/>
  <c r="AY338" i="1"/>
  <c r="BA338" i="1" s="1"/>
  <c r="AY339" i="1"/>
  <c r="BA339" i="1" s="1"/>
  <c r="AY340" i="1"/>
  <c r="BA340" i="1" s="1"/>
  <c r="AY341" i="1"/>
  <c r="BA341" i="1" s="1"/>
  <c r="AY342" i="1"/>
  <c r="BA342" i="1" s="1"/>
  <c r="AY343" i="1"/>
  <c r="BA343" i="1" s="1"/>
  <c r="AY344" i="1"/>
  <c r="BA344" i="1" s="1"/>
  <c r="AY345" i="1"/>
  <c r="BA345" i="1" s="1"/>
  <c r="AY346" i="1"/>
  <c r="BA346" i="1" s="1"/>
  <c r="AY347" i="1"/>
  <c r="BA347" i="1" s="1"/>
  <c r="AY348" i="1"/>
  <c r="BA348" i="1" s="1"/>
  <c r="AY349" i="1"/>
  <c r="BA349" i="1" s="1"/>
  <c r="AY350" i="1"/>
  <c r="BA350" i="1" s="1"/>
  <c r="AY351" i="1"/>
  <c r="BA351" i="1" s="1"/>
  <c r="AY352" i="1"/>
  <c r="BA352" i="1" s="1"/>
  <c r="AY353" i="1"/>
  <c r="BA353" i="1" s="1"/>
  <c r="AY354" i="1"/>
  <c r="BA354" i="1" s="1"/>
  <c r="AY356" i="1"/>
  <c r="BA356" i="1" s="1"/>
  <c r="AY357" i="1"/>
  <c r="BA357" i="1" s="1"/>
  <c r="AY358" i="1"/>
  <c r="BA358" i="1" s="1"/>
  <c r="AY359" i="1"/>
  <c r="BA359" i="1" s="1"/>
  <c r="AY360" i="1"/>
  <c r="BA360" i="1" s="1"/>
  <c r="AY361" i="1"/>
  <c r="BA361" i="1" s="1"/>
  <c r="AY362" i="1"/>
  <c r="BA362" i="1" s="1"/>
  <c r="AY363" i="1"/>
  <c r="BA363" i="1" s="1"/>
  <c r="AY364" i="1"/>
  <c r="BA364" i="1" s="1"/>
  <c r="AY365" i="1"/>
  <c r="BA365" i="1" s="1"/>
  <c r="AY366" i="1"/>
  <c r="BA366" i="1" s="1"/>
  <c r="AY367" i="1"/>
  <c r="BA367" i="1" s="1"/>
  <c r="AY368" i="1"/>
  <c r="BA368" i="1" s="1"/>
  <c r="AY369" i="1"/>
  <c r="BA369" i="1" s="1"/>
  <c r="AY370" i="1"/>
  <c r="BA370" i="1" s="1"/>
  <c r="AY371" i="1"/>
  <c r="BA371" i="1" s="1"/>
  <c r="AY372" i="1"/>
  <c r="BA372" i="1" s="1"/>
  <c r="AY373" i="1"/>
  <c r="BA373" i="1" s="1"/>
  <c r="AY374" i="1"/>
  <c r="BA374" i="1" s="1"/>
  <c r="AY375" i="1"/>
  <c r="BA375" i="1" s="1"/>
  <c r="AY376" i="1"/>
  <c r="BA376" i="1" s="1"/>
  <c r="AY377" i="1"/>
  <c r="BA377" i="1" s="1"/>
  <c r="AY378" i="1"/>
  <c r="BA378" i="1" s="1"/>
  <c r="AY379" i="1"/>
  <c r="BA379" i="1" s="1"/>
  <c r="AY380" i="1"/>
  <c r="BA380" i="1" s="1"/>
  <c r="AY381" i="1"/>
  <c r="BA381" i="1" s="1"/>
  <c r="AY382" i="1"/>
  <c r="BA382" i="1" s="1"/>
  <c r="AY383" i="1"/>
  <c r="BA383" i="1" s="1"/>
  <c r="AY384" i="1"/>
  <c r="BA384" i="1" s="1"/>
  <c r="AY385" i="1"/>
  <c r="BA385" i="1" s="1"/>
  <c r="AY386" i="1"/>
  <c r="BA386" i="1" s="1"/>
  <c r="AY387" i="1"/>
  <c r="BA387" i="1" s="1"/>
  <c r="AY388" i="1"/>
  <c r="BA388" i="1" s="1"/>
  <c r="AY389" i="1"/>
  <c r="BA389" i="1" s="1"/>
  <c r="AY390" i="1"/>
  <c r="BA390" i="1" s="1"/>
  <c r="AY391" i="1"/>
  <c r="BA391" i="1" s="1"/>
  <c r="AY392" i="1"/>
  <c r="BA392" i="1" s="1"/>
  <c r="AY393" i="1"/>
  <c r="BA393" i="1" s="1"/>
  <c r="AY394" i="1"/>
  <c r="BA394" i="1" s="1"/>
  <c r="AY395" i="1"/>
  <c r="BA395" i="1" s="1"/>
  <c r="AY396" i="1"/>
  <c r="BA396" i="1" s="1"/>
  <c r="AY397" i="1"/>
  <c r="BA397" i="1" s="1"/>
  <c r="AY398" i="1"/>
  <c r="BA398" i="1" s="1"/>
  <c r="AY399" i="1"/>
  <c r="BA399" i="1" s="1"/>
  <c r="AY400" i="1"/>
  <c r="BA400" i="1" s="1"/>
  <c r="AY401" i="1"/>
  <c r="BA401" i="1" s="1"/>
  <c r="AY402" i="1"/>
  <c r="BA402" i="1" s="1"/>
  <c r="AY403" i="1"/>
  <c r="BA403" i="1" s="1"/>
  <c r="AY404" i="1"/>
  <c r="BA404" i="1" s="1"/>
  <c r="AY405" i="1"/>
  <c r="BA405" i="1" s="1"/>
  <c r="AY406" i="1"/>
  <c r="BA406" i="1" s="1"/>
  <c r="AY407" i="1"/>
  <c r="BA407" i="1" s="1"/>
  <c r="AY408" i="1"/>
  <c r="BA408" i="1" s="1"/>
  <c r="AY409" i="1"/>
  <c r="BA409" i="1" s="1"/>
  <c r="AY410" i="1"/>
  <c r="BA410" i="1" s="1"/>
  <c r="AY411" i="1"/>
  <c r="BA411" i="1" s="1"/>
  <c r="AY412" i="1"/>
  <c r="BA412" i="1" s="1"/>
  <c r="AY413" i="1"/>
  <c r="BA413" i="1" s="1"/>
  <c r="AY414" i="1"/>
  <c r="BA414" i="1" s="1"/>
  <c r="AY415" i="1"/>
  <c r="BA415" i="1" s="1"/>
  <c r="AY416" i="1"/>
  <c r="BA416" i="1" s="1"/>
  <c r="AY417" i="1"/>
  <c r="BA417" i="1" s="1"/>
  <c r="AY418" i="1"/>
  <c r="BA418" i="1" s="1"/>
  <c r="AY419" i="1"/>
  <c r="BA419" i="1" s="1"/>
  <c r="AY420" i="1"/>
  <c r="BA420" i="1" s="1"/>
  <c r="AY421" i="1"/>
  <c r="BA421" i="1" s="1"/>
  <c r="AY422" i="1"/>
  <c r="BA422" i="1" s="1"/>
  <c r="AY423" i="1"/>
  <c r="BA423" i="1" s="1"/>
  <c r="AY424" i="1"/>
  <c r="BA424" i="1" s="1"/>
  <c r="AY425" i="1"/>
  <c r="BA425" i="1" s="1"/>
  <c r="AY426" i="1"/>
  <c r="BA426" i="1" s="1"/>
  <c r="AY427" i="1"/>
  <c r="BA427" i="1" s="1"/>
  <c r="AY428" i="1"/>
  <c r="BA428" i="1" s="1"/>
  <c r="AY429" i="1"/>
  <c r="BA429" i="1" s="1"/>
  <c r="AY430" i="1"/>
  <c r="BA430" i="1" s="1"/>
  <c r="AY431" i="1"/>
  <c r="BA431" i="1" s="1"/>
  <c r="AY432" i="1"/>
  <c r="BA432" i="1" s="1"/>
  <c r="AY433" i="1"/>
  <c r="BA433" i="1" s="1"/>
  <c r="AY434" i="1"/>
  <c r="BA434" i="1" s="1"/>
  <c r="AY435" i="1"/>
  <c r="BA435" i="1" s="1"/>
  <c r="AY436" i="1"/>
  <c r="BA436" i="1" s="1"/>
  <c r="AY437" i="1"/>
  <c r="BA437" i="1" s="1"/>
  <c r="AY438" i="1"/>
  <c r="BA438" i="1" s="1"/>
  <c r="AY439" i="1"/>
  <c r="BA439" i="1" s="1"/>
  <c r="AY440" i="1"/>
  <c r="BA440" i="1" s="1"/>
  <c r="AY441" i="1"/>
  <c r="BA441" i="1" s="1"/>
  <c r="AY442" i="1"/>
  <c r="BA442" i="1" s="1"/>
  <c r="AY443" i="1"/>
  <c r="BA443" i="1" s="1"/>
  <c r="AY445" i="1"/>
  <c r="BA445" i="1" s="1"/>
  <c r="AY446" i="1"/>
  <c r="BA446" i="1" s="1"/>
  <c r="AY447" i="1"/>
  <c r="BA447" i="1" s="1"/>
  <c r="AY448" i="1"/>
  <c r="BA448" i="1" s="1"/>
  <c r="AY449" i="1"/>
  <c r="BA449" i="1" s="1"/>
  <c r="AY450" i="1"/>
  <c r="BA450" i="1" s="1"/>
  <c r="AY451" i="1"/>
  <c r="BA451" i="1" s="1"/>
  <c r="AY452" i="1"/>
  <c r="BA452" i="1" s="1"/>
  <c r="AY453" i="1"/>
  <c r="BA453" i="1" s="1"/>
  <c r="AY454" i="1"/>
  <c r="BA454" i="1" s="1"/>
  <c r="AY455" i="1"/>
  <c r="BA455" i="1" s="1"/>
  <c r="AY457" i="1"/>
  <c r="BA457" i="1" s="1"/>
  <c r="AY459" i="1"/>
  <c r="BA459" i="1" s="1"/>
  <c r="AY460" i="1"/>
  <c r="BA460" i="1" s="1"/>
  <c r="AY461" i="1"/>
  <c r="BA461" i="1" s="1"/>
  <c r="AY462" i="1"/>
  <c r="BA462" i="1" s="1"/>
  <c r="AY463" i="1"/>
  <c r="BA463" i="1" s="1"/>
  <c r="AY464" i="1"/>
  <c r="BA464" i="1" s="1"/>
  <c r="AY465" i="1"/>
  <c r="BA465" i="1" s="1"/>
  <c r="AY466" i="1"/>
  <c r="BA466" i="1" s="1"/>
  <c r="AY467" i="1"/>
  <c r="BA467" i="1" s="1"/>
  <c r="AY468" i="1"/>
  <c r="BA468" i="1" s="1"/>
  <c r="AY469" i="1"/>
  <c r="BA469" i="1" s="1"/>
  <c r="AY470" i="1"/>
  <c r="BA470" i="1" s="1"/>
  <c r="AY471" i="1"/>
  <c r="BA471" i="1" s="1"/>
  <c r="AY472" i="1"/>
  <c r="BA472" i="1" s="1"/>
  <c r="AY473" i="1"/>
  <c r="BA473" i="1" s="1"/>
  <c r="AY474" i="1"/>
  <c r="BA474" i="1" s="1"/>
  <c r="AY475" i="1"/>
  <c r="BA475" i="1" s="1"/>
  <c r="AY476" i="1"/>
  <c r="BA476" i="1" s="1"/>
  <c r="AY477" i="1"/>
  <c r="BA477" i="1" s="1"/>
  <c r="AY478" i="1"/>
  <c r="BA478" i="1" s="1"/>
  <c r="AY479" i="1"/>
  <c r="BA479" i="1" s="1"/>
  <c r="AY480" i="1"/>
  <c r="BA480" i="1" s="1"/>
  <c r="AY481" i="1"/>
  <c r="BA481" i="1" s="1"/>
  <c r="AY482" i="1"/>
  <c r="BA482" i="1" s="1"/>
  <c r="AY483" i="1"/>
  <c r="BA483" i="1" s="1"/>
  <c r="AY484" i="1"/>
  <c r="BA484" i="1" s="1"/>
  <c r="AY485" i="1"/>
  <c r="BA485" i="1" s="1"/>
  <c r="AY486" i="1"/>
  <c r="BA486" i="1" s="1"/>
  <c r="AY487" i="1"/>
  <c r="BA487" i="1" s="1"/>
  <c r="AY488" i="1"/>
  <c r="BA488" i="1" s="1"/>
  <c r="AY489" i="1"/>
  <c r="BA489" i="1" s="1"/>
  <c r="AY490" i="1"/>
  <c r="BA490" i="1" s="1"/>
  <c r="AY491" i="1"/>
  <c r="BA491" i="1" s="1"/>
  <c r="AY492" i="1"/>
  <c r="BA492" i="1" s="1"/>
  <c r="AY493" i="1"/>
  <c r="BA493" i="1" s="1"/>
  <c r="AY494" i="1"/>
  <c r="BA494" i="1" s="1"/>
  <c r="AY495" i="1"/>
  <c r="BA495" i="1" s="1"/>
  <c r="AY496" i="1"/>
  <c r="BA496" i="1" s="1"/>
  <c r="AY497" i="1"/>
  <c r="BA497" i="1" s="1"/>
  <c r="AY498" i="1"/>
  <c r="BA498" i="1" s="1"/>
  <c r="AY499" i="1"/>
  <c r="BA499" i="1" s="1"/>
  <c r="AY500" i="1"/>
  <c r="BA500" i="1" s="1"/>
  <c r="BH5" i="1"/>
  <c r="BI5" i="1" s="1"/>
  <c r="BH7" i="1"/>
  <c r="BI7" i="1" s="1"/>
  <c r="BH8" i="1"/>
  <c r="BI8" i="1" s="1"/>
  <c r="BH9" i="1"/>
  <c r="BI9" i="1" s="1"/>
  <c r="BH10" i="1"/>
  <c r="BI10" i="1" s="1"/>
  <c r="BH14" i="1"/>
  <c r="BI14" i="1" s="1"/>
  <c r="BH16" i="1"/>
  <c r="BI16" i="1" s="1"/>
  <c r="BH17" i="1"/>
  <c r="BI17" i="1" s="1"/>
  <c r="BH19" i="1"/>
  <c r="BI19" i="1" s="1"/>
  <c r="BH20" i="1"/>
  <c r="BI20" i="1" s="1"/>
  <c r="BH31" i="1"/>
  <c r="BI31" i="1" s="1"/>
  <c r="BH32" i="1"/>
  <c r="BI32" i="1" s="1"/>
  <c r="BH34" i="1"/>
  <c r="BI34" i="1" s="1"/>
  <c r="BH35" i="1"/>
  <c r="BI35" i="1" s="1"/>
  <c r="BH36" i="1"/>
  <c r="BI36" i="1" s="1"/>
  <c r="BH37" i="1"/>
  <c r="BI37" i="1" s="1"/>
  <c r="BH41" i="1"/>
  <c r="BI41" i="1" s="1"/>
  <c r="BH42" i="1"/>
  <c r="BI42" i="1" s="1"/>
  <c r="BH44" i="1"/>
  <c r="BI44" i="1" s="1"/>
  <c r="BH45" i="1"/>
  <c r="BI45" i="1" s="1"/>
  <c r="BH47" i="1"/>
  <c r="BI47" i="1" s="1"/>
  <c r="BH48" i="1"/>
  <c r="BI48" i="1" s="1"/>
  <c r="BH59" i="1"/>
  <c r="BI59" i="1" s="1"/>
  <c r="BH60" i="1"/>
  <c r="BI60" i="1" s="1"/>
  <c r="BH62" i="1"/>
  <c r="BI62" i="1" s="1"/>
  <c r="BH63" i="1"/>
  <c r="BI63" i="1" s="1"/>
  <c r="BH64" i="1"/>
  <c r="BI64" i="1" s="1"/>
  <c r="BH65" i="1"/>
  <c r="BI65" i="1" s="1"/>
  <c r="BH69" i="1"/>
  <c r="BI69" i="1" s="1"/>
  <c r="BH70" i="1"/>
  <c r="BI70" i="1" s="1"/>
  <c r="BH72" i="1"/>
  <c r="BI72" i="1" s="1"/>
  <c r="BH73" i="1"/>
  <c r="BI73" i="1" s="1"/>
  <c r="BH75" i="1"/>
  <c r="BI75" i="1" s="1"/>
  <c r="BH76" i="1"/>
  <c r="BI76" i="1" s="1"/>
  <c r="BH77" i="1"/>
  <c r="BI77" i="1" s="1"/>
  <c r="BH88" i="1"/>
  <c r="BI88" i="1" s="1"/>
  <c r="BH89" i="1"/>
  <c r="BI89" i="1" s="1"/>
  <c r="BH91" i="1"/>
  <c r="BI91" i="1" s="1"/>
  <c r="BH92" i="1"/>
  <c r="BI92" i="1" s="1"/>
  <c r="BH93" i="1"/>
  <c r="BI93" i="1" s="1"/>
  <c r="BH94" i="1"/>
  <c r="BI94" i="1" s="1"/>
  <c r="BH98" i="1"/>
  <c r="BI98" i="1" s="1"/>
  <c r="BH99" i="1"/>
  <c r="BI99" i="1" s="1"/>
  <c r="BH100" i="1"/>
  <c r="BI100" i="1" s="1"/>
  <c r="BH102" i="1"/>
  <c r="BI102" i="1" s="1"/>
  <c r="BH103" i="1"/>
  <c r="BI103" i="1" s="1"/>
  <c r="BH105" i="1"/>
  <c r="BI105" i="1" s="1"/>
  <c r="BH106" i="1"/>
  <c r="BI106" i="1" s="1"/>
  <c r="BH107" i="1"/>
  <c r="BI107" i="1" s="1"/>
  <c r="BH118" i="1"/>
  <c r="BI118" i="1" s="1"/>
  <c r="BH119" i="1"/>
  <c r="BI119" i="1" s="1"/>
  <c r="BH121" i="1"/>
  <c r="BI121" i="1" s="1"/>
  <c r="BH122" i="1"/>
  <c r="BI122" i="1" s="1"/>
  <c r="BH123" i="1"/>
  <c r="BI123" i="1" s="1"/>
  <c r="BH124" i="1"/>
  <c r="BI124" i="1" s="1"/>
  <c r="BH128" i="1"/>
  <c r="BI128" i="1" s="1"/>
  <c r="BH130" i="1"/>
  <c r="BI130" i="1" s="1"/>
  <c r="BH131" i="1"/>
  <c r="BI131" i="1" s="1"/>
  <c r="BH133" i="1"/>
  <c r="BI133" i="1" s="1"/>
  <c r="BH134" i="1"/>
  <c r="BI134" i="1" s="1"/>
  <c r="BH145" i="1"/>
  <c r="BI145" i="1" s="1"/>
  <c r="BH146" i="1"/>
  <c r="BI146" i="1" s="1"/>
  <c r="BH148" i="1"/>
  <c r="BI148" i="1" s="1"/>
  <c r="BH149" i="1"/>
  <c r="BI149" i="1" s="1"/>
  <c r="BH150" i="1"/>
  <c r="BI150" i="1" s="1"/>
  <c r="BH151" i="1"/>
  <c r="BI151" i="1" s="1"/>
  <c r="BH155" i="1"/>
  <c r="BI155" i="1" s="1"/>
  <c r="BH156" i="1"/>
  <c r="BI156" i="1" s="1"/>
  <c r="BH158" i="1"/>
  <c r="BI158" i="1" s="1"/>
  <c r="BH159" i="1"/>
  <c r="BI159" i="1" s="1"/>
  <c r="BH161" i="1"/>
  <c r="BI161" i="1" s="1"/>
  <c r="BH162" i="1"/>
  <c r="BI162" i="1" s="1"/>
  <c r="BH163" i="1"/>
  <c r="BI163" i="1" s="1"/>
  <c r="BH174" i="1"/>
  <c r="BI174" i="1" s="1"/>
  <c r="BH175" i="1"/>
  <c r="BI175" i="1" s="1"/>
  <c r="BH177" i="1"/>
  <c r="BI177" i="1" s="1"/>
  <c r="BH178" i="1"/>
  <c r="BI178" i="1" s="1"/>
  <c r="BH188" i="1"/>
  <c r="BI188" i="1" s="1"/>
  <c r="BH190" i="1"/>
  <c r="BI190" i="1" s="1"/>
  <c r="BH191" i="1"/>
  <c r="BI191" i="1" s="1"/>
  <c r="BH193" i="1"/>
  <c r="BI193" i="1" s="1"/>
  <c r="BH194" i="1"/>
  <c r="BI194" i="1" s="1"/>
  <c r="BH195" i="1"/>
  <c r="BI195" i="1" s="1"/>
  <c r="BH197" i="1"/>
  <c r="BH212" i="1"/>
  <c r="BI212" i="1" s="1"/>
  <c r="BH213" i="1"/>
  <c r="BI213" i="1" s="1"/>
  <c r="BH215" i="1"/>
  <c r="BI215" i="1" s="1"/>
  <c r="BH216" i="1"/>
  <c r="BI216" i="1" s="1"/>
  <c r="BH217" i="1"/>
  <c r="BI217" i="1" s="1"/>
  <c r="BH218" i="1"/>
  <c r="BI218" i="1" s="1"/>
  <c r="BH222" i="1"/>
  <c r="BI222" i="1" s="1"/>
  <c r="BH224" i="1"/>
  <c r="BI224" i="1" s="1"/>
  <c r="BH225" i="1"/>
  <c r="BI225" i="1" s="1"/>
  <c r="BH227" i="1"/>
  <c r="BI227" i="1" s="1"/>
  <c r="BH228" i="1"/>
  <c r="BI228" i="1" s="1"/>
  <c r="BH239" i="1"/>
  <c r="BI239" i="1" s="1"/>
  <c r="BH240" i="1"/>
  <c r="BI240" i="1" s="1"/>
  <c r="BH242" i="1"/>
  <c r="BI242" i="1" s="1"/>
  <c r="BH243" i="1"/>
  <c r="BI243" i="1" s="1"/>
  <c r="BH244" i="1"/>
  <c r="BI244" i="1" s="1"/>
  <c r="BH245" i="1"/>
  <c r="BI245" i="1" s="1"/>
  <c r="BH249" i="1"/>
  <c r="BI249" i="1" s="1"/>
  <c r="BH251" i="1"/>
  <c r="BI251" i="1" s="1"/>
  <c r="BH252" i="1"/>
  <c r="BI252" i="1" s="1"/>
  <c r="BH254" i="1"/>
  <c r="BI254" i="1" s="1"/>
  <c r="BH255" i="1"/>
  <c r="BI255" i="1" s="1"/>
  <c r="BH266" i="1"/>
  <c r="BI266" i="1" s="1"/>
  <c r="BH267" i="1"/>
  <c r="BI267" i="1" s="1"/>
  <c r="BH269" i="1"/>
  <c r="BI269" i="1" s="1"/>
  <c r="BH270" i="1"/>
  <c r="BI270" i="1" s="1"/>
  <c r="BH271" i="1"/>
  <c r="BI271" i="1" s="1"/>
  <c r="BH274" i="1"/>
  <c r="BI274" i="1" s="1"/>
  <c r="BH276" i="1"/>
  <c r="BI276" i="1" s="1"/>
  <c r="BH277" i="1"/>
  <c r="BI277" i="1" s="1"/>
  <c r="BH289" i="1"/>
  <c r="BI289" i="1" s="1"/>
  <c r="BH290" i="1"/>
  <c r="BI290" i="1" s="1"/>
  <c r="BH292" i="1"/>
  <c r="BI292" i="1" s="1"/>
  <c r="BH293" i="1"/>
  <c r="BI293" i="1" s="1"/>
  <c r="BH294" i="1"/>
  <c r="BI294" i="1" s="1"/>
  <c r="BH295" i="1"/>
  <c r="BI295" i="1" s="1"/>
  <c r="BH300" i="1"/>
  <c r="BI300" i="1" s="1"/>
  <c r="BH302" i="1"/>
  <c r="BI302" i="1" s="1"/>
  <c r="BH304" i="1"/>
  <c r="BI304" i="1" s="1"/>
  <c r="BH305" i="1"/>
  <c r="BI305" i="1" s="1"/>
  <c r="BH307" i="1"/>
  <c r="BI307" i="1" s="1"/>
  <c r="BH308" i="1"/>
  <c r="BI308" i="1" s="1"/>
  <c r="BH309" i="1"/>
  <c r="BI309" i="1" s="1"/>
  <c r="BH310" i="1"/>
  <c r="BI310" i="1" s="1"/>
  <c r="BH311" i="1"/>
  <c r="BI311" i="1" s="1"/>
  <c r="BH312" i="1"/>
  <c r="BI312" i="1" s="1"/>
  <c r="BH314" i="1"/>
  <c r="BH320" i="1"/>
  <c r="BI320" i="1" s="1"/>
  <c r="BH330" i="1"/>
  <c r="BI330" i="1" s="1"/>
  <c r="BH331" i="1"/>
  <c r="BI331" i="1" s="1"/>
  <c r="BH333" i="1"/>
  <c r="BI333" i="1" s="1"/>
  <c r="BH334" i="1"/>
  <c r="BI334" i="1" s="1"/>
  <c r="BH338" i="1"/>
  <c r="BI338" i="1" s="1"/>
  <c r="BH340" i="1"/>
  <c r="BI340" i="1" s="1"/>
  <c r="BH341" i="1"/>
  <c r="BI341" i="1" s="1"/>
  <c r="BH353" i="1"/>
  <c r="BI353" i="1" s="1"/>
  <c r="BH354" i="1"/>
  <c r="BI354" i="1" s="1"/>
  <c r="BH357" i="1"/>
  <c r="BI357" i="1" s="1"/>
  <c r="BH358" i="1"/>
  <c r="BI358" i="1" s="1"/>
  <c r="BH359" i="1"/>
  <c r="BI359" i="1" s="1"/>
  <c r="BH360" i="1"/>
  <c r="BI360" i="1" s="1"/>
  <c r="BH364" i="1"/>
  <c r="BI364" i="1" s="1"/>
  <c r="BH365" i="1"/>
  <c r="BI365" i="1" s="1"/>
  <c r="BH367" i="1"/>
  <c r="BI367" i="1" s="1"/>
  <c r="BH368" i="1"/>
  <c r="BI368" i="1" s="1"/>
  <c r="BH370" i="1"/>
  <c r="BI370" i="1" s="1"/>
  <c r="BH371" i="1"/>
  <c r="BI371" i="1" s="1"/>
  <c r="BH373" i="1"/>
  <c r="BI373" i="1" s="1"/>
  <c r="BH374" i="1"/>
  <c r="BI374" i="1" s="1"/>
  <c r="BH385" i="1"/>
  <c r="BI385" i="1" s="1"/>
  <c r="BH386" i="1"/>
  <c r="BI386" i="1" s="1"/>
  <c r="BH388" i="1"/>
  <c r="BI388" i="1" s="1"/>
  <c r="BH389" i="1"/>
  <c r="BI389" i="1" s="1"/>
  <c r="BH390" i="1"/>
  <c r="BI390" i="1" s="1"/>
  <c r="BH391" i="1"/>
  <c r="BI391" i="1" s="1"/>
  <c r="BH396" i="1"/>
  <c r="BI396" i="1" s="1"/>
  <c r="BH397" i="1"/>
  <c r="BI397" i="1" s="1"/>
  <c r="BH399" i="1"/>
  <c r="BI399" i="1" s="1"/>
  <c r="BH400" i="1"/>
  <c r="BI400" i="1" s="1"/>
  <c r="BH402" i="1"/>
  <c r="BI402" i="1" s="1"/>
  <c r="BH403" i="1"/>
  <c r="BI403" i="1" s="1"/>
  <c r="BH404" i="1"/>
  <c r="BH405" i="1"/>
  <c r="BI405" i="1" s="1"/>
  <c r="BH415" i="1"/>
  <c r="BI415" i="1" s="1"/>
  <c r="BH416" i="1"/>
  <c r="BI416" i="1" s="1"/>
  <c r="BH418" i="1"/>
  <c r="BI418" i="1" s="1"/>
  <c r="BH419" i="1"/>
  <c r="BI419" i="1" s="1"/>
  <c r="BH420" i="1"/>
  <c r="BI420" i="1" s="1"/>
  <c r="BH421" i="1"/>
  <c r="BI421" i="1" s="1"/>
  <c r="BH425" i="1"/>
  <c r="BI425" i="1" s="1"/>
  <c r="BH427" i="1"/>
  <c r="BI427" i="1" s="1"/>
  <c r="BH428" i="1"/>
  <c r="BI428" i="1" s="1"/>
  <c r="BH430" i="1"/>
  <c r="BI430" i="1" s="1"/>
  <c r="BH431" i="1"/>
  <c r="BI431" i="1" s="1"/>
  <c r="BH442" i="1"/>
  <c r="BI442" i="1" s="1"/>
  <c r="BH443" i="1"/>
  <c r="BI443" i="1" s="1"/>
  <c r="BH446" i="1"/>
  <c r="BI446" i="1" s="1"/>
  <c r="BH447" i="1"/>
  <c r="BI447" i="1" s="1"/>
  <c r="BH448" i="1"/>
  <c r="BI448" i="1" s="1"/>
  <c r="BH449" i="1"/>
  <c r="BI449" i="1" s="1"/>
  <c r="BH450" i="1"/>
  <c r="BI450" i="1" s="1"/>
  <c r="BH454" i="1"/>
  <c r="BI454" i="1" s="1"/>
  <c r="BH457" i="1"/>
  <c r="BI457" i="1" s="1"/>
  <c r="BH459" i="1"/>
  <c r="BI459" i="1" s="1"/>
  <c r="BH461" i="1"/>
  <c r="BI461" i="1" s="1"/>
  <c r="BH462" i="1"/>
  <c r="BI462" i="1" s="1"/>
  <c r="BH474" i="1"/>
  <c r="BI474" i="1" s="1"/>
  <c r="BH475" i="1"/>
  <c r="BI475" i="1" s="1"/>
  <c r="BH477" i="1"/>
  <c r="BI477" i="1" s="1"/>
  <c r="BH478" i="1"/>
  <c r="BI478" i="1" s="1"/>
  <c r="BH479" i="1"/>
  <c r="BI479" i="1" s="1"/>
  <c r="BH480" i="1"/>
  <c r="BI480" i="1" s="1"/>
  <c r="BH484" i="1"/>
  <c r="BI484" i="1" s="1"/>
  <c r="BH486" i="1"/>
  <c r="BI486" i="1" s="1"/>
  <c r="BH487" i="1"/>
  <c r="BI487" i="1" s="1"/>
  <c r="BH489" i="1"/>
  <c r="BI489" i="1" s="1"/>
  <c r="BH490" i="1"/>
  <c r="BI490" i="1" s="1"/>
  <c r="BI355" i="1" l="1"/>
  <c r="N355" i="3"/>
  <c r="BU444" i="1"/>
  <c r="N444" i="3"/>
  <c r="BU456" i="1"/>
  <c r="N456" i="3"/>
  <c r="BK458" i="1"/>
  <c r="BL458" i="1" s="1"/>
  <c r="O458" i="3"/>
  <c r="BK456" i="1"/>
  <c r="BL456" i="1" s="1"/>
  <c r="O456" i="3"/>
  <c r="AS458" i="1"/>
  <c r="AT458" i="1" s="1"/>
  <c r="N458" i="3"/>
  <c r="BF355" i="1"/>
  <c r="BJ355" i="1"/>
  <c r="BI444" i="1"/>
  <c r="BV458" i="1"/>
  <c r="AS456" i="1"/>
  <c r="BV456" i="1" s="1"/>
  <c r="BU458" i="1"/>
  <c r="AS444" i="1"/>
  <c r="BU355" i="1"/>
  <c r="AS355" i="1"/>
  <c r="BF487" i="1"/>
  <c r="BF475" i="1"/>
  <c r="BF449" i="1"/>
  <c r="BF428" i="1"/>
  <c r="BF416" i="1"/>
  <c r="BF364" i="1"/>
  <c r="BF331" i="1"/>
  <c r="BF479" i="1"/>
  <c r="BF396" i="1"/>
  <c r="BF360" i="1"/>
  <c r="BF459" i="1"/>
  <c r="BF420" i="1"/>
  <c r="BF400" i="1"/>
  <c r="BF388" i="1"/>
  <c r="BF368" i="1"/>
  <c r="BF307" i="1"/>
  <c r="BF295" i="1"/>
  <c r="BF271" i="1"/>
  <c r="BF155" i="1"/>
  <c r="BF131" i="1"/>
  <c r="BF119" i="1"/>
  <c r="BF99" i="1"/>
  <c r="BF75" i="1"/>
  <c r="BF63" i="1"/>
  <c r="BF7" i="1"/>
  <c r="BF251" i="1"/>
  <c r="BF239" i="1"/>
  <c r="BF227" i="1"/>
  <c r="BF215" i="1"/>
  <c r="BF191" i="1"/>
  <c r="BF175" i="1"/>
  <c r="BF163" i="1"/>
  <c r="BF151" i="1"/>
  <c r="BF123" i="1"/>
  <c r="BF107" i="1"/>
  <c r="BF91" i="1"/>
  <c r="BF35" i="1"/>
  <c r="BF267" i="1"/>
  <c r="BF255" i="1"/>
  <c r="BF243" i="1"/>
  <c r="BF195" i="1"/>
  <c r="BF159" i="1"/>
  <c r="BF103" i="1"/>
  <c r="BF59" i="1"/>
  <c r="BF47" i="1"/>
  <c r="BF31" i="1"/>
  <c r="BF19" i="1"/>
  <c r="BF490" i="1"/>
  <c r="BF486" i="1"/>
  <c r="BF478" i="1"/>
  <c r="BF474" i="1"/>
  <c r="BF462" i="1"/>
  <c r="BF457" i="1"/>
  <c r="BF448" i="1"/>
  <c r="BF443" i="1"/>
  <c r="BF431" i="1"/>
  <c r="BF427" i="1"/>
  <c r="BF419" i="1"/>
  <c r="BF415" i="1"/>
  <c r="BF403" i="1"/>
  <c r="BF399" i="1"/>
  <c r="BF391" i="1"/>
  <c r="BF371" i="1"/>
  <c r="BF367" i="1"/>
  <c r="BF359" i="1"/>
  <c r="BF354" i="1"/>
  <c r="BF338" i="1"/>
  <c r="BF334" i="1"/>
  <c r="BF330" i="1"/>
  <c r="BF310" i="1"/>
  <c r="BF302" i="1"/>
  <c r="BF294" i="1"/>
  <c r="BF290" i="1"/>
  <c r="BF274" i="1"/>
  <c r="BF270" i="1"/>
  <c r="BF266" i="1"/>
  <c r="BF254" i="1"/>
  <c r="BF242" i="1"/>
  <c r="BF222" i="1"/>
  <c r="BF218" i="1"/>
  <c r="BF194" i="1"/>
  <c r="BF190" i="1"/>
  <c r="BF178" i="1"/>
  <c r="BF174" i="1"/>
  <c r="BF162" i="1"/>
  <c r="BF158" i="1"/>
  <c r="BF150" i="1"/>
  <c r="BF146" i="1"/>
  <c r="BF134" i="1"/>
  <c r="BF130" i="1"/>
  <c r="BF122" i="1"/>
  <c r="BF118" i="1"/>
  <c r="BF106" i="1"/>
  <c r="BF102" i="1"/>
  <c r="BF98" i="1"/>
  <c r="BF94" i="1"/>
  <c r="BF70" i="1"/>
  <c r="BF62" i="1"/>
  <c r="BF42" i="1"/>
  <c r="BF34" i="1"/>
  <c r="BF14" i="1"/>
  <c r="BF10" i="1"/>
  <c r="BF489" i="1"/>
  <c r="BF477" i="1"/>
  <c r="BF461" i="1"/>
  <c r="BF447" i="1"/>
  <c r="BF442" i="1"/>
  <c r="BF430" i="1"/>
  <c r="BF418" i="1"/>
  <c r="BF402" i="1"/>
  <c r="BF390" i="1"/>
  <c r="BF386" i="1"/>
  <c r="BF374" i="1"/>
  <c r="BF370" i="1"/>
  <c r="BF358" i="1"/>
  <c r="BF353" i="1"/>
  <c r="BF341" i="1"/>
  <c r="BF333" i="1"/>
  <c r="BF309" i="1"/>
  <c r="BF305" i="1"/>
  <c r="BF293" i="1"/>
  <c r="BF289" i="1"/>
  <c r="BF277" i="1"/>
  <c r="BF269" i="1"/>
  <c r="BF249" i="1"/>
  <c r="BF245" i="1"/>
  <c r="BF225" i="1"/>
  <c r="BF217" i="1"/>
  <c r="BF213" i="1"/>
  <c r="BF193" i="1"/>
  <c r="BF177" i="1"/>
  <c r="BF161" i="1"/>
  <c r="BF149" i="1"/>
  <c r="BF145" i="1"/>
  <c r="BF133" i="1"/>
  <c r="BF121" i="1"/>
  <c r="BF105" i="1"/>
  <c r="BF93" i="1"/>
  <c r="BF89" i="1"/>
  <c r="BF77" i="1"/>
  <c r="BF73" i="1"/>
  <c r="BF69" i="1"/>
  <c r="BF65" i="1"/>
  <c r="BF45" i="1"/>
  <c r="BF41" i="1"/>
  <c r="BF37" i="1"/>
  <c r="BF17" i="1"/>
  <c r="BF9" i="1"/>
  <c r="BF5" i="1"/>
  <c r="BF484" i="1"/>
  <c r="BF480" i="1"/>
  <c r="BF454" i="1"/>
  <c r="BF450" i="1"/>
  <c r="BF446" i="1"/>
  <c r="BF425" i="1"/>
  <c r="BF421" i="1"/>
  <c r="BF405" i="1"/>
  <c r="BF397" i="1"/>
  <c r="BF389" i="1"/>
  <c r="BF385" i="1"/>
  <c r="BF373" i="1"/>
  <c r="BF365" i="1"/>
  <c r="BF357" i="1"/>
  <c r="BF340" i="1"/>
  <c r="BF320" i="1"/>
  <c r="BF312" i="1"/>
  <c r="BF308" i="1"/>
  <c r="BF304" i="1"/>
  <c r="BF300" i="1"/>
  <c r="BF292" i="1"/>
  <c r="BF276" i="1"/>
  <c r="BF252" i="1"/>
  <c r="BF244" i="1"/>
  <c r="BF240" i="1"/>
  <c r="BF228" i="1"/>
  <c r="BF224" i="1"/>
  <c r="BF216" i="1"/>
  <c r="BF212" i="1"/>
  <c r="BF188" i="1"/>
  <c r="BF156" i="1"/>
  <c r="BF148" i="1"/>
  <c r="BF128" i="1"/>
  <c r="BF124" i="1"/>
  <c r="BF100" i="1"/>
  <c r="BF92" i="1"/>
  <c r="BF88" i="1"/>
  <c r="BF76" i="1"/>
  <c r="BF72" i="1"/>
  <c r="BF64" i="1"/>
  <c r="BF60" i="1"/>
  <c r="BF48" i="1"/>
  <c r="BF44" i="1"/>
  <c r="BF36" i="1"/>
  <c r="BF32" i="1"/>
  <c r="BF20" i="1"/>
  <c r="BF16" i="1"/>
  <c r="BF8" i="1"/>
  <c r="BF4" i="1"/>
  <c r="AG354" i="1"/>
  <c r="AI354" i="1" s="1"/>
  <c r="AM5" i="1"/>
  <c r="AP5" i="1" s="1"/>
  <c r="AO4" i="1"/>
  <c r="AL5" i="1"/>
  <c r="AO5" i="1" s="1"/>
  <c r="AL6" i="1"/>
  <c r="AL7" i="1"/>
  <c r="AO7" i="1" s="1"/>
  <c r="AL8" i="1"/>
  <c r="AO8" i="1" s="1"/>
  <c r="AL9" i="1"/>
  <c r="AO9" i="1" s="1"/>
  <c r="AL10" i="1"/>
  <c r="AO10" i="1" s="1"/>
  <c r="AL11" i="1"/>
  <c r="AL12" i="1"/>
  <c r="AL13" i="1"/>
  <c r="AL14" i="1"/>
  <c r="AO14" i="1" s="1"/>
  <c r="AL15" i="1"/>
  <c r="AL16" i="1"/>
  <c r="AO16" i="1" s="1"/>
  <c r="AL17" i="1"/>
  <c r="AO17" i="1" s="1"/>
  <c r="AL18" i="1"/>
  <c r="AL19" i="1"/>
  <c r="AO19" i="1" s="1"/>
  <c r="AL20" i="1"/>
  <c r="AO20" i="1" s="1"/>
  <c r="AL21" i="1"/>
  <c r="AL22" i="1"/>
  <c r="AL23" i="1"/>
  <c r="AL24" i="1"/>
  <c r="AL25" i="1"/>
  <c r="AL26" i="1"/>
  <c r="AL27" i="1"/>
  <c r="AL28" i="1"/>
  <c r="AL29" i="1"/>
  <c r="AL30" i="1"/>
  <c r="AL31" i="1"/>
  <c r="AO31" i="1" s="1"/>
  <c r="AL32" i="1"/>
  <c r="AO32" i="1" s="1"/>
  <c r="AL33" i="1"/>
  <c r="AL34" i="1"/>
  <c r="AO34" i="1" s="1"/>
  <c r="AL35" i="1"/>
  <c r="AO35" i="1" s="1"/>
  <c r="AL36" i="1"/>
  <c r="AO36" i="1" s="1"/>
  <c r="AL37" i="1"/>
  <c r="AO37" i="1" s="1"/>
  <c r="AL38" i="1"/>
  <c r="AL39" i="1"/>
  <c r="AL40" i="1"/>
  <c r="AL41" i="1"/>
  <c r="AO41" i="1" s="1"/>
  <c r="AL42" i="1"/>
  <c r="AO42" i="1" s="1"/>
  <c r="AL43" i="1"/>
  <c r="AL44" i="1"/>
  <c r="AO44" i="1" s="1"/>
  <c r="AL45" i="1"/>
  <c r="AO45" i="1" s="1"/>
  <c r="AL46" i="1"/>
  <c r="AL47" i="1"/>
  <c r="AO47" i="1" s="1"/>
  <c r="AL48" i="1"/>
  <c r="AO48" i="1" s="1"/>
  <c r="AL49" i="1"/>
  <c r="AL50" i="1"/>
  <c r="AL51" i="1"/>
  <c r="AL52" i="1"/>
  <c r="AL53" i="1"/>
  <c r="AL54" i="1"/>
  <c r="AL55" i="1"/>
  <c r="AL56" i="1"/>
  <c r="AL57" i="1"/>
  <c r="AL58" i="1"/>
  <c r="AL59" i="1"/>
  <c r="AO59" i="1" s="1"/>
  <c r="AL60" i="1"/>
  <c r="AO60" i="1" s="1"/>
  <c r="AL61" i="1"/>
  <c r="AL62" i="1"/>
  <c r="AO62" i="1" s="1"/>
  <c r="AL63" i="1"/>
  <c r="AO63" i="1" s="1"/>
  <c r="AL64" i="1"/>
  <c r="AO64" i="1" s="1"/>
  <c r="AL65" i="1"/>
  <c r="AO65" i="1" s="1"/>
  <c r="AL66" i="1"/>
  <c r="AL67" i="1"/>
  <c r="AL68" i="1"/>
  <c r="AL69" i="1"/>
  <c r="AO69" i="1" s="1"/>
  <c r="AL70" i="1"/>
  <c r="AO70" i="1" s="1"/>
  <c r="AL71" i="1"/>
  <c r="AL72" i="1"/>
  <c r="AO72" i="1" s="1"/>
  <c r="AL73" i="1"/>
  <c r="AO73" i="1" s="1"/>
  <c r="AL74" i="1"/>
  <c r="AL75" i="1"/>
  <c r="AO75" i="1" s="1"/>
  <c r="AL76" i="1"/>
  <c r="AO76" i="1" s="1"/>
  <c r="AL77" i="1"/>
  <c r="AO77" i="1" s="1"/>
  <c r="AL78" i="1"/>
  <c r="AL79" i="1"/>
  <c r="AL80" i="1"/>
  <c r="AL81" i="1"/>
  <c r="AL82" i="1"/>
  <c r="AL83" i="1"/>
  <c r="AL84" i="1"/>
  <c r="AL85" i="1"/>
  <c r="AL86" i="1"/>
  <c r="AL87" i="1"/>
  <c r="AL88" i="1"/>
  <c r="AO88" i="1" s="1"/>
  <c r="AL89" i="1"/>
  <c r="AO89" i="1" s="1"/>
  <c r="AL90" i="1"/>
  <c r="AL91" i="1"/>
  <c r="AO91" i="1" s="1"/>
  <c r="AL92" i="1"/>
  <c r="AO92" i="1" s="1"/>
  <c r="AL93" i="1"/>
  <c r="AO93" i="1" s="1"/>
  <c r="AL94" i="1"/>
  <c r="AO94" i="1" s="1"/>
  <c r="AL95" i="1"/>
  <c r="AL96" i="1"/>
  <c r="AL97" i="1"/>
  <c r="AL98" i="1"/>
  <c r="AO98" i="1" s="1"/>
  <c r="AL99" i="1"/>
  <c r="AO99" i="1" s="1"/>
  <c r="AL100" i="1"/>
  <c r="AO100" i="1" s="1"/>
  <c r="AL101" i="1"/>
  <c r="AL102" i="1"/>
  <c r="AO102" i="1" s="1"/>
  <c r="AL103" i="1"/>
  <c r="AO103" i="1" s="1"/>
  <c r="AL104" i="1"/>
  <c r="AL105" i="1"/>
  <c r="AO105" i="1" s="1"/>
  <c r="AL106" i="1"/>
  <c r="AO106" i="1" s="1"/>
  <c r="AL107" i="1"/>
  <c r="AO107" i="1" s="1"/>
  <c r="AL108" i="1"/>
  <c r="AL109" i="1"/>
  <c r="AL110" i="1"/>
  <c r="AL111" i="1"/>
  <c r="AL112" i="1"/>
  <c r="AL113" i="1"/>
  <c r="AL114" i="1"/>
  <c r="AL115" i="1"/>
  <c r="AL116" i="1"/>
  <c r="AL117" i="1"/>
  <c r="AL118" i="1"/>
  <c r="AO118" i="1" s="1"/>
  <c r="AL119" i="1"/>
  <c r="AO119" i="1" s="1"/>
  <c r="AL120" i="1"/>
  <c r="AL121" i="1"/>
  <c r="AO121" i="1" s="1"/>
  <c r="AL122" i="1"/>
  <c r="AO122" i="1" s="1"/>
  <c r="AL123" i="1"/>
  <c r="AO123" i="1" s="1"/>
  <c r="AL124" i="1"/>
  <c r="AO124" i="1" s="1"/>
  <c r="AL125" i="1"/>
  <c r="AL126" i="1"/>
  <c r="AL127" i="1"/>
  <c r="AL128" i="1"/>
  <c r="AO128" i="1" s="1"/>
  <c r="AL129" i="1"/>
  <c r="AL130" i="1"/>
  <c r="AO130" i="1" s="1"/>
  <c r="AL131" i="1"/>
  <c r="AO131" i="1" s="1"/>
  <c r="AL132" i="1"/>
  <c r="AL133" i="1"/>
  <c r="AO133" i="1" s="1"/>
  <c r="AL134" i="1"/>
  <c r="AO134" i="1" s="1"/>
  <c r="AL135" i="1"/>
  <c r="AL136" i="1"/>
  <c r="AL137" i="1"/>
  <c r="AL138" i="1"/>
  <c r="AL139" i="1"/>
  <c r="AL140" i="1"/>
  <c r="AL141" i="1"/>
  <c r="AL142" i="1"/>
  <c r="AL143" i="1"/>
  <c r="AL144" i="1"/>
  <c r="AL145" i="1"/>
  <c r="AO145" i="1" s="1"/>
  <c r="AL146" i="1"/>
  <c r="AO146" i="1" s="1"/>
  <c r="AL147" i="1"/>
  <c r="AL148" i="1"/>
  <c r="AO148" i="1" s="1"/>
  <c r="AL149" i="1"/>
  <c r="AO149" i="1" s="1"/>
  <c r="AL150" i="1"/>
  <c r="AO150" i="1" s="1"/>
  <c r="AL151" i="1"/>
  <c r="AO151" i="1" s="1"/>
  <c r="AL152" i="1"/>
  <c r="AL153" i="1"/>
  <c r="AL154" i="1"/>
  <c r="AL155" i="1"/>
  <c r="AO155" i="1" s="1"/>
  <c r="AL156" i="1"/>
  <c r="AO156" i="1" s="1"/>
  <c r="AL157" i="1"/>
  <c r="AL158" i="1"/>
  <c r="AO158" i="1" s="1"/>
  <c r="AL159" i="1"/>
  <c r="AO159" i="1" s="1"/>
  <c r="AL160" i="1"/>
  <c r="AL161" i="1"/>
  <c r="AO161" i="1" s="1"/>
  <c r="AL162" i="1"/>
  <c r="AO162" i="1" s="1"/>
  <c r="AL163" i="1"/>
  <c r="AO163" i="1" s="1"/>
  <c r="AL164" i="1"/>
  <c r="AL165" i="1"/>
  <c r="AL166" i="1"/>
  <c r="AL167" i="1"/>
  <c r="AL168" i="1"/>
  <c r="AL169" i="1"/>
  <c r="AL170" i="1"/>
  <c r="AL171" i="1"/>
  <c r="AL172" i="1"/>
  <c r="AL173" i="1"/>
  <c r="AL174" i="1"/>
  <c r="AO174" i="1" s="1"/>
  <c r="AL175" i="1"/>
  <c r="AO175" i="1" s="1"/>
  <c r="AL176" i="1"/>
  <c r="AL177" i="1"/>
  <c r="AO177" i="1" s="1"/>
  <c r="AL178" i="1"/>
  <c r="AO178" i="1" s="1"/>
  <c r="AL179" i="1"/>
  <c r="AL180" i="1"/>
  <c r="AL181" i="1"/>
  <c r="AL182" i="1"/>
  <c r="AL183" i="1"/>
  <c r="AL184" i="1"/>
  <c r="AO184" i="1" s="1"/>
  <c r="AL185" i="1"/>
  <c r="AL186" i="1"/>
  <c r="AL187" i="1"/>
  <c r="AL188" i="1"/>
  <c r="AO188" i="1" s="1"/>
  <c r="AL189" i="1"/>
  <c r="AL190" i="1"/>
  <c r="AO190" i="1" s="1"/>
  <c r="AL191" i="1"/>
  <c r="AO191" i="1" s="1"/>
  <c r="AL192" i="1"/>
  <c r="AL193" i="1"/>
  <c r="AO193" i="1" s="1"/>
  <c r="AL194" i="1"/>
  <c r="AO194" i="1" s="1"/>
  <c r="AO195" i="1"/>
  <c r="AL196" i="1"/>
  <c r="AO197" i="1"/>
  <c r="AL198" i="1"/>
  <c r="AL199" i="1"/>
  <c r="AL200" i="1"/>
  <c r="AL201" i="1"/>
  <c r="AL202" i="1"/>
  <c r="AL203" i="1"/>
  <c r="AL204" i="1"/>
  <c r="AL205" i="1"/>
  <c r="AL206" i="1"/>
  <c r="AL207" i="1"/>
  <c r="AL208" i="1"/>
  <c r="AL209" i="1"/>
  <c r="AL210" i="1"/>
  <c r="AL211" i="1"/>
  <c r="AL212" i="1"/>
  <c r="AO212" i="1" s="1"/>
  <c r="AL213" i="1"/>
  <c r="AO213" i="1" s="1"/>
  <c r="AL214" i="1"/>
  <c r="AL215" i="1"/>
  <c r="AO215" i="1" s="1"/>
  <c r="AL216" i="1"/>
  <c r="AO216" i="1" s="1"/>
  <c r="AL217" i="1"/>
  <c r="AO217" i="1" s="1"/>
  <c r="AL218" i="1"/>
  <c r="AO218" i="1" s="1"/>
  <c r="AL219" i="1"/>
  <c r="AL220" i="1"/>
  <c r="AL221" i="1"/>
  <c r="AL222" i="1"/>
  <c r="AO222" i="1" s="1"/>
  <c r="AL223" i="1"/>
  <c r="AL224" i="1"/>
  <c r="AO224" i="1" s="1"/>
  <c r="AL225" i="1"/>
  <c r="AO225" i="1" s="1"/>
  <c r="AL226" i="1"/>
  <c r="AL227" i="1"/>
  <c r="AO227" i="1" s="1"/>
  <c r="AL228" i="1"/>
  <c r="AO228" i="1" s="1"/>
  <c r="AL229" i="1"/>
  <c r="AL230" i="1"/>
  <c r="AL231" i="1"/>
  <c r="AL232" i="1"/>
  <c r="AL233" i="1"/>
  <c r="AL234" i="1"/>
  <c r="AL235" i="1"/>
  <c r="AL236" i="1"/>
  <c r="AL237" i="1"/>
  <c r="AL238" i="1"/>
  <c r="AL239" i="1"/>
  <c r="AO239" i="1" s="1"/>
  <c r="AL240" i="1"/>
  <c r="AO240" i="1" s="1"/>
  <c r="AL241" i="1"/>
  <c r="AL242" i="1"/>
  <c r="AO242" i="1" s="1"/>
  <c r="AL243" i="1"/>
  <c r="AO243" i="1" s="1"/>
  <c r="AL244" i="1"/>
  <c r="AO244" i="1" s="1"/>
  <c r="AL245" i="1"/>
  <c r="AO245" i="1" s="1"/>
  <c r="AL246" i="1"/>
  <c r="AL247" i="1"/>
  <c r="AL248" i="1"/>
  <c r="AL249" i="1"/>
  <c r="AO249" i="1" s="1"/>
  <c r="AL250" i="1"/>
  <c r="AL251" i="1"/>
  <c r="AO251" i="1" s="1"/>
  <c r="AL252" i="1"/>
  <c r="AO252" i="1" s="1"/>
  <c r="AL253" i="1"/>
  <c r="AL254" i="1"/>
  <c r="AO254" i="1" s="1"/>
  <c r="AL255" i="1"/>
  <c r="AO255" i="1" s="1"/>
  <c r="AL256" i="1"/>
  <c r="AL257" i="1"/>
  <c r="AL258" i="1"/>
  <c r="AL259" i="1"/>
  <c r="AL260" i="1"/>
  <c r="AL261" i="1"/>
  <c r="AL262" i="1"/>
  <c r="AL263" i="1"/>
  <c r="AL264" i="1"/>
  <c r="AL265" i="1"/>
  <c r="AL266" i="1"/>
  <c r="AO266" i="1" s="1"/>
  <c r="AL267" i="1"/>
  <c r="AO267" i="1" s="1"/>
  <c r="AL268" i="1"/>
  <c r="AL269" i="1"/>
  <c r="AO269" i="1" s="1"/>
  <c r="AL270" i="1"/>
  <c r="AO270" i="1" s="1"/>
  <c r="AL271" i="1"/>
  <c r="AO271" i="1" s="1"/>
  <c r="AL272" i="1"/>
  <c r="AL273" i="1"/>
  <c r="AL274" i="1"/>
  <c r="AO274" i="1" s="1"/>
  <c r="AL275" i="1"/>
  <c r="AL276" i="1"/>
  <c r="AO276" i="1" s="1"/>
  <c r="AL277" i="1"/>
  <c r="AO277" i="1" s="1"/>
  <c r="AL278" i="1"/>
  <c r="AL279" i="1"/>
  <c r="AL280" i="1"/>
  <c r="AL281" i="1"/>
  <c r="AL282" i="1"/>
  <c r="AL283" i="1"/>
  <c r="AL284" i="1"/>
  <c r="AL285" i="1"/>
  <c r="AL286" i="1"/>
  <c r="AL287" i="1"/>
  <c r="AL288" i="1"/>
  <c r="AL289" i="1"/>
  <c r="AO289" i="1" s="1"/>
  <c r="AL290" i="1"/>
  <c r="AO290" i="1" s="1"/>
  <c r="AL291" i="1"/>
  <c r="AL292" i="1"/>
  <c r="AO292" i="1" s="1"/>
  <c r="AL293" i="1"/>
  <c r="AO293" i="1" s="1"/>
  <c r="AL294" i="1"/>
  <c r="AO294" i="1" s="1"/>
  <c r="AL295" i="1"/>
  <c r="AO295" i="1" s="1"/>
  <c r="AL296" i="1"/>
  <c r="AL297" i="1"/>
  <c r="AL298" i="1"/>
  <c r="AL299" i="1"/>
  <c r="AL300" i="1"/>
  <c r="AO300" i="1" s="1"/>
  <c r="AL301" i="1"/>
  <c r="AL302" i="1"/>
  <c r="AO302" i="1" s="1"/>
  <c r="AL303" i="1"/>
  <c r="AL304" i="1"/>
  <c r="AO304" i="1" s="1"/>
  <c r="AL305" i="1"/>
  <c r="AO305" i="1" s="1"/>
  <c r="AL306" i="1"/>
  <c r="AL307" i="1"/>
  <c r="AO307" i="1" s="1"/>
  <c r="AL308" i="1"/>
  <c r="AO308" i="1" s="1"/>
  <c r="AL309" i="1"/>
  <c r="AO309" i="1" s="1"/>
  <c r="AL310" i="1"/>
  <c r="AO310" i="1" s="1"/>
  <c r="AO311" i="1"/>
  <c r="AL312" i="1"/>
  <c r="AO312" i="1" s="1"/>
  <c r="AL313" i="1"/>
  <c r="AO314" i="1"/>
  <c r="AL315" i="1"/>
  <c r="AL316" i="1"/>
  <c r="AL317" i="1"/>
  <c r="AL318" i="1"/>
  <c r="AL319" i="1"/>
  <c r="AL320" i="1"/>
  <c r="AO320" i="1" s="1"/>
  <c r="AL321" i="1"/>
  <c r="AL322" i="1"/>
  <c r="AL323" i="1"/>
  <c r="AL324" i="1"/>
  <c r="AL325" i="1"/>
  <c r="AL326" i="1"/>
  <c r="AL327" i="1"/>
  <c r="AL328" i="1"/>
  <c r="AL329" i="1"/>
  <c r="AL330" i="1"/>
  <c r="AO330" i="1" s="1"/>
  <c r="AL331" i="1"/>
  <c r="AO331" i="1" s="1"/>
  <c r="AL332" i="1"/>
  <c r="AL333" i="1"/>
  <c r="AO333" i="1" s="1"/>
  <c r="AL334" i="1"/>
  <c r="AO334" i="1" s="1"/>
  <c r="AL335" i="1"/>
  <c r="AL336" i="1"/>
  <c r="AL337" i="1"/>
  <c r="AL338" i="1"/>
  <c r="AO338" i="1" s="1"/>
  <c r="AL339" i="1"/>
  <c r="AL340" i="1"/>
  <c r="AO340" i="1" s="1"/>
  <c r="AL341" i="1"/>
  <c r="AO341" i="1" s="1"/>
  <c r="AL342" i="1"/>
  <c r="AL343" i="1"/>
  <c r="AL344" i="1"/>
  <c r="AL345" i="1"/>
  <c r="AL346" i="1"/>
  <c r="AL347" i="1"/>
  <c r="AL348" i="1"/>
  <c r="AL349" i="1"/>
  <c r="AL350" i="1"/>
  <c r="AL351" i="1"/>
  <c r="AL352" i="1"/>
  <c r="AL353" i="1"/>
  <c r="AO353" i="1" s="1"/>
  <c r="AL354" i="1"/>
  <c r="AO354" i="1" s="1"/>
  <c r="AL356" i="1"/>
  <c r="AO357" i="1"/>
  <c r="AL358" i="1"/>
  <c r="AO358" i="1" s="1"/>
  <c r="AL359" i="1"/>
  <c r="AO359" i="1" s="1"/>
  <c r="AL360" i="1"/>
  <c r="AO360" i="1" s="1"/>
  <c r="AL361" i="1"/>
  <c r="AL362" i="1"/>
  <c r="AL363" i="1"/>
  <c r="AO364" i="1"/>
  <c r="AL365" i="1"/>
  <c r="AO365" i="1" s="1"/>
  <c r="AL366" i="1"/>
  <c r="AL367" i="1"/>
  <c r="AO367" i="1" s="1"/>
  <c r="AL368" i="1"/>
  <c r="AO368" i="1" s="1"/>
  <c r="AL369" i="1"/>
  <c r="AL370" i="1"/>
  <c r="AO370" i="1" s="1"/>
  <c r="AL371" i="1"/>
  <c r="AO371" i="1" s="1"/>
  <c r="AL372" i="1"/>
  <c r="AL373" i="1"/>
  <c r="AO373" i="1" s="1"/>
  <c r="AL374" i="1"/>
  <c r="AO374" i="1" s="1"/>
  <c r="AL375" i="1"/>
  <c r="AL376" i="1"/>
  <c r="AL377" i="1"/>
  <c r="AL378" i="1"/>
  <c r="AL379" i="1"/>
  <c r="AL380" i="1"/>
  <c r="AL381" i="1"/>
  <c r="AL382" i="1"/>
  <c r="AL383" i="1"/>
  <c r="AL384" i="1"/>
  <c r="AL385" i="1"/>
  <c r="AO385" i="1" s="1"/>
  <c r="AL386" i="1"/>
  <c r="AO386" i="1" s="1"/>
  <c r="AL387" i="1"/>
  <c r="AL388" i="1"/>
  <c r="AO388" i="1" s="1"/>
  <c r="AL389" i="1"/>
  <c r="AO389" i="1" s="1"/>
  <c r="AL390" i="1"/>
  <c r="AO390" i="1" s="1"/>
  <c r="AL391" i="1"/>
  <c r="AO391" i="1" s="1"/>
  <c r="AL392" i="1"/>
  <c r="AL393" i="1"/>
  <c r="AL394" i="1"/>
  <c r="AL395" i="1"/>
  <c r="AL396" i="1"/>
  <c r="AO396" i="1" s="1"/>
  <c r="AL397" i="1"/>
  <c r="AO397" i="1" s="1"/>
  <c r="AL398" i="1"/>
  <c r="AL399" i="1"/>
  <c r="AO399" i="1" s="1"/>
  <c r="AL400" i="1"/>
  <c r="AO400" i="1" s="1"/>
  <c r="AL401" i="1"/>
  <c r="AL402" i="1"/>
  <c r="AO402" i="1" s="1"/>
  <c r="AL403" i="1"/>
  <c r="AO403" i="1" s="1"/>
  <c r="AO404" i="1"/>
  <c r="AL405" i="1"/>
  <c r="AO405" i="1" s="1"/>
  <c r="AL406" i="1"/>
  <c r="AL407" i="1"/>
  <c r="AL408" i="1"/>
  <c r="AL409" i="1"/>
  <c r="AL410" i="1"/>
  <c r="AL411" i="1"/>
  <c r="AL412" i="1"/>
  <c r="AL413" i="1"/>
  <c r="AL414" i="1"/>
  <c r="AL415" i="1"/>
  <c r="AO415" i="1" s="1"/>
  <c r="AL416" i="1"/>
  <c r="AO416" i="1" s="1"/>
  <c r="AL417" i="1"/>
  <c r="AL418" i="1"/>
  <c r="AO418" i="1" s="1"/>
  <c r="AL419" i="1"/>
  <c r="AO419" i="1" s="1"/>
  <c r="AL420" i="1"/>
  <c r="AO420" i="1" s="1"/>
  <c r="AL421" i="1"/>
  <c r="AO421" i="1" s="1"/>
  <c r="AL422" i="1"/>
  <c r="AL423" i="1"/>
  <c r="AL424" i="1"/>
  <c r="AL425" i="1"/>
  <c r="AO425" i="1" s="1"/>
  <c r="AL426" i="1"/>
  <c r="AL427" i="1"/>
  <c r="AO427" i="1" s="1"/>
  <c r="AL428" i="1"/>
  <c r="AO428" i="1" s="1"/>
  <c r="AL429" i="1"/>
  <c r="AL430" i="1"/>
  <c r="AO430" i="1" s="1"/>
  <c r="AL431" i="1"/>
  <c r="AO431" i="1" s="1"/>
  <c r="AL432" i="1"/>
  <c r="AL433" i="1"/>
  <c r="AL434" i="1"/>
  <c r="AL435" i="1"/>
  <c r="AL436" i="1"/>
  <c r="AL437" i="1"/>
  <c r="AL438" i="1"/>
  <c r="AL439" i="1"/>
  <c r="AL440" i="1"/>
  <c r="AL441" i="1"/>
  <c r="AL442" i="1"/>
  <c r="AO442" i="1" s="1"/>
  <c r="AL443" i="1"/>
  <c r="AO443" i="1" s="1"/>
  <c r="AL445" i="1"/>
  <c r="AL446" i="1"/>
  <c r="AO446" i="1" s="1"/>
  <c r="AL447" i="1"/>
  <c r="AO447" i="1" s="1"/>
  <c r="AL448" i="1"/>
  <c r="AO448" i="1" s="1"/>
  <c r="AL449" i="1"/>
  <c r="AO449" i="1" s="1"/>
  <c r="AL450" i="1"/>
  <c r="AO450" i="1" s="1"/>
  <c r="AL451" i="1"/>
  <c r="AL452" i="1"/>
  <c r="AL453" i="1"/>
  <c r="AL454" i="1"/>
  <c r="AO454" i="1" s="1"/>
  <c r="AL455" i="1"/>
  <c r="AL457" i="1"/>
  <c r="AO457" i="1" s="1"/>
  <c r="AL459" i="1"/>
  <c r="AO459" i="1" s="1"/>
  <c r="AL460" i="1"/>
  <c r="AL461" i="1"/>
  <c r="AO461" i="1" s="1"/>
  <c r="AL462" i="1"/>
  <c r="AO462" i="1" s="1"/>
  <c r="AL463" i="1"/>
  <c r="AL464" i="1"/>
  <c r="AL465" i="1"/>
  <c r="AL466" i="1"/>
  <c r="AL467" i="1"/>
  <c r="AL468" i="1"/>
  <c r="AL469" i="1"/>
  <c r="AL470" i="1"/>
  <c r="AL471" i="1"/>
  <c r="AL472" i="1"/>
  <c r="AL473" i="1"/>
  <c r="AL474" i="1"/>
  <c r="AO474" i="1" s="1"/>
  <c r="AL475" i="1"/>
  <c r="AO475" i="1" s="1"/>
  <c r="AL476" i="1"/>
  <c r="AL477" i="1"/>
  <c r="AO477" i="1" s="1"/>
  <c r="AL478" i="1"/>
  <c r="AO478" i="1" s="1"/>
  <c r="AL479" i="1"/>
  <c r="AO479" i="1" s="1"/>
  <c r="AL480" i="1"/>
  <c r="AO480" i="1" s="1"/>
  <c r="AL481" i="1"/>
  <c r="AL482" i="1"/>
  <c r="AL483" i="1"/>
  <c r="AL484" i="1"/>
  <c r="AO484" i="1" s="1"/>
  <c r="AL485" i="1"/>
  <c r="AL486" i="1"/>
  <c r="AO486" i="1" s="1"/>
  <c r="AL487" i="1"/>
  <c r="AO487" i="1" s="1"/>
  <c r="AL488" i="1"/>
  <c r="AL489" i="1"/>
  <c r="AO489" i="1" s="1"/>
  <c r="AL490" i="1"/>
  <c r="AO490" i="1" s="1"/>
  <c r="AL491" i="1"/>
  <c r="AL492" i="1"/>
  <c r="AL493" i="1"/>
  <c r="AL494" i="1"/>
  <c r="AL495" i="1"/>
  <c r="AL496" i="1"/>
  <c r="AL497" i="1"/>
  <c r="AL498" i="1"/>
  <c r="AL499" i="1"/>
  <c r="AL500" i="1"/>
  <c r="AM4" i="1"/>
  <c r="AP4" i="1" s="1"/>
  <c r="AM6" i="1"/>
  <c r="AM7" i="1"/>
  <c r="AP7" i="1" s="1"/>
  <c r="AM8" i="1"/>
  <c r="AP8" i="1" s="1"/>
  <c r="AM9" i="1"/>
  <c r="AP9" i="1" s="1"/>
  <c r="AM10" i="1"/>
  <c r="AP10" i="1" s="1"/>
  <c r="AM11" i="1"/>
  <c r="AM12" i="1"/>
  <c r="AM13" i="1"/>
  <c r="AM14" i="1"/>
  <c r="AP14" i="1" s="1"/>
  <c r="AM15" i="1"/>
  <c r="AM16" i="1"/>
  <c r="AP16" i="1" s="1"/>
  <c r="AM17" i="1"/>
  <c r="AP17" i="1" s="1"/>
  <c r="AM18" i="1"/>
  <c r="AM19" i="1"/>
  <c r="AP19" i="1" s="1"/>
  <c r="AM20" i="1"/>
  <c r="AP20" i="1" s="1"/>
  <c r="AM21" i="1"/>
  <c r="AM22" i="1"/>
  <c r="AM23" i="1"/>
  <c r="AM24" i="1"/>
  <c r="AM25" i="1"/>
  <c r="AM26" i="1"/>
  <c r="AM27" i="1"/>
  <c r="AM28" i="1"/>
  <c r="AM29" i="1"/>
  <c r="AM30" i="1"/>
  <c r="AM31" i="1"/>
  <c r="AP31" i="1" s="1"/>
  <c r="AM32" i="1"/>
  <c r="AP32" i="1" s="1"/>
  <c r="AM33" i="1"/>
  <c r="AM34" i="1"/>
  <c r="AP34" i="1" s="1"/>
  <c r="AM35" i="1"/>
  <c r="AP35" i="1" s="1"/>
  <c r="AM36" i="1"/>
  <c r="AP36" i="1" s="1"/>
  <c r="AM37" i="1"/>
  <c r="AP37" i="1" s="1"/>
  <c r="AM38" i="1"/>
  <c r="AM39" i="1"/>
  <c r="AM40" i="1"/>
  <c r="AM41" i="1"/>
  <c r="AP41" i="1" s="1"/>
  <c r="AM42" i="1"/>
  <c r="AP42" i="1" s="1"/>
  <c r="AM43" i="1"/>
  <c r="AM44" i="1"/>
  <c r="AP44" i="1" s="1"/>
  <c r="AM45" i="1"/>
  <c r="AP45" i="1" s="1"/>
  <c r="AM46" i="1"/>
  <c r="AM47" i="1"/>
  <c r="AP47" i="1" s="1"/>
  <c r="AM48" i="1"/>
  <c r="AP48" i="1" s="1"/>
  <c r="AM49" i="1"/>
  <c r="AM50" i="1"/>
  <c r="AM51" i="1"/>
  <c r="AM52" i="1"/>
  <c r="AM53" i="1"/>
  <c r="AM54" i="1"/>
  <c r="AM55" i="1"/>
  <c r="AM56" i="1"/>
  <c r="AM57" i="1"/>
  <c r="AM58" i="1"/>
  <c r="AM59" i="1"/>
  <c r="AP59" i="1" s="1"/>
  <c r="AM60" i="1"/>
  <c r="AP60" i="1" s="1"/>
  <c r="AM61" i="1"/>
  <c r="AM62" i="1"/>
  <c r="AP62" i="1" s="1"/>
  <c r="AM63" i="1"/>
  <c r="AP63" i="1" s="1"/>
  <c r="AM64" i="1"/>
  <c r="AP64" i="1" s="1"/>
  <c r="AM65" i="1"/>
  <c r="AP65" i="1" s="1"/>
  <c r="AM66" i="1"/>
  <c r="AM67" i="1"/>
  <c r="AM68" i="1"/>
  <c r="AM69" i="1"/>
  <c r="AP69" i="1" s="1"/>
  <c r="AM70" i="1"/>
  <c r="AP70" i="1" s="1"/>
  <c r="AM71" i="1"/>
  <c r="AM72" i="1"/>
  <c r="AP72" i="1" s="1"/>
  <c r="AM73" i="1"/>
  <c r="AP73" i="1" s="1"/>
  <c r="AM74" i="1"/>
  <c r="AM75" i="1"/>
  <c r="AP75" i="1" s="1"/>
  <c r="AM76" i="1"/>
  <c r="AP76" i="1" s="1"/>
  <c r="AM77" i="1"/>
  <c r="AP77" i="1" s="1"/>
  <c r="AM78" i="1"/>
  <c r="AM79" i="1"/>
  <c r="AM80" i="1"/>
  <c r="AM81" i="1"/>
  <c r="AM82" i="1"/>
  <c r="AM83" i="1"/>
  <c r="AM84" i="1"/>
  <c r="AM85" i="1"/>
  <c r="AM86" i="1"/>
  <c r="AM87" i="1"/>
  <c r="AM88" i="1"/>
  <c r="AP88" i="1" s="1"/>
  <c r="AM89" i="1"/>
  <c r="AP89" i="1" s="1"/>
  <c r="AM90" i="1"/>
  <c r="AM91" i="1"/>
  <c r="AP91" i="1" s="1"/>
  <c r="AM92" i="1"/>
  <c r="AP92" i="1" s="1"/>
  <c r="AM93" i="1"/>
  <c r="AP93" i="1" s="1"/>
  <c r="AM94" i="1"/>
  <c r="AP94" i="1" s="1"/>
  <c r="AM95" i="1"/>
  <c r="AM96" i="1"/>
  <c r="AM97" i="1"/>
  <c r="AM98" i="1"/>
  <c r="AP98" i="1" s="1"/>
  <c r="AM99" i="1"/>
  <c r="AP99" i="1" s="1"/>
  <c r="AM100" i="1"/>
  <c r="AP100" i="1" s="1"/>
  <c r="AM101" i="1"/>
  <c r="AM102" i="1"/>
  <c r="AP102" i="1" s="1"/>
  <c r="AM103" i="1"/>
  <c r="AP103" i="1" s="1"/>
  <c r="AM104" i="1"/>
  <c r="AM105" i="1"/>
  <c r="AP105" i="1" s="1"/>
  <c r="AM106" i="1"/>
  <c r="AP106" i="1" s="1"/>
  <c r="AM107" i="1"/>
  <c r="AP107" i="1" s="1"/>
  <c r="AM108" i="1"/>
  <c r="AM109" i="1"/>
  <c r="AM110" i="1"/>
  <c r="AM111" i="1"/>
  <c r="AM112" i="1"/>
  <c r="AM113" i="1"/>
  <c r="AM114" i="1"/>
  <c r="AM115" i="1"/>
  <c r="AM116" i="1"/>
  <c r="AM117" i="1"/>
  <c r="AM118" i="1"/>
  <c r="AP118" i="1" s="1"/>
  <c r="AM119" i="1"/>
  <c r="AP119" i="1" s="1"/>
  <c r="AM120" i="1"/>
  <c r="AM121" i="1"/>
  <c r="AP121" i="1" s="1"/>
  <c r="AM122" i="1"/>
  <c r="AP122" i="1" s="1"/>
  <c r="AM123" i="1"/>
  <c r="AP123" i="1" s="1"/>
  <c r="AM124" i="1"/>
  <c r="AP124" i="1" s="1"/>
  <c r="AM125" i="1"/>
  <c r="AM126" i="1"/>
  <c r="AM127" i="1"/>
  <c r="AM128" i="1"/>
  <c r="AP128" i="1" s="1"/>
  <c r="AM129" i="1"/>
  <c r="AM130" i="1"/>
  <c r="AP130" i="1" s="1"/>
  <c r="AM131" i="1"/>
  <c r="AP131" i="1" s="1"/>
  <c r="AM132" i="1"/>
  <c r="AM133" i="1"/>
  <c r="AP133" i="1" s="1"/>
  <c r="AM134" i="1"/>
  <c r="AP134" i="1" s="1"/>
  <c r="AM135" i="1"/>
  <c r="AM136" i="1"/>
  <c r="AM137" i="1"/>
  <c r="AM138" i="1"/>
  <c r="AM139" i="1"/>
  <c r="AM140" i="1"/>
  <c r="AM141" i="1"/>
  <c r="AM142" i="1"/>
  <c r="AM143" i="1"/>
  <c r="AM144" i="1"/>
  <c r="AM145" i="1"/>
  <c r="AP145" i="1" s="1"/>
  <c r="AM146" i="1"/>
  <c r="AP146" i="1" s="1"/>
  <c r="AM147" i="1"/>
  <c r="AM148" i="1"/>
  <c r="AP148" i="1" s="1"/>
  <c r="AM149" i="1"/>
  <c r="AP149" i="1" s="1"/>
  <c r="AM150" i="1"/>
  <c r="AP150" i="1" s="1"/>
  <c r="AM151" i="1"/>
  <c r="AP151" i="1" s="1"/>
  <c r="AM152" i="1"/>
  <c r="AM153" i="1"/>
  <c r="AM154" i="1"/>
  <c r="AM155" i="1"/>
  <c r="AP155" i="1" s="1"/>
  <c r="AM156" i="1"/>
  <c r="AP156" i="1" s="1"/>
  <c r="AM157" i="1"/>
  <c r="AM158" i="1"/>
  <c r="AP158" i="1" s="1"/>
  <c r="AM159" i="1"/>
  <c r="AP159" i="1" s="1"/>
  <c r="AM160" i="1"/>
  <c r="AM161" i="1"/>
  <c r="AP161" i="1" s="1"/>
  <c r="AM162" i="1"/>
  <c r="AP162" i="1" s="1"/>
  <c r="AM163" i="1"/>
  <c r="AP163" i="1" s="1"/>
  <c r="AM164" i="1"/>
  <c r="AM165" i="1"/>
  <c r="AM166" i="1"/>
  <c r="AM167" i="1"/>
  <c r="AM168" i="1"/>
  <c r="AM169" i="1"/>
  <c r="AM170" i="1"/>
  <c r="AM171" i="1"/>
  <c r="AM172" i="1"/>
  <c r="AM173" i="1"/>
  <c r="AM174" i="1"/>
  <c r="AP174" i="1" s="1"/>
  <c r="AM175" i="1"/>
  <c r="AP175" i="1" s="1"/>
  <c r="AM176" i="1"/>
  <c r="AM177" i="1"/>
  <c r="AP177" i="1" s="1"/>
  <c r="AM178" i="1"/>
  <c r="AP178" i="1" s="1"/>
  <c r="AM179" i="1"/>
  <c r="AM180" i="1"/>
  <c r="AM181" i="1"/>
  <c r="AM182" i="1"/>
  <c r="AM183" i="1"/>
  <c r="AM184" i="1"/>
  <c r="AM185" i="1"/>
  <c r="AM186" i="1"/>
  <c r="AM187" i="1"/>
  <c r="AM188" i="1"/>
  <c r="AP188" i="1" s="1"/>
  <c r="AM189" i="1"/>
  <c r="AM190" i="1"/>
  <c r="AP190" i="1" s="1"/>
  <c r="AM191" i="1"/>
  <c r="AP191" i="1" s="1"/>
  <c r="AM192" i="1"/>
  <c r="AM193" i="1"/>
  <c r="AP193" i="1" s="1"/>
  <c r="AM194" i="1"/>
  <c r="AP194" i="1" s="1"/>
  <c r="AP195" i="1"/>
  <c r="AM196" i="1"/>
  <c r="AP197" i="1"/>
  <c r="AM198" i="1"/>
  <c r="AM199" i="1"/>
  <c r="AM200" i="1"/>
  <c r="AM201" i="1"/>
  <c r="AM202" i="1"/>
  <c r="AM203" i="1"/>
  <c r="AM204" i="1"/>
  <c r="AM205" i="1"/>
  <c r="AM206" i="1"/>
  <c r="AM207" i="1"/>
  <c r="AM208" i="1"/>
  <c r="AM209" i="1"/>
  <c r="AM210" i="1"/>
  <c r="AM211" i="1"/>
  <c r="AM212" i="1"/>
  <c r="AP212" i="1" s="1"/>
  <c r="AM213" i="1"/>
  <c r="AP213" i="1" s="1"/>
  <c r="AM214" i="1"/>
  <c r="AM215" i="1"/>
  <c r="AP215" i="1" s="1"/>
  <c r="AM216" i="1"/>
  <c r="AP216" i="1" s="1"/>
  <c r="AM217" i="1"/>
  <c r="AP217" i="1" s="1"/>
  <c r="AM218" i="1"/>
  <c r="AP218" i="1" s="1"/>
  <c r="AM219" i="1"/>
  <c r="AM220" i="1"/>
  <c r="AM221" i="1"/>
  <c r="AM222" i="1"/>
  <c r="AP222" i="1" s="1"/>
  <c r="AM223" i="1"/>
  <c r="AM224" i="1"/>
  <c r="AP224" i="1" s="1"/>
  <c r="AM225" i="1"/>
  <c r="AP225" i="1" s="1"/>
  <c r="AM226" i="1"/>
  <c r="AM227" i="1"/>
  <c r="AP227" i="1" s="1"/>
  <c r="AM228" i="1"/>
  <c r="AP228" i="1" s="1"/>
  <c r="AM229" i="1"/>
  <c r="AM230" i="1"/>
  <c r="AM231" i="1"/>
  <c r="AM232" i="1"/>
  <c r="AM233" i="1"/>
  <c r="AM234" i="1"/>
  <c r="AM235" i="1"/>
  <c r="AM236" i="1"/>
  <c r="AM237" i="1"/>
  <c r="AM238" i="1"/>
  <c r="AM239" i="1"/>
  <c r="AP239" i="1" s="1"/>
  <c r="AM240" i="1"/>
  <c r="AP240" i="1" s="1"/>
  <c r="AM241" i="1"/>
  <c r="AM242" i="1"/>
  <c r="AP242" i="1" s="1"/>
  <c r="AM243" i="1"/>
  <c r="AP243" i="1" s="1"/>
  <c r="AM244" i="1"/>
  <c r="AP244" i="1" s="1"/>
  <c r="AM245" i="1"/>
  <c r="AP245" i="1" s="1"/>
  <c r="AM246" i="1"/>
  <c r="AM247" i="1"/>
  <c r="AM248" i="1"/>
  <c r="AM249" i="1"/>
  <c r="AP249" i="1" s="1"/>
  <c r="AM250" i="1"/>
  <c r="AM251" i="1"/>
  <c r="AP251" i="1" s="1"/>
  <c r="AM252" i="1"/>
  <c r="AP252" i="1" s="1"/>
  <c r="AM253" i="1"/>
  <c r="AM254" i="1"/>
  <c r="AP254" i="1" s="1"/>
  <c r="AM255" i="1"/>
  <c r="AP255" i="1" s="1"/>
  <c r="AM256" i="1"/>
  <c r="AM257" i="1"/>
  <c r="AM258" i="1"/>
  <c r="AM259" i="1"/>
  <c r="AM260" i="1"/>
  <c r="AM261" i="1"/>
  <c r="AM262" i="1"/>
  <c r="AM263" i="1"/>
  <c r="AM264" i="1"/>
  <c r="AM265" i="1"/>
  <c r="AM266" i="1"/>
  <c r="AP266" i="1" s="1"/>
  <c r="AM267" i="1"/>
  <c r="AP267" i="1" s="1"/>
  <c r="AM268" i="1"/>
  <c r="AM269" i="1"/>
  <c r="AP269" i="1" s="1"/>
  <c r="AM270" i="1"/>
  <c r="AP270" i="1" s="1"/>
  <c r="AM271" i="1"/>
  <c r="AP271" i="1" s="1"/>
  <c r="AM272" i="1"/>
  <c r="AM273" i="1"/>
  <c r="AM274" i="1"/>
  <c r="AP274" i="1" s="1"/>
  <c r="AM275" i="1"/>
  <c r="AM276" i="1"/>
  <c r="AP276" i="1" s="1"/>
  <c r="AM277" i="1"/>
  <c r="AP277" i="1" s="1"/>
  <c r="AM278" i="1"/>
  <c r="AM279" i="1"/>
  <c r="AM280" i="1"/>
  <c r="AM281" i="1"/>
  <c r="AM282" i="1"/>
  <c r="AM283" i="1"/>
  <c r="AM284" i="1"/>
  <c r="AM285" i="1"/>
  <c r="AM286" i="1"/>
  <c r="AM287" i="1"/>
  <c r="AM288" i="1"/>
  <c r="AM289" i="1"/>
  <c r="AP289" i="1" s="1"/>
  <c r="AM290" i="1"/>
  <c r="AP290" i="1" s="1"/>
  <c r="AM291" i="1"/>
  <c r="AM292" i="1"/>
  <c r="AP292" i="1" s="1"/>
  <c r="AM293" i="1"/>
  <c r="AP293" i="1" s="1"/>
  <c r="AM294" i="1"/>
  <c r="AP294" i="1" s="1"/>
  <c r="AM295" i="1"/>
  <c r="AP295" i="1" s="1"/>
  <c r="AM296" i="1"/>
  <c r="AM297" i="1"/>
  <c r="AM298" i="1"/>
  <c r="AM299" i="1"/>
  <c r="AM300" i="1"/>
  <c r="AP300" i="1" s="1"/>
  <c r="AM301" i="1"/>
  <c r="AM302" i="1"/>
  <c r="AP302" i="1" s="1"/>
  <c r="AM303" i="1"/>
  <c r="AM304" i="1"/>
  <c r="AP304" i="1" s="1"/>
  <c r="AM305" i="1"/>
  <c r="AP305" i="1" s="1"/>
  <c r="AM306" i="1"/>
  <c r="AM307" i="1"/>
  <c r="AP307" i="1" s="1"/>
  <c r="AM308" i="1"/>
  <c r="AP308" i="1" s="1"/>
  <c r="AM309" i="1"/>
  <c r="AP309" i="1" s="1"/>
  <c r="AM310" i="1"/>
  <c r="AP310" i="1" s="1"/>
  <c r="AP311" i="1"/>
  <c r="AM312" i="1"/>
  <c r="AP312" i="1" s="1"/>
  <c r="AM313" i="1"/>
  <c r="AP314" i="1"/>
  <c r="AM315" i="1"/>
  <c r="AM316" i="1"/>
  <c r="AM317" i="1"/>
  <c r="AM318" i="1"/>
  <c r="AM319" i="1"/>
  <c r="AM320" i="1"/>
  <c r="AP320" i="1" s="1"/>
  <c r="AM321" i="1"/>
  <c r="AM322" i="1"/>
  <c r="AM323" i="1"/>
  <c r="AM324" i="1"/>
  <c r="AM325" i="1"/>
  <c r="AM326" i="1"/>
  <c r="AM327" i="1"/>
  <c r="AM328" i="1"/>
  <c r="AM329" i="1"/>
  <c r="AM330" i="1"/>
  <c r="AP330" i="1" s="1"/>
  <c r="AM331" i="1"/>
  <c r="AP331" i="1" s="1"/>
  <c r="AM332" i="1"/>
  <c r="AM333" i="1"/>
  <c r="AP333" i="1" s="1"/>
  <c r="AM334" i="1"/>
  <c r="AP334" i="1" s="1"/>
  <c r="AM335" i="1"/>
  <c r="AM336" i="1"/>
  <c r="AM337" i="1"/>
  <c r="AM338" i="1"/>
  <c r="AP338" i="1" s="1"/>
  <c r="AM339" i="1"/>
  <c r="AM340" i="1"/>
  <c r="AP340" i="1" s="1"/>
  <c r="AM341" i="1"/>
  <c r="AP341" i="1" s="1"/>
  <c r="AM342" i="1"/>
  <c r="AM343" i="1"/>
  <c r="AM344" i="1"/>
  <c r="AM345" i="1"/>
  <c r="AM346" i="1"/>
  <c r="AM347" i="1"/>
  <c r="AM348" i="1"/>
  <c r="AM349" i="1"/>
  <c r="AM350" i="1"/>
  <c r="AM351" i="1"/>
  <c r="AM352" i="1"/>
  <c r="AM353" i="1"/>
  <c r="AP353" i="1" s="1"/>
  <c r="AM354" i="1"/>
  <c r="AP354" i="1" s="1"/>
  <c r="AM356" i="1"/>
  <c r="AP357" i="1"/>
  <c r="AM358" i="1"/>
  <c r="AP358" i="1" s="1"/>
  <c r="AM359" i="1"/>
  <c r="AP359" i="1" s="1"/>
  <c r="AM360" i="1"/>
  <c r="AP360" i="1" s="1"/>
  <c r="AM361" i="1"/>
  <c r="AM362" i="1"/>
  <c r="AM363" i="1"/>
  <c r="AP364" i="1"/>
  <c r="AM365" i="1"/>
  <c r="AP365" i="1" s="1"/>
  <c r="AM366" i="1"/>
  <c r="AM367" i="1"/>
  <c r="AP367" i="1" s="1"/>
  <c r="AM368" i="1"/>
  <c r="AP368" i="1" s="1"/>
  <c r="AM369" i="1"/>
  <c r="AM370" i="1"/>
  <c r="AP370" i="1" s="1"/>
  <c r="AM371" i="1"/>
  <c r="AP371" i="1" s="1"/>
  <c r="AM372" i="1"/>
  <c r="AM373" i="1"/>
  <c r="AP373" i="1" s="1"/>
  <c r="AM374" i="1"/>
  <c r="AP374" i="1" s="1"/>
  <c r="AM375" i="1"/>
  <c r="AM376" i="1"/>
  <c r="AM377" i="1"/>
  <c r="AM378" i="1"/>
  <c r="AM379" i="1"/>
  <c r="AM380" i="1"/>
  <c r="AM381" i="1"/>
  <c r="AM382" i="1"/>
  <c r="AM383" i="1"/>
  <c r="AM384" i="1"/>
  <c r="AM385" i="1"/>
  <c r="AP385" i="1" s="1"/>
  <c r="AM386" i="1"/>
  <c r="AP386" i="1" s="1"/>
  <c r="AM387" i="1"/>
  <c r="AM388" i="1"/>
  <c r="AP388" i="1" s="1"/>
  <c r="AM389" i="1"/>
  <c r="AP389" i="1" s="1"/>
  <c r="AM390" i="1"/>
  <c r="AP390" i="1" s="1"/>
  <c r="AM391" i="1"/>
  <c r="AP391" i="1" s="1"/>
  <c r="AM392" i="1"/>
  <c r="AM393" i="1"/>
  <c r="AM394" i="1"/>
  <c r="AM395" i="1"/>
  <c r="AM396" i="1"/>
  <c r="AP396" i="1" s="1"/>
  <c r="AM397" i="1"/>
  <c r="AP397" i="1" s="1"/>
  <c r="AM398" i="1"/>
  <c r="AM399" i="1"/>
  <c r="AP399" i="1" s="1"/>
  <c r="AM400" i="1"/>
  <c r="AP400" i="1" s="1"/>
  <c r="AM401" i="1"/>
  <c r="AM402" i="1"/>
  <c r="AP402" i="1" s="1"/>
  <c r="AM403" i="1"/>
  <c r="AP403" i="1" s="1"/>
  <c r="AP404" i="1"/>
  <c r="AM405" i="1"/>
  <c r="AP405" i="1" s="1"/>
  <c r="AM406" i="1"/>
  <c r="AM407" i="1"/>
  <c r="AM408" i="1"/>
  <c r="AM409" i="1"/>
  <c r="AM410" i="1"/>
  <c r="AM411" i="1"/>
  <c r="AM412" i="1"/>
  <c r="AM413" i="1"/>
  <c r="AM414" i="1"/>
  <c r="AM415" i="1"/>
  <c r="AP415" i="1" s="1"/>
  <c r="AM416" i="1"/>
  <c r="AP416" i="1" s="1"/>
  <c r="AM417" i="1"/>
  <c r="AM418" i="1"/>
  <c r="AP418" i="1" s="1"/>
  <c r="AM419" i="1"/>
  <c r="AP419" i="1" s="1"/>
  <c r="AM420" i="1"/>
  <c r="AP420" i="1" s="1"/>
  <c r="AM421" i="1"/>
  <c r="AP421" i="1" s="1"/>
  <c r="AM422" i="1"/>
  <c r="AM423" i="1"/>
  <c r="AM424" i="1"/>
  <c r="AM425" i="1"/>
  <c r="AP425" i="1" s="1"/>
  <c r="AM426" i="1"/>
  <c r="AM427" i="1"/>
  <c r="AP427" i="1" s="1"/>
  <c r="AM428" i="1"/>
  <c r="AP428" i="1" s="1"/>
  <c r="AM429" i="1"/>
  <c r="AM430" i="1"/>
  <c r="AP430" i="1" s="1"/>
  <c r="AM431" i="1"/>
  <c r="AP431" i="1" s="1"/>
  <c r="AM432" i="1"/>
  <c r="AM433" i="1"/>
  <c r="AM434" i="1"/>
  <c r="AM435" i="1"/>
  <c r="AM436" i="1"/>
  <c r="AM437" i="1"/>
  <c r="AM438" i="1"/>
  <c r="AM439" i="1"/>
  <c r="AM440" i="1"/>
  <c r="AM441" i="1"/>
  <c r="AM442" i="1"/>
  <c r="AP442" i="1" s="1"/>
  <c r="AM443" i="1"/>
  <c r="AP443" i="1" s="1"/>
  <c r="AM445" i="1"/>
  <c r="AM446" i="1"/>
  <c r="AP446" i="1" s="1"/>
  <c r="AM447" i="1"/>
  <c r="AP447" i="1" s="1"/>
  <c r="AM448" i="1"/>
  <c r="AP448" i="1" s="1"/>
  <c r="AM449" i="1"/>
  <c r="AP449" i="1" s="1"/>
  <c r="AM450" i="1"/>
  <c r="AP450" i="1" s="1"/>
  <c r="AM451" i="1"/>
  <c r="AM452" i="1"/>
  <c r="AM453" i="1"/>
  <c r="AM454" i="1"/>
  <c r="AP454" i="1" s="1"/>
  <c r="AM455" i="1"/>
  <c r="AM457" i="1"/>
  <c r="AP457" i="1" s="1"/>
  <c r="AM459" i="1"/>
  <c r="AP459" i="1" s="1"/>
  <c r="AM460" i="1"/>
  <c r="AM461" i="1"/>
  <c r="AP461" i="1" s="1"/>
  <c r="AM462" i="1"/>
  <c r="AP462" i="1" s="1"/>
  <c r="AM463" i="1"/>
  <c r="AM464" i="1"/>
  <c r="AM465" i="1"/>
  <c r="AM466" i="1"/>
  <c r="AM467" i="1"/>
  <c r="AM468" i="1"/>
  <c r="AM469" i="1"/>
  <c r="AM470" i="1"/>
  <c r="AM471" i="1"/>
  <c r="AM472" i="1"/>
  <c r="AM473" i="1"/>
  <c r="AM474" i="1"/>
  <c r="AP474" i="1" s="1"/>
  <c r="AM475" i="1"/>
  <c r="AP475" i="1" s="1"/>
  <c r="AM476" i="1"/>
  <c r="AM477" i="1"/>
  <c r="AP477" i="1" s="1"/>
  <c r="AM478" i="1"/>
  <c r="AP478" i="1" s="1"/>
  <c r="AM479" i="1"/>
  <c r="AP479" i="1" s="1"/>
  <c r="AM480" i="1"/>
  <c r="AP480" i="1" s="1"/>
  <c r="AM481" i="1"/>
  <c r="AM482" i="1"/>
  <c r="AM483" i="1"/>
  <c r="AM484" i="1"/>
  <c r="AP484" i="1" s="1"/>
  <c r="AM485" i="1"/>
  <c r="AM486" i="1"/>
  <c r="AP486" i="1" s="1"/>
  <c r="AM487" i="1"/>
  <c r="AP487" i="1" s="1"/>
  <c r="AM488" i="1"/>
  <c r="AM489" i="1"/>
  <c r="AP489" i="1" s="1"/>
  <c r="AM490" i="1"/>
  <c r="AP490" i="1" s="1"/>
  <c r="AM491" i="1"/>
  <c r="AM492" i="1"/>
  <c r="AM493" i="1"/>
  <c r="AM494" i="1"/>
  <c r="AM495" i="1"/>
  <c r="AM496" i="1"/>
  <c r="AM497" i="1"/>
  <c r="AM498" i="1"/>
  <c r="AM499" i="1"/>
  <c r="AM500" i="1"/>
  <c r="X4" i="1"/>
  <c r="Y4" i="1"/>
  <c r="X5" i="1"/>
  <c r="Y5" i="1"/>
  <c r="X6" i="1"/>
  <c r="Y6" i="1"/>
  <c r="X7" i="1"/>
  <c r="Y7" i="1"/>
  <c r="X8" i="1"/>
  <c r="Y8" i="1"/>
  <c r="X9" i="1"/>
  <c r="Y9" i="1"/>
  <c r="X10" i="1"/>
  <c r="Y10" i="1"/>
  <c r="X11" i="1"/>
  <c r="Y11" i="1"/>
  <c r="X12" i="1"/>
  <c r="Y12" i="1"/>
  <c r="X13" i="1"/>
  <c r="Y13" i="1"/>
  <c r="X14" i="1"/>
  <c r="Y14" i="1"/>
  <c r="X15" i="1"/>
  <c r="Y15" i="1"/>
  <c r="X16" i="1"/>
  <c r="Y16" i="1"/>
  <c r="X17" i="1"/>
  <c r="Y17" i="1"/>
  <c r="X18" i="1"/>
  <c r="Y18" i="1"/>
  <c r="X19" i="1"/>
  <c r="Y19" i="1"/>
  <c r="X20" i="1"/>
  <c r="Y20" i="1"/>
  <c r="X21" i="1"/>
  <c r="Y21" i="1"/>
  <c r="X22" i="1"/>
  <c r="Y22" i="1"/>
  <c r="X23" i="1"/>
  <c r="Y23" i="1"/>
  <c r="X24" i="1"/>
  <c r="Y24" i="1"/>
  <c r="X25" i="1"/>
  <c r="Y25" i="1"/>
  <c r="X26" i="1"/>
  <c r="Y26" i="1"/>
  <c r="X27" i="1"/>
  <c r="Y27" i="1"/>
  <c r="X28" i="1"/>
  <c r="Y28" i="1"/>
  <c r="X29" i="1"/>
  <c r="Y29" i="1"/>
  <c r="X30" i="1"/>
  <c r="Y30" i="1"/>
  <c r="X31" i="1"/>
  <c r="Y31" i="1"/>
  <c r="X32" i="1"/>
  <c r="Y32" i="1"/>
  <c r="X33" i="1"/>
  <c r="Y33" i="1"/>
  <c r="X34" i="1"/>
  <c r="Y34" i="1"/>
  <c r="X35" i="1"/>
  <c r="Y35" i="1"/>
  <c r="X36" i="1"/>
  <c r="Y36" i="1"/>
  <c r="X37" i="1"/>
  <c r="Y37" i="1"/>
  <c r="X38" i="1"/>
  <c r="Y38" i="1"/>
  <c r="X39" i="1"/>
  <c r="Y39" i="1"/>
  <c r="X40" i="1"/>
  <c r="Y40" i="1"/>
  <c r="X41" i="1"/>
  <c r="Y41" i="1"/>
  <c r="X42" i="1"/>
  <c r="Y42" i="1"/>
  <c r="X43" i="1"/>
  <c r="Y43" i="1"/>
  <c r="X44" i="1"/>
  <c r="Y44" i="1"/>
  <c r="X45" i="1"/>
  <c r="Y45" i="1"/>
  <c r="X46" i="1"/>
  <c r="Y46" i="1"/>
  <c r="X47" i="1"/>
  <c r="Y47" i="1"/>
  <c r="X48" i="1"/>
  <c r="Y48" i="1"/>
  <c r="X49" i="1"/>
  <c r="Y49" i="1"/>
  <c r="X50" i="1"/>
  <c r="Y50" i="1"/>
  <c r="X51" i="1"/>
  <c r="Y51" i="1"/>
  <c r="X52" i="1"/>
  <c r="Y52" i="1"/>
  <c r="X53" i="1"/>
  <c r="Y53" i="1"/>
  <c r="X54" i="1"/>
  <c r="Y54" i="1"/>
  <c r="X55" i="1"/>
  <c r="Y55" i="1"/>
  <c r="X56" i="1"/>
  <c r="Y56" i="1"/>
  <c r="X57" i="1"/>
  <c r="Y57" i="1"/>
  <c r="X58" i="1"/>
  <c r="Y58" i="1"/>
  <c r="X59" i="1"/>
  <c r="Y59" i="1"/>
  <c r="X60" i="1"/>
  <c r="Y60" i="1"/>
  <c r="X61" i="1"/>
  <c r="Y61" i="1"/>
  <c r="X62" i="1"/>
  <c r="Y62" i="1"/>
  <c r="X63" i="1"/>
  <c r="Y63" i="1"/>
  <c r="X64" i="1"/>
  <c r="Y64" i="1"/>
  <c r="X65" i="1"/>
  <c r="Y65" i="1"/>
  <c r="X66" i="1"/>
  <c r="Y66" i="1"/>
  <c r="X67" i="1"/>
  <c r="Y67" i="1"/>
  <c r="X68" i="1"/>
  <c r="Y68" i="1"/>
  <c r="X69" i="1"/>
  <c r="Y69" i="1"/>
  <c r="X70" i="1"/>
  <c r="Y70" i="1"/>
  <c r="X71" i="1"/>
  <c r="Y71" i="1"/>
  <c r="X72" i="1"/>
  <c r="Y72" i="1"/>
  <c r="X73" i="1"/>
  <c r="Y73" i="1"/>
  <c r="X74" i="1"/>
  <c r="Y74" i="1"/>
  <c r="X75" i="1"/>
  <c r="Y75" i="1"/>
  <c r="X76" i="1"/>
  <c r="Y76" i="1"/>
  <c r="X77" i="1"/>
  <c r="Y77" i="1"/>
  <c r="X78" i="1"/>
  <c r="Y78" i="1"/>
  <c r="X79" i="1"/>
  <c r="Y79" i="1"/>
  <c r="X80" i="1"/>
  <c r="Y80" i="1"/>
  <c r="X81" i="1"/>
  <c r="Y81" i="1"/>
  <c r="X82" i="1"/>
  <c r="Y82" i="1"/>
  <c r="X83" i="1"/>
  <c r="Y83" i="1"/>
  <c r="X84" i="1"/>
  <c r="Y84" i="1"/>
  <c r="X85" i="1"/>
  <c r="Y85" i="1"/>
  <c r="X86" i="1"/>
  <c r="Y86" i="1"/>
  <c r="X87" i="1"/>
  <c r="Y87" i="1"/>
  <c r="X88" i="1"/>
  <c r="Y88" i="1"/>
  <c r="X89" i="1"/>
  <c r="Y89" i="1"/>
  <c r="X90" i="1"/>
  <c r="Y90" i="1"/>
  <c r="X91" i="1"/>
  <c r="Y91" i="1"/>
  <c r="X92" i="1"/>
  <c r="Y92" i="1"/>
  <c r="X93" i="1"/>
  <c r="Y93" i="1"/>
  <c r="X94" i="1"/>
  <c r="Y94" i="1"/>
  <c r="X95" i="1"/>
  <c r="Y95" i="1"/>
  <c r="X96" i="1"/>
  <c r="Y96" i="1"/>
  <c r="X97" i="1"/>
  <c r="Y97" i="1"/>
  <c r="X98" i="1"/>
  <c r="Y98" i="1"/>
  <c r="X99" i="1"/>
  <c r="Y99" i="1"/>
  <c r="X100" i="1"/>
  <c r="Y100" i="1"/>
  <c r="X101" i="1"/>
  <c r="Y101" i="1"/>
  <c r="X102" i="1"/>
  <c r="Y102" i="1"/>
  <c r="X103" i="1"/>
  <c r="Y103" i="1"/>
  <c r="X104" i="1"/>
  <c r="Y104" i="1"/>
  <c r="X105" i="1"/>
  <c r="Y105" i="1"/>
  <c r="X106" i="1"/>
  <c r="Y106" i="1"/>
  <c r="X107" i="1"/>
  <c r="Y107" i="1"/>
  <c r="X108" i="1"/>
  <c r="Y108" i="1"/>
  <c r="X109" i="1"/>
  <c r="Y109" i="1"/>
  <c r="X110" i="1"/>
  <c r="Y110" i="1"/>
  <c r="X111" i="1"/>
  <c r="Y111" i="1"/>
  <c r="X112" i="1"/>
  <c r="Y112" i="1"/>
  <c r="X113" i="1"/>
  <c r="Y113" i="1"/>
  <c r="X114" i="1"/>
  <c r="Y114" i="1"/>
  <c r="X115" i="1"/>
  <c r="Y115" i="1"/>
  <c r="X116" i="1"/>
  <c r="Y116" i="1"/>
  <c r="X117" i="1"/>
  <c r="Y117" i="1"/>
  <c r="X118" i="1"/>
  <c r="Y118" i="1"/>
  <c r="X119" i="1"/>
  <c r="Y119" i="1"/>
  <c r="X120" i="1"/>
  <c r="Y120" i="1"/>
  <c r="X121" i="1"/>
  <c r="Y121" i="1"/>
  <c r="X122" i="1"/>
  <c r="Y122" i="1"/>
  <c r="X123" i="1"/>
  <c r="Y123" i="1"/>
  <c r="X124" i="1"/>
  <c r="Y124" i="1"/>
  <c r="X125" i="1"/>
  <c r="Y125" i="1"/>
  <c r="X126" i="1"/>
  <c r="Y126" i="1"/>
  <c r="X127" i="1"/>
  <c r="Y127" i="1"/>
  <c r="X128" i="1"/>
  <c r="Y128" i="1"/>
  <c r="X129" i="1"/>
  <c r="Y129" i="1"/>
  <c r="X130" i="1"/>
  <c r="Y130" i="1"/>
  <c r="X131" i="1"/>
  <c r="Y131" i="1"/>
  <c r="X132" i="1"/>
  <c r="Y132" i="1"/>
  <c r="X133" i="1"/>
  <c r="Y133" i="1"/>
  <c r="X134" i="1"/>
  <c r="Y134" i="1"/>
  <c r="X135" i="1"/>
  <c r="Y135" i="1"/>
  <c r="X136" i="1"/>
  <c r="Y136" i="1"/>
  <c r="X137" i="1"/>
  <c r="Y137" i="1"/>
  <c r="X138" i="1"/>
  <c r="Y138" i="1"/>
  <c r="X139" i="1"/>
  <c r="Y139" i="1"/>
  <c r="X140" i="1"/>
  <c r="Y140" i="1"/>
  <c r="X141" i="1"/>
  <c r="Y141" i="1"/>
  <c r="X142" i="1"/>
  <c r="Y142" i="1"/>
  <c r="X143" i="1"/>
  <c r="Y143" i="1"/>
  <c r="X144" i="1"/>
  <c r="Y144" i="1"/>
  <c r="X145" i="1"/>
  <c r="Y145" i="1"/>
  <c r="X146" i="1"/>
  <c r="Y146" i="1"/>
  <c r="X147" i="1"/>
  <c r="Y147" i="1"/>
  <c r="X148" i="1"/>
  <c r="Y148" i="1"/>
  <c r="X149" i="1"/>
  <c r="Y149" i="1"/>
  <c r="X150" i="1"/>
  <c r="Y150" i="1"/>
  <c r="X151" i="1"/>
  <c r="Y151" i="1"/>
  <c r="X152" i="1"/>
  <c r="Y152" i="1"/>
  <c r="X153" i="1"/>
  <c r="Y153" i="1"/>
  <c r="X154" i="1"/>
  <c r="Y154" i="1"/>
  <c r="X155" i="1"/>
  <c r="Y155" i="1"/>
  <c r="X156" i="1"/>
  <c r="Y156" i="1"/>
  <c r="X157" i="1"/>
  <c r="Y157" i="1"/>
  <c r="X158" i="1"/>
  <c r="Y158" i="1"/>
  <c r="X159" i="1"/>
  <c r="Y159" i="1"/>
  <c r="X160" i="1"/>
  <c r="Y160" i="1"/>
  <c r="X161" i="1"/>
  <c r="Y161" i="1"/>
  <c r="X162" i="1"/>
  <c r="Y162" i="1"/>
  <c r="X163" i="1"/>
  <c r="Y163" i="1"/>
  <c r="X164" i="1"/>
  <c r="Y164" i="1"/>
  <c r="X165" i="1"/>
  <c r="Y165" i="1"/>
  <c r="X166" i="1"/>
  <c r="Y166" i="1"/>
  <c r="X167" i="1"/>
  <c r="Y167" i="1"/>
  <c r="X168" i="1"/>
  <c r="Y168" i="1"/>
  <c r="X169" i="1"/>
  <c r="Y169" i="1"/>
  <c r="X170" i="1"/>
  <c r="Y170" i="1"/>
  <c r="X171" i="1"/>
  <c r="Y171" i="1"/>
  <c r="X172" i="1"/>
  <c r="Y172" i="1"/>
  <c r="X173" i="1"/>
  <c r="Y173" i="1"/>
  <c r="X174" i="1"/>
  <c r="Y174" i="1"/>
  <c r="X175" i="1"/>
  <c r="Y175" i="1"/>
  <c r="X176" i="1"/>
  <c r="Y176" i="1"/>
  <c r="X177" i="1"/>
  <c r="Y177" i="1"/>
  <c r="X178" i="1"/>
  <c r="Y178" i="1"/>
  <c r="X179" i="1"/>
  <c r="Y179" i="1"/>
  <c r="X180" i="1"/>
  <c r="Y180" i="1"/>
  <c r="X181" i="1"/>
  <c r="Y181" i="1"/>
  <c r="X182" i="1"/>
  <c r="Y182" i="1"/>
  <c r="X183" i="1"/>
  <c r="Y183" i="1"/>
  <c r="X184" i="1"/>
  <c r="Y184" i="1"/>
  <c r="X185" i="1"/>
  <c r="Y185" i="1"/>
  <c r="X186" i="1"/>
  <c r="Y186" i="1"/>
  <c r="X187" i="1"/>
  <c r="Y187" i="1"/>
  <c r="X188" i="1"/>
  <c r="Y188" i="1"/>
  <c r="X189" i="1"/>
  <c r="Y189" i="1"/>
  <c r="X190" i="1"/>
  <c r="Y190" i="1"/>
  <c r="X191" i="1"/>
  <c r="Y191" i="1"/>
  <c r="X192" i="1"/>
  <c r="Y192" i="1"/>
  <c r="X193" i="1"/>
  <c r="Y193" i="1"/>
  <c r="X194" i="1"/>
  <c r="Y194" i="1"/>
  <c r="X195" i="1"/>
  <c r="Y195" i="1"/>
  <c r="X196" i="1"/>
  <c r="Y196" i="1"/>
  <c r="X197" i="1"/>
  <c r="Y197" i="1"/>
  <c r="X198" i="1"/>
  <c r="Y198" i="1"/>
  <c r="X199" i="1"/>
  <c r="Y199" i="1"/>
  <c r="X200" i="1"/>
  <c r="Y200" i="1"/>
  <c r="X201" i="1"/>
  <c r="Y201" i="1"/>
  <c r="X202" i="1"/>
  <c r="Y202" i="1"/>
  <c r="X203" i="1"/>
  <c r="Y203" i="1"/>
  <c r="X204" i="1"/>
  <c r="Y204" i="1"/>
  <c r="X205" i="1"/>
  <c r="Y205" i="1"/>
  <c r="X206" i="1"/>
  <c r="Y206" i="1"/>
  <c r="X207" i="1"/>
  <c r="Y207" i="1"/>
  <c r="X208" i="1"/>
  <c r="Y208" i="1"/>
  <c r="X209" i="1"/>
  <c r="Y209" i="1"/>
  <c r="X210" i="1"/>
  <c r="Y210" i="1"/>
  <c r="X211" i="1"/>
  <c r="Y211" i="1"/>
  <c r="X212" i="1"/>
  <c r="Y212" i="1"/>
  <c r="X213" i="1"/>
  <c r="Y213" i="1"/>
  <c r="X214" i="1"/>
  <c r="Y214" i="1"/>
  <c r="X215" i="1"/>
  <c r="Y215" i="1"/>
  <c r="X216" i="1"/>
  <c r="Y216" i="1"/>
  <c r="X217" i="1"/>
  <c r="Y217" i="1"/>
  <c r="X218" i="1"/>
  <c r="Y218" i="1"/>
  <c r="X219" i="1"/>
  <c r="Y219" i="1"/>
  <c r="X220" i="1"/>
  <c r="Y220" i="1"/>
  <c r="X221" i="1"/>
  <c r="Y221" i="1"/>
  <c r="X222" i="1"/>
  <c r="Y222" i="1"/>
  <c r="X223" i="1"/>
  <c r="Y223" i="1"/>
  <c r="X224" i="1"/>
  <c r="Y224" i="1"/>
  <c r="X225" i="1"/>
  <c r="Y225" i="1"/>
  <c r="X226" i="1"/>
  <c r="Y226" i="1"/>
  <c r="X227" i="1"/>
  <c r="Y227" i="1"/>
  <c r="X228" i="1"/>
  <c r="Y228" i="1"/>
  <c r="X229" i="1"/>
  <c r="Y229" i="1"/>
  <c r="X230" i="1"/>
  <c r="Y230" i="1"/>
  <c r="X231" i="1"/>
  <c r="Y231" i="1"/>
  <c r="X232" i="1"/>
  <c r="Y232" i="1"/>
  <c r="X233" i="1"/>
  <c r="Y233" i="1"/>
  <c r="X234" i="1"/>
  <c r="Y234" i="1"/>
  <c r="X235" i="1"/>
  <c r="Y235" i="1"/>
  <c r="X236" i="1"/>
  <c r="Y236" i="1"/>
  <c r="X237" i="1"/>
  <c r="Y237" i="1"/>
  <c r="X238" i="1"/>
  <c r="Y238" i="1"/>
  <c r="X239" i="1"/>
  <c r="Y239" i="1"/>
  <c r="X240" i="1"/>
  <c r="Y240" i="1"/>
  <c r="X241" i="1"/>
  <c r="Y241" i="1"/>
  <c r="X242" i="1"/>
  <c r="Y242" i="1"/>
  <c r="X243" i="1"/>
  <c r="Y243" i="1"/>
  <c r="X244" i="1"/>
  <c r="Y244" i="1"/>
  <c r="X245" i="1"/>
  <c r="Y245" i="1"/>
  <c r="X246" i="1"/>
  <c r="Y246" i="1"/>
  <c r="X247" i="1"/>
  <c r="Y247" i="1"/>
  <c r="X248" i="1"/>
  <c r="Y248" i="1"/>
  <c r="X249" i="1"/>
  <c r="Y249" i="1"/>
  <c r="X250" i="1"/>
  <c r="Y250" i="1"/>
  <c r="X251" i="1"/>
  <c r="Y251" i="1"/>
  <c r="X252" i="1"/>
  <c r="Y252" i="1"/>
  <c r="X253" i="1"/>
  <c r="Y253" i="1"/>
  <c r="X254" i="1"/>
  <c r="Y254" i="1"/>
  <c r="X255" i="1"/>
  <c r="Y255" i="1"/>
  <c r="X256" i="1"/>
  <c r="Y256" i="1"/>
  <c r="X257" i="1"/>
  <c r="Y257" i="1"/>
  <c r="X258" i="1"/>
  <c r="Y258" i="1"/>
  <c r="X259" i="1"/>
  <c r="Y259" i="1"/>
  <c r="X260" i="1"/>
  <c r="Y260" i="1"/>
  <c r="X261" i="1"/>
  <c r="Y261" i="1"/>
  <c r="X262" i="1"/>
  <c r="Y262" i="1"/>
  <c r="X263" i="1"/>
  <c r="Y263" i="1"/>
  <c r="X264" i="1"/>
  <c r="Y264" i="1"/>
  <c r="X265" i="1"/>
  <c r="Y265" i="1"/>
  <c r="X266" i="1"/>
  <c r="Y266" i="1"/>
  <c r="X267" i="1"/>
  <c r="Y267" i="1"/>
  <c r="X268" i="1"/>
  <c r="Y268" i="1"/>
  <c r="X269" i="1"/>
  <c r="Y269" i="1"/>
  <c r="X270" i="1"/>
  <c r="Y270" i="1"/>
  <c r="X271" i="1"/>
  <c r="Y271" i="1"/>
  <c r="X272" i="1"/>
  <c r="Y272" i="1"/>
  <c r="X273" i="1"/>
  <c r="Y273" i="1"/>
  <c r="X274" i="1"/>
  <c r="Y274" i="1"/>
  <c r="X275" i="1"/>
  <c r="Y275" i="1"/>
  <c r="X276" i="1"/>
  <c r="Y276" i="1"/>
  <c r="X277" i="1"/>
  <c r="Y277" i="1"/>
  <c r="X278" i="1"/>
  <c r="Y278" i="1"/>
  <c r="X279" i="1"/>
  <c r="Y279" i="1"/>
  <c r="X280" i="1"/>
  <c r="Y280" i="1"/>
  <c r="X281" i="1"/>
  <c r="Y281" i="1"/>
  <c r="X282" i="1"/>
  <c r="Y282" i="1"/>
  <c r="X283" i="1"/>
  <c r="Y283" i="1"/>
  <c r="X284" i="1"/>
  <c r="Y284" i="1"/>
  <c r="X285" i="1"/>
  <c r="Y285" i="1"/>
  <c r="X286" i="1"/>
  <c r="Y286" i="1"/>
  <c r="X287" i="1"/>
  <c r="Y287" i="1"/>
  <c r="X288" i="1"/>
  <c r="Y288" i="1"/>
  <c r="X289" i="1"/>
  <c r="Y289" i="1"/>
  <c r="X290" i="1"/>
  <c r="Y290" i="1"/>
  <c r="X291" i="1"/>
  <c r="Y291" i="1"/>
  <c r="X292" i="1"/>
  <c r="Y292" i="1"/>
  <c r="X293" i="1"/>
  <c r="Y293" i="1"/>
  <c r="X294" i="1"/>
  <c r="Y294" i="1"/>
  <c r="X295" i="1"/>
  <c r="Y295" i="1"/>
  <c r="X296" i="1"/>
  <c r="Y296" i="1"/>
  <c r="X297" i="1"/>
  <c r="Y297" i="1"/>
  <c r="X298" i="1"/>
  <c r="Y298" i="1"/>
  <c r="X299" i="1"/>
  <c r="Y299" i="1"/>
  <c r="X300" i="1"/>
  <c r="Y300" i="1"/>
  <c r="X301" i="1"/>
  <c r="Y301" i="1"/>
  <c r="X302" i="1"/>
  <c r="Y302" i="1"/>
  <c r="X303" i="1"/>
  <c r="Y303" i="1"/>
  <c r="X304" i="1"/>
  <c r="Y304" i="1"/>
  <c r="X305" i="1"/>
  <c r="Y305" i="1"/>
  <c r="X306" i="1"/>
  <c r="Y306" i="1"/>
  <c r="X307" i="1"/>
  <c r="Y307" i="1"/>
  <c r="X308" i="1"/>
  <c r="Y308" i="1"/>
  <c r="X309" i="1"/>
  <c r="Y309" i="1"/>
  <c r="X310" i="1"/>
  <c r="Y310" i="1"/>
  <c r="X311" i="1"/>
  <c r="Y311" i="1"/>
  <c r="X312" i="1"/>
  <c r="Y312" i="1"/>
  <c r="X313" i="1"/>
  <c r="Y313" i="1"/>
  <c r="X314" i="1"/>
  <c r="Y314" i="1"/>
  <c r="X315" i="1"/>
  <c r="Y315" i="1"/>
  <c r="X316" i="1"/>
  <c r="Y316" i="1"/>
  <c r="X317" i="1"/>
  <c r="Y317" i="1"/>
  <c r="X318" i="1"/>
  <c r="Y318" i="1"/>
  <c r="X319" i="1"/>
  <c r="Y319" i="1"/>
  <c r="X320" i="1"/>
  <c r="Y320" i="1"/>
  <c r="X321" i="1"/>
  <c r="Y321" i="1"/>
  <c r="X322" i="1"/>
  <c r="Y322" i="1"/>
  <c r="X323" i="1"/>
  <c r="Y323" i="1"/>
  <c r="X324" i="1"/>
  <c r="Y324" i="1"/>
  <c r="X325" i="1"/>
  <c r="Y325" i="1"/>
  <c r="X326" i="1"/>
  <c r="Y326" i="1"/>
  <c r="X327" i="1"/>
  <c r="Y327" i="1"/>
  <c r="X328" i="1"/>
  <c r="Y328" i="1"/>
  <c r="X329" i="1"/>
  <c r="Y329" i="1"/>
  <c r="X330" i="1"/>
  <c r="Y330" i="1"/>
  <c r="X331" i="1"/>
  <c r="Y331" i="1"/>
  <c r="X332" i="1"/>
  <c r="Y332" i="1"/>
  <c r="X333" i="1"/>
  <c r="Y333" i="1"/>
  <c r="X334" i="1"/>
  <c r="Y334" i="1"/>
  <c r="X335" i="1"/>
  <c r="Y335" i="1"/>
  <c r="X336" i="1"/>
  <c r="Y336" i="1"/>
  <c r="X337" i="1"/>
  <c r="Y337" i="1"/>
  <c r="X338" i="1"/>
  <c r="Y338" i="1"/>
  <c r="X339" i="1"/>
  <c r="Y339" i="1"/>
  <c r="X340" i="1"/>
  <c r="Y340" i="1"/>
  <c r="X341" i="1"/>
  <c r="Y341" i="1"/>
  <c r="X342" i="1"/>
  <c r="Y342" i="1"/>
  <c r="X343" i="1"/>
  <c r="Y343" i="1"/>
  <c r="X344" i="1"/>
  <c r="Y344" i="1"/>
  <c r="X345" i="1"/>
  <c r="Y345" i="1"/>
  <c r="X346" i="1"/>
  <c r="Y346" i="1"/>
  <c r="X347" i="1"/>
  <c r="Y347" i="1"/>
  <c r="X348" i="1"/>
  <c r="Y348" i="1"/>
  <c r="X349" i="1"/>
  <c r="Y349" i="1"/>
  <c r="X350" i="1"/>
  <c r="Y350" i="1"/>
  <c r="X351" i="1"/>
  <c r="Y351" i="1"/>
  <c r="X352" i="1"/>
  <c r="Y352" i="1"/>
  <c r="X353" i="1"/>
  <c r="Y353" i="1"/>
  <c r="X354" i="1"/>
  <c r="Y354" i="1"/>
  <c r="X356" i="1"/>
  <c r="Y356" i="1"/>
  <c r="X357" i="1"/>
  <c r="Y357" i="1"/>
  <c r="X358" i="1"/>
  <c r="Y358" i="1"/>
  <c r="X359" i="1"/>
  <c r="Y359" i="1"/>
  <c r="X360" i="1"/>
  <c r="Y360" i="1"/>
  <c r="X361" i="1"/>
  <c r="Y361" i="1"/>
  <c r="X362" i="1"/>
  <c r="Y362" i="1"/>
  <c r="X363" i="1"/>
  <c r="Y363" i="1"/>
  <c r="X364" i="1"/>
  <c r="Y364" i="1"/>
  <c r="X365" i="1"/>
  <c r="Y365" i="1"/>
  <c r="X366" i="1"/>
  <c r="Y366" i="1"/>
  <c r="X367" i="1"/>
  <c r="Y367" i="1"/>
  <c r="X368" i="1"/>
  <c r="Y368" i="1"/>
  <c r="X369" i="1"/>
  <c r="Y369" i="1"/>
  <c r="X370" i="1"/>
  <c r="Y370" i="1"/>
  <c r="X371" i="1"/>
  <c r="Y371" i="1"/>
  <c r="X372" i="1"/>
  <c r="Y372" i="1"/>
  <c r="X373" i="1"/>
  <c r="Y373" i="1"/>
  <c r="X374" i="1"/>
  <c r="Y374" i="1"/>
  <c r="X375" i="1"/>
  <c r="Y375" i="1"/>
  <c r="X376" i="1"/>
  <c r="Y376" i="1"/>
  <c r="X377" i="1"/>
  <c r="Y377" i="1"/>
  <c r="X378" i="1"/>
  <c r="Y378" i="1"/>
  <c r="X379" i="1"/>
  <c r="Y379" i="1"/>
  <c r="X380" i="1"/>
  <c r="Y380" i="1"/>
  <c r="X381" i="1"/>
  <c r="Y381" i="1"/>
  <c r="X382" i="1"/>
  <c r="Y382" i="1"/>
  <c r="X383" i="1"/>
  <c r="Y383" i="1"/>
  <c r="X384" i="1"/>
  <c r="Y384" i="1"/>
  <c r="X385" i="1"/>
  <c r="Y385" i="1"/>
  <c r="X386" i="1"/>
  <c r="Y386" i="1"/>
  <c r="X387" i="1"/>
  <c r="Y387" i="1"/>
  <c r="X388" i="1"/>
  <c r="Y388" i="1"/>
  <c r="X389" i="1"/>
  <c r="Y389" i="1"/>
  <c r="X390" i="1"/>
  <c r="Y390" i="1"/>
  <c r="X391" i="1"/>
  <c r="Y391" i="1"/>
  <c r="X392" i="1"/>
  <c r="Y392" i="1"/>
  <c r="X393" i="1"/>
  <c r="Y393" i="1"/>
  <c r="X394" i="1"/>
  <c r="Y394" i="1"/>
  <c r="X395" i="1"/>
  <c r="Y395" i="1"/>
  <c r="X396" i="1"/>
  <c r="Y396" i="1"/>
  <c r="X397" i="1"/>
  <c r="Y397" i="1"/>
  <c r="X398" i="1"/>
  <c r="Y398" i="1"/>
  <c r="X399" i="1"/>
  <c r="Y399" i="1"/>
  <c r="X400" i="1"/>
  <c r="Y400" i="1"/>
  <c r="X401" i="1"/>
  <c r="Y401" i="1"/>
  <c r="X402" i="1"/>
  <c r="Y402" i="1"/>
  <c r="X403" i="1"/>
  <c r="Y403" i="1"/>
  <c r="X404" i="1"/>
  <c r="Y404" i="1"/>
  <c r="X405" i="1"/>
  <c r="Y405" i="1"/>
  <c r="X406" i="1"/>
  <c r="Y406" i="1"/>
  <c r="X407" i="1"/>
  <c r="Y407" i="1"/>
  <c r="X408" i="1"/>
  <c r="Y408" i="1"/>
  <c r="X409" i="1"/>
  <c r="Y409" i="1"/>
  <c r="X410" i="1"/>
  <c r="Y410" i="1"/>
  <c r="X411" i="1"/>
  <c r="Y411" i="1"/>
  <c r="X412" i="1"/>
  <c r="Y412" i="1"/>
  <c r="X413" i="1"/>
  <c r="Y413" i="1"/>
  <c r="X414" i="1"/>
  <c r="Y414" i="1"/>
  <c r="X415" i="1"/>
  <c r="Y415" i="1"/>
  <c r="X416" i="1"/>
  <c r="Y416" i="1"/>
  <c r="X417" i="1"/>
  <c r="Y417" i="1"/>
  <c r="X418" i="1"/>
  <c r="Y418" i="1"/>
  <c r="X419" i="1"/>
  <c r="Y419" i="1"/>
  <c r="X420" i="1"/>
  <c r="Y420" i="1"/>
  <c r="X421" i="1"/>
  <c r="Y421" i="1"/>
  <c r="X422" i="1"/>
  <c r="Y422" i="1"/>
  <c r="X423" i="1"/>
  <c r="Y423" i="1"/>
  <c r="X424" i="1"/>
  <c r="Y424" i="1"/>
  <c r="X425" i="1"/>
  <c r="Y425" i="1"/>
  <c r="X426" i="1"/>
  <c r="Y426" i="1"/>
  <c r="X427" i="1"/>
  <c r="Y427" i="1"/>
  <c r="X428" i="1"/>
  <c r="Y428" i="1"/>
  <c r="X429" i="1"/>
  <c r="Y429" i="1"/>
  <c r="X430" i="1"/>
  <c r="Y430" i="1"/>
  <c r="X431" i="1"/>
  <c r="Y431" i="1"/>
  <c r="X432" i="1"/>
  <c r="Y432" i="1"/>
  <c r="X433" i="1"/>
  <c r="Y433" i="1"/>
  <c r="X434" i="1"/>
  <c r="Y434" i="1"/>
  <c r="X435" i="1"/>
  <c r="Y435" i="1"/>
  <c r="X436" i="1"/>
  <c r="Y436" i="1"/>
  <c r="X437" i="1"/>
  <c r="Y437" i="1"/>
  <c r="X438" i="1"/>
  <c r="Y438" i="1"/>
  <c r="X439" i="1"/>
  <c r="Y439" i="1"/>
  <c r="X440" i="1"/>
  <c r="Y440" i="1"/>
  <c r="X441" i="1"/>
  <c r="Y441" i="1"/>
  <c r="X442" i="1"/>
  <c r="Y442" i="1"/>
  <c r="X443" i="1"/>
  <c r="Y443" i="1"/>
  <c r="X445" i="1"/>
  <c r="Y445" i="1"/>
  <c r="X446" i="1"/>
  <c r="Y446" i="1"/>
  <c r="X447" i="1"/>
  <c r="Y447" i="1"/>
  <c r="X448" i="1"/>
  <c r="Y448" i="1"/>
  <c r="X449" i="1"/>
  <c r="Y449" i="1"/>
  <c r="X450" i="1"/>
  <c r="Y450" i="1"/>
  <c r="X451" i="1"/>
  <c r="Y451" i="1"/>
  <c r="X452" i="1"/>
  <c r="Y452" i="1"/>
  <c r="X453" i="1"/>
  <c r="Y453" i="1"/>
  <c r="X454" i="1"/>
  <c r="Y454" i="1"/>
  <c r="X455" i="1"/>
  <c r="Y455" i="1"/>
  <c r="X457" i="1"/>
  <c r="Y457" i="1"/>
  <c r="X459" i="1"/>
  <c r="Y459" i="1"/>
  <c r="X460" i="1"/>
  <c r="Y460" i="1"/>
  <c r="X461" i="1"/>
  <c r="Y461" i="1"/>
  <c r="X462" i="1"/>
  <c r="Y462" i="1"/>
  <c r="X463" i="1"/>
  <c r="Y463" i="1"/>
  <c r="X464" i="1"/>
  <c r="Y464" i="1"/>
  <c r="X465" i="1"/>
  <c r="Y465" i="1"/>
  <c r="X466" i="1"/>
  <c r="Y466" i="1"/>
  <c r="X467" i="1"/>
  <c r="Y467" i="1"/>
  <c r="X468" i="1"/>
  <c r="Y468" i="1"/>
  <c r="X469" i="1"/>
  <c r="Y469" i="1"/>
  <c r="X470" i="1"/>
  <c r="Y470" i="1"/>
  <c r="X471" i="1"/>
  <c r="Y471" i="1"/>
  <c r="X472" i="1"/>
  <c r="Y472" i="1"/>
  <c r="X473" i="1"/>
  <c r="Y473" i="1"/>
  <c r="X474" i="1"/>
  <c r="Y474" i="1"/>
  <c r="X475" i="1"/>
  <c r="Y475" i="1"/>
  <c r="X476" i="1"/>
  <c r="Y476" i="1"/>
  <c r="X477" i="1"/>
  <c r="Y477" i="1"/>
  <c r="X478" i="1"/>
  <c r="Y478" i="1"/>
  <c r="X479" i="1"/>
  <c r="Y479" i="1"/>
  <c r="X480" i="1"/>
  <c r="Y480" i="1"/>
  <c r="X481" i="1"/>
  <c r="Y481" i="1"/>
  <c r="X482" i="1"/>
  <c r="Y482" i="1"/>
  <c r="X483" i="1"/>
  <c r="Y483" i="1"/>
  <c r="X484" i="1"/>
  <c r="Y484" i="1"/>
  <c r="X485" i="1"/>
  <c r="Y485" i="1"/>
  <c r="X486" i="1"/>
  <c r="Y486" i="1"/>
  <c r="X487" i="1"/>
  <c r="Y487" i="1"/>
  <c r="X488" i="1"/>
  <c r="Y488" i="1"/>
  <c r="X489" i="1"/>
  <c r="Y489" i="1"/>
  <c r="X490" i="1"/>
  <c r="Y490" i="1"/>
  <c r="X491" i="1"/>
  <c r="Y491" i="1"/>
  <c r="X492" i="1"/>
  <c r="Y492" i="1"/>
  <c r="X493" i="1"/>
  <c r="Y493" i="1"/>
  <c r="X494" i="1"/>
  <c r="Y494" i="1"/>
  <c r="X495" i="1"/>
  <c r="Y495" i="1"/>
  <c r="X496" i="1"/>
  <c r="Y496" i="1"/>
  <c r="X497" i="1"/>
  <c r="Y497" i="1"/>
  <c r="X498" i="1"/>
  <c r="Y498" i="1"/>
  <c r="X499" i="1"/>
  <c r="Y499" i="1"/>
  <c r="X500" i="1"/>
  <c r="Y500" i="1"/>
  <c r="AG43" i="1"/>
  <c r="AI43" i="1" s="1"/>
  <c r="AG67" i="1"/>
  <c r="AI67" i="1" s="1"/>
  <c r="AG107" i="1"/>
  <c r="AI107" i="1" s="1"/>
  <c r="AG131" i="1"/>
  <c r="AI131" i="1" s="1"/>
  <c r="AG171" i="1"/>
  <c r="AI171" i="1" s="1"/>
  <c r="AG195" i="1"/>
  <c r="AI195" i="1" s="1"/>
  <c r="AG235" i="1"/>
  <c r="AI235" i="1" s="1"/>
  <c r="AG259" i="1"/>
  <c r="AI259" i="1" s="1"/>
  <c r="AG368" i="1"/>
  <c r="AI368" i="1" s="1"/>
  <c r="AG424" i="1"/>
  <c r="AI424" i="1" s="1"/>
  <c r="AG453" i="1"/>
  <c r="AI453" i="1" s="1"/>
  <c r="AG302" i="1"/>
  <c r="AI302" i="1" s="1"/>
  <c r="AG4" i="1"/>
  <c r="AI4" i="1" s="1"/>
  <c r="AG5" i="1"/>
  <c r="AI5" i="1" s="1"/>
  <c r="AG6" i="1"/>
  <c r="AI6" i="1" s="1"/>
  <c r="AG7" i="1"/>
  <c r="AI7" i="1" s="1"/>
  <c r="AG8" i="1"/>
  <c r="AI8" i="1" s="1"/>
  <c r="AG9" i="1"/>
  <c r="AI9" i="1" s="1"/>
  <c r="AG10" i="1"/>
  <c r="AI10" i="1" s="1"/>
  <c r="AG11" i="1"/>
  <c r="AI11" i="1" s="1"/>
  <c r="AG12" i="1"/>
  <c r="AI12" i="1" s="1"/>
  <c r="AG13" i="1"/>
  <c r="AI13" i="1" s="1"/>
  <c r="AG14" i="1"/>
  <c r="AI14" i="1" s="1"/>
  <c r="AG15" i="1"/>
  <c r="AI15" i="1" s="1"/>
  <c r="AG16" i="1"/>
  <c r="AI16" i="1" s="1"/>
  <c r="AG17" i="1"/>
  <c r="AI17" i="1" s="1"/>
  <c r="AG18" i="1"/>
  <c r="AI18" i="1" s="1"/>
  <c r="AG19" i="1"/>
  <c r="AI19" i="1" s="1"/>
  <c r="AG20" i="1"/>
  <c r="AI20" i="1" s="1"/>
  <c r="AG21" i="1"/>
  <c r="AI21" i="1" s="1"/>
  <c r="AG22" i="1"/>
  <c r="AI22" i="1" s="1"/>
  <c r="AG23" i="1"/>
  <c r="AI23" i="1" s="1"/>
  <c r="AG24" i="1"/>
  <c r="AI24" i="1" s="1"/>
  <c r="AG25" i="1"/>
  <c r="AI25" i="1" s="1"/>
  <c r="AG26" i="1"/>
  <c r="AI26" i="1" s="1"/>
  <c r="AG27" i="1"/>
  <c r="AI27" i="1" s="1"/>
  <c r="AG28" i="1"/>
  <c r="AI28" i="1" s="1"/>
  <c r="AG29" i="1"/>
  <c r="AI29" i="1" s="1"/>
  <c r="AG30" i="1"/>
  <c r="AI30" i="1" s="1"/>
  <c r="AG31" i="1"/>
  <c r="AI31" i="1" s="1"/>
  <c r="AG32" i="1"/>
  <c r="AI32" i="1" s="1"/>
  <c r="AG33" i="1"/>
  <c r="AI33" i="1" s="1"/>
  <c r="AG34" i="1"/>
  <c r="AI34" i="1" s="1"/>
  <c r="AG35" i="1"/>
  <c r="AI35" i="1" s="1"/>
  <c r="AG36" i="1"/>
  <c r="AI36" i="1" s="1"/>
  <c r="AG37" i="1"/>
  <c r="AI37" i="1" s="1"/>
  <c r="AG38" i="1"/>
  <c r="AI38" i="1" s="1"/>
  <c r="AG39" i="1"/>
  <c r="AI39" i="1" s="1"/>
  <c r="AG40" i="1"/>
  <c r="AI40" i="1" s="1"/>
  <c r="AG41" i="1"/>
  <c r="AI41" i="1" s="1"/>
  <c r="AG42" i="1"/>
  <c r="AI42" i="1" s="1"/>
  <c r="AG44" i="1"/>
  <c r="AI44" i="1" s="1"/>
  <c r="AG45" i="1"/>
  <c r="AI45" i="1" s="1"/>
  <c r="AG46" i="1"/>
  <c r="AI46" i="1" s="1"/>
  <c r="AG47" i="1"/>
  <c r="AI47" i="1" s="1"/>
  <c r="AG48" i="1"/>
  <c r="AI48" i="1" s="1"/>
  <c r="AG49" i="1"/>
  <c r="AI49" i="1" s="1"/>
  <c r="AG50" i="1"/>
  <c r="AI50" i="1" s="1"/>
  <c r="AG51" i="1"/>
  <c r="AI51" i="1" s="1"/>
  <c r="AG52" i="1"/>
  <c r="AI52" i="1" s="1"/>
  <c r="AG53" i="1"/>
  <c r="AI53" i="1" s="1"/>
  <c r="AG54" i="1"/>
  <c r="AI54" i="1" s="1"/>
  <c r="AG55" i="1"/>
  <c r="AI55" i="1" s="1"/>
  <c r="AG56" i="1"/>
  <c r="AI56" i="1" s="1"/>
  <c r="AG57" i="1"/>
  <c r="AI57" i="1" s="1"/>
  <c r="AG58" i="1"/>
  <c r="AI58" i="1" s="1"/>
  <c r="AG59" i="1"/>
  <c r="AI59" i="1" s="1"/>
  <c r="AG60" i="1"/>
  <c r="AI60" i="1" s="1"/>
  <c r="AG61" i="1"/>
  <c r="AI61" i="1" s="1"/>
  <c r="AG62" i="1"/>
  <c r="AI62" i="1" s="1"/>
  <c r="AG63" i="1"/>
  <c r="AI63" i="1" s="1"/>
  <c r="AG64" i="1"/>
  <c r="AI64" i="1" s="1"/>
  <c r="AG65" i="1"/>
  <c r="AI65" i="1" s="1"/>
  <c r="AG66" i="1"/>
  <c r="AI66" i="1" s="1"/>
  <c r="AG68" i="1"/>
  <c r="AI68" i="1" s="1"/>
  <c r="AG69" i="1"/>
  <c r="AI69" i="1" s="1"/>
  <c r="AG70" i="1"/>
  <c r="AI70" i="1" s="1"/>
  <c r="AG71" i="1"/>
  <c r="AI71" i="1" s="1"/>
  <c r="AG72" i="1"/>
  <c r="AI72" i="1" s="1"/>
  <c r="AG73" i="1"/>
  <c r="AI73" i="1" s="1"/>
  <c r="AG74" i="1"/>
  <c r="AI74" i="1" s="1"/>
  <c r="AG75" i="1"/>
  <c r="AI75" i="1" s="1"/>
  <c r="AG76" i="1"/>
  <c r="AI76" i="1" s="1"/>
  <c r="AG77" i="1"/>
  <c r="AI77" i="1" s="1"/>
  <c r="AG78" i="1"/>
  <c r="AI78" i="1" s="1"/>
  <c r="AG79" i="1"/>
  <c r="AI79" i="1" s="1"/>
  <c r="AG80" i="1"/>
  <c r="AI80" i="1" s="1"/>
  <c r="AG81" i="1"/>
  <c r="AI81" i="1" s="1"/>
  <c r="AG82" i="1"/>
  <c r="AI82" i="1" s="1"/>
  <c r="AG83" i="1"/>
  <c r="AI83" i="1" s="1"/>
  <c r="AG84" i="1"/>
  <c r="AI84" i="1" s="1"/>
  <c r="AG85" i="1"/>
  <c r="AI85" i="1" s="1"/>
  <c r="AG86" i="1"/>
  <c r="AI86" i="1" s="1"/>
  <c r="AG87" i="1"/>
  <c r="AI87" i="1" s="1"/>
  <c r="AG88" i="1"/>
  <c r="AI88" i="1" s="1"/>
  <c r="AG89" i="1"/>
  <c r="AI89" i="1" s="1"/>
  <c r="AG90" i="1"/>
  <c r="AI90" i="1" s="1"/>
  <c r="AG91" i="1"/>
  <c r="AI91" i="1" s="1"/>
  <c r="AG92" i="1"/>
  <c r="AI92" i="1" s="1"/>
  <c r="AG93" i="1"/>
  <c r="AI93" i="1" s="1"/>
  <c r="AG94" i="1"/>
  <c r="AI94" i="1" s="1"/>
  <c r="AG95" i="1"/>
  <c r="AI95" i="1" s="1"/>
  <c r="AG96" i="1"/>
  <c r="AI96" i="1" s="1"/>
  <c r="AG97" i="1"/>
  <c r="AI97" i="1" s="1"/>
  <c r="AG98" i="1"/>
  <c r="AI98" i="1" s="1"/>
  <c r="AG99" i="1"/>
  <c r="AI99" i="1" s="1"/>
  <c r="AG100" i="1"/>
  <c r="AI100" i="1" s="1"/>
  <c r="AG101" i="1"/>
  <c r="AI101" i="1" s="1"/>
  <c r="AG102" i="1"/>
  <c r="AI102" i="1" s="1"/>
  <c r="AG103" i="1"/>
  <c r="AI103" i="1" s="1"/>
  <c r="AG104" i="1"/>
  <c r="AI104" i="1" s="1"/>
  <c r="AG105" i="1"/>
  <c r="AI105" i="1" s="1"/>
  <c r="AG106" i="1"/>
  <c r="AI106" i="1" s="1"/>
  <c r="AG108" i="1"/>
  <c r="AI108" i="1" s="1"/>
  <c r="AG109" i="1"/>
  <c r="AI109" i="1" s="1"/>
  <c r="AG110" i="1"/>
  <c r="AI110" i="1" s="1"/>
  <c r="AG111" i="1"/>
  <c r="AI111" i="1" s="1"/>
  <c r="AG112" i="1"/>
  <c r="AI112" i="1" s="1"/>
  <c r="AG113" i="1"/>
  <c r="AI113" i="1" s="1"/>
  <c r="AG114" i="1"/>
  <c r="AI114" i="1" s="1"/>
  <c r="AG115" i="1"/>
  <c r="AI115" i="1" s="1"/>
  <c r="AG116" i="1"/>
  <c r="AI116" i="1" s="1"/>
  <c r="AG117" i="1"/>
  <c r="AI117" i="1" s="1"/>
  <c r="AG118" i="1"/>
  <c r="AI118" i="1" s="1"/>
  <c r="AG119" i="1"/>
  <c r="AI119" i="1" s="1"/>
  <c r="AG120" i="1"/>
  <c r="AI120" i="1" s="1"/>
  <c r="AG121" i="1"/>
  <c r="AI121" i="1" s="1"/>
  <c r="AG122" i="1"/>
  <c r="AI122" i="1" s="1"/>
  <c r="AG123" i="1"/>
  <c r="AI123" i="1" s="1"/>
  <c r="AG124" i="1"/>
  <c r="AI124" i="1" s="1"/>
  <c r="AG125" i="1"/>
  <c r="AI125" i="1" s="1"/>
  <c r="AG126" i="1"/>
  <c r="AI126" i="1" s="1"/>
  <c r="AG127" i="1"/>
  <c r="AI127" i="1" s="1"/>
  <c r="AG128" i="1"/>
  <c r="AI128" i="1" s="1"/>
  <c r="AG129" i="1"/>
  <c r="AI129" i="1" s="1"/>
  <c r="AG130" i="1"/>
  <c r="AI130" i="1" s="1"/>
  <c r="AG132" i="1"/>
  <c r="AI132" i="1" s="1"/>
  <c r="AG133" i="1"/>
  <c r="AI133" i="1" s="1"/>
  <c r="AG134" i="1"/>
  <c r="AI134" i="1" s="1"/>
  <c r="AG135" i="1"/>
  <c r="AI135" i="1" s="1"/>
  <c r="AG136" i="1"/>
  <c r="AI136" i="1" s="1"/>
  <c r="AG137" i="1"/>
  <c r="AI137" i="1" s="1"/>
  <c r="AG138" i="1"/>
  <c r="AI138" i="1" s="1"/>
  <c r="AG139" i="1"/>
  <c r="AI139" i="1" s="1"/>
  <c r="AG140" i="1"/>
  <c r="AI140" i="1" s="1"/>
  <c r="AG141" i="1"/>
  <c r="AI141" i="1" s="1"/>
  <c r="AG142" i="1"/>
  <c r="AI142" i="1" s="1"/>
  <c r="AG143" i="1"/>
  <c r="AI143" i="1" s="1"/>
  <c r="AG144" i="1"/>
  <c r="AI144" i="1" s="1"/>
  <c r="AG145" i="1"/>
  <c r="AI145" i="1" s="1"/>
  <c r="AG146" i="1"/>
  <c r="AI146" i="1" s="1"/>
  <c r="AG147" i="1"/>
  <c r="AI147" i="1" s="1"/>
  <c r="AG148" i="1"/>
  <c r="AI148" i="1" s="1"/>
  <c r="AG149" i="1"/>
  <c r="AI149" i="1" s="1"/>
  <c r="AG150" i="1"/>
  <c r="AI150" i="1" s="1"/>
  <c r="AG151" i="1"/>
  <c r="AI151" i="1" s="1"/>
  <c r="AG152" i="1"/>
  <c r="AI152" i="1" s="1"/>
  <c r="AG153" i="1"/>
  <c r="AI153" i="1" s="1"/>
  <c r="AG154" i="1"/>
  <c r="AI154" i="1" s="1"/>
  <c r="AG155" i="1"/>
  <c r="AI155" i="1" s="1"/>
  <c r="AG156" i="1"/>
  <c r="AI156" i="1" s="1"/>
  <c r="AG157" i="1"/>
  <c r="AI157" i="1" s="1"/>
  <c r="AG158" i="1"/>
  <c r="AI158" i="1" s="1"/>
  <c r="AG159" i="1"/>
  <c r="AI159" i="1" s="1"/>
  <c r="AG160" i="1"/>
  <c r="AI160" i="1" s="1"/>
  <c r="AG161" i="1"/>
  <c r="AI161" i="1" s="1"/>
  <c r="AG162" i="1"/>
  <c r="AI162" i="1" s="1"/>
  <c r="AG163" i="1"/>
  <c r="AI163" i="1" s="1"/>
  <c r="AG164" i="1"/>
  <c r="AI164" i="1" s="1"/>
  <c r="AG165" i="1"/>
  <c r="AI165" i="1" s="1"/>
  <c r="AG166" i="1"/>
  <c r="AI166" i="1" s="1"/>
  <c r="AG167" i="1"/>
  <c r="AI167" i="1" s="1"/>
  <c r="AG168" i="1"/>
  <c r="AI168" i="1" s="1"/>
  <c r="AG169" i="1"/>
  <c r="AI169" i="1" s="1"/>
  <c r="AG170" i="1"/>
  <c r="AI170" i="1" s="1"/>
  <c r="AG172" i="1"/>
  <c r="AI172" i="1" s="1"/>
  <c r="AG173" i="1"/>
  <c r="AI173" i="1" s="1"/>
  <c r="AG174" i="1"/>
  <c r="AI174" i="1" s="1"/>
  <c r="AG175" i="1"/>
  <c r="AI175" i="1" s="1"/>
  <c r="AG176" i="1"/>
  <c r="AI176" i="1" s="1"/>
  <c r="AG177" i="1"/>
  <c r="AI177" i="1" s="1"/>
  <c r="AG178" i="1"/>
  <c r="AI178" i="1" s="1"/>
  <c r="AG179" i="1"/>
  <c r="AI179" i="1" s="1"/>
  <c r="AG180" i="1"/>
  <c r="AI180" i="1" s="1"/>
  <c r="AG181" i="1"/>
  <c r="AI181" i="1" s="1"/>
  <c r="AG182" i="1"/>
  <c r="AI182" i="1" s="1"/>
  <c r="AG183" i="1"/>
  <c r="AI183" i="1" s="1"/>
  <c r="AG184" i="1"/>
  <c r="AI184" i="1" s="1"/>
  <c r="AG185" i="1"/>
  <c r="AI185" i="1" s="1"/>
  <c r="AG186" i="1"/>
  <c r="AI186" i="1" s="1"/>
  <c r="AG187" i="1"/>
  <c r="AI187" i="1" s="1"/>
  <c r="AG188" i="1"/>
  <c r="AI188" i="1" s="1"/>
  <c r="AG189" i="1"/>
  <c r="AI189" i="1" s="1"/>
  <c r="AG190" i="1"/>
  <c r="AI190" i="1" s="1"/>
  <c r="AG191" i="1"/>
  <c r="AI191" i="1" s="1"/>
  <c r="AG192" i="1"/>
  <c r="AI192" i="1" s="1"/>
  <c r="AG193" i="1"/>
  <c r="AI193" i="1" s="1"/>
  <c r="AG194" i="1"/>
  <c r="AI194" i="1" s="1"/>
  <c r="AG196" i="1"/>
  <c r="AI196" i="1" s="1"/>
  <c r="AG197" i="1"/>
  <c r="AI197" i="1" s="1"/>
  <c r="AG198" i="1"/>
  <c r="AI198" i="1" s="1"/>
  <c r="AG199" i="1"/>
  <c r="AI199" i="1" s="1"/>
  <c r="AG200" i="1"/>
  <c r="AI200" i="1" s="1"/>
  <c r="AG201" i="1"/>
  <c r="AI201" i="1" s="1"/>
  <c r="AG202" i="1"/>
  <c r="AI202" i="1" s="1"/>
  <c r="AG203" i="1"/>
  <c r="AI203" i="1" s="1"/>
  <c r="AG204" i="1"/>
  <c r="AI204" i="1" s="1"/>
  <c r="AG205" i="1"/>
  <c r="AI205" i="1" s="1"/>
  <c r="AG206" i="1"/>
  <c r="AI206" i="1" s="1"/>
  <c r="AG207" i="1"/>
  <c r="AI207" i="1" s="1"/>
  <c r="AG208" i="1"/>
  <c r="AI208" i="1" s="1"/>
  <c r="AG209" i="1"/>
  <c r="AI209" i="1" s="1"/>
  <c r="AG210" i="1"/>
  <c r="AI210" i="1" s="1"/>
  <c r="AG211" i="1"/>
  <c r="AI211" i="1" s="1"/>
  <c r="AG212" i="1"/>
  <c r="AI212" i="1" s="1"/>
  <c r="AG213" i="1"/>
  <c r="AI213" i="1" s="1"/>
  <c r="AG214" i="1"/>
  <c r="AI214" i="1" s="1"/>
  <c r="AG215" i="1"/>
  <c r="AI215" i="1" s="1"/>
  <c r="AG216" i="1"/>
  <c r="AI216" i="1" s="1"/>
  <c r="AG217" i="1"/>
  <c r="AI217" i="1" s="1"/>
  <c r="AG218" i="1"/>
  <c r="AI218" i="1" s="1"/>
  <c r="AG219" i="1"/>
  <c r="AI219" i="1" s="1"/>
  <c r="AG220" i="1"/>
  <c r="AI220" i="1" s="1"/>
  <c r="AG221" i="1"/>
  <c r="AI221" i="1" s="1"/>
  <c r="AG222" i="1"/>
  <c r="AI222" i="1" s="1"/>
  <c r="AG223" i="1"/>
  <c r="AI223" i="1" s="1"/>
  <c r="AG224" i="1"/>
  <c r="AI224" i="1" s="1"/>
  <c r="AG225" i="1"/>
  <c r="AI225" i="1" s="1"/>
  <c r="AG226" i="1"/>
  <c r="AI226" i="1" s="1"/>
  <c r="AG227" i="1"/>
  <c r="AI227" i="1" s="1"/>
  <c r="AG228" i="1"/>
  <c r="AI228" i="1" s="1"/>
  <c r="AG229" i="1"/>
  <c r="AI229" i="1" s="1"/>
  <c r="AG230" i="1"/>
  <c r="AI230" i="1" s="1"/>
  <c r="AG231" i="1"/>
  <c r="AI231" i="1" s="1"/>
  <c r="AG232" i="1"/>
  <c r="AI232" i="1" s="1"/>
  <c r="AG233" i="1"/>
  <c r="AI233" i="1" s="1"/>
  <c r="AG234" i="1"/>
  <c r="AI234" i="1" s="1"/>
  <c r="AG236" i="1"/>
  <c r="AI236" i="1" s="1"/>
  <c r="AG237" i="1"/>
  <c r="AI237" i="1" s="1"/>
  <c r="AG238" i="1"/>
  <c r="AI238" i="1" s="1"/>
  <c r="AG239" i="1"/>
  <c r="AI239" i="1" s="1"/>
  <c r="AG240" i="1"/>
  <c r="AI240" i="1" s="1"/>
  <c r="AG241" i="1"/>
  <c r="AI241" i="1" s="1"/>
  <c r="AG242" i="1"/>
  <c r="AI242" i="1" s="1"/>
  <c r="AG243" i="1"/>
  <c r="AI243" i="1" s="1"/>
  <c r="AG244" i="1"/>
  <c r="AI244" i="1" s="1"/>
  <c r="AG245" i="1"/>
  <c r="AI245" i="1" s="1"/>
  <c r="AG246" i="1"/>
  <c r="AI246" i="1" s="1"/>
  <c r="AG247" i="1"/>
  <c r="AI247" i="1" s="1"/>
  <c r="AG248" i="1"/>
  <c r="AI248" i="1" s="1"/>
  <c r="AG249" i="1"/>
  <c r="AI249" i="1" s="1"/>
  <c r="AG250" i="1"/>
  <c r="AI250" i="1" s="1"/>
  <c r="AG251" i="1"/>
  <c r="AI251" i="1" s="1"/>
  <c r="AG252" i="1"/>
  <c r="AI252" i="1" s="1"/>
  <c r="AG253" i="1"/>
  <c r="AI253" i="1" s="1"/>
  <c r="AG254" i="1"/>
  <c r="AI254" i="1" s="1"/>
  <c r="AG255" i="1"/>
  <c r="AI255" i="1" s="1"/>
  <c r="AG256" i="1"/>
  <c r="AI256" i="1" s="1"/>
  <c r="AG257" i="1"/>
  <c r="AI257" i="1" s="1"/>
  <c r="AG258" i="1"/>
  <c r="AI258" i="1" s="1"/>
  <c r="AG260" i="1"/>
  <c r="AI260" i="1" s="1"/>
  <c r="AG261" i="1"/>
  <c r="AI261" i="1" s="1"/>
  <c r="AG262" i="1"/>
  <c r="AI262" i="1" s="1"/>
  <c r="AG263" i="1"/>
  <c r="AI263" i="1" s="1"/>
  <c r="AG264" i="1"/>
  <c r="AI264" i="1" s="1"/>
  <c r="AG265" i="1"/>
  <c r="AI265" i="1" s="1"/>
  <c r="AG266" i="1"/>
  <c r="AI266" i="1" s="1"/>
  <c r="AG267" i="1"/>
  <c r="AI267" i="1" s="1"/>
  <c r="AG268" i="1"/>
  <c r="AI268" i="1" s="1"/>
  <c r="AG269" i="1"/>
  <c r="AI269" i="1" s="1"/>
  <c r="AG270" i="1"/>
  <c r="AI270" i="1" s="1"/>
  <c r="AG271" i="1"/>
  <c r="AI271" i="1" s="1"/>
  <c r="AG272" i="1"/>
  <c r="AI272" i="1" s="1"/>
  <c r="AG273" i="1"/>
  <c r="AI273" i="1" s="1"/>
  <c r="AG274" i="1"/>
  <c r="AI274" i="1" s="1"/>
  <c r="AG275" i="1"/>
  <c r="AI275" i="1" s="1"/>
  <c r="AG276" i="1"/>
  <c r="AI276" i="1" s="1"/>
  <c r="AG277" i="1"/>
  <c r="AI277" i="1" s="1"/>
  <c r="AG278" i="1"/>
  <c r="AI278" i="1" s="1"/>
  <c r="AG279" i="1"/>
  <c r="AI279" i="1" s="1"/>
  <c r="AG280" i="1"/>
  <c r="AI280" i="1" s="1"/>
  <c r="AG281" i="1"/>
  <c r="AI281" i="1" s="1"/>
  <c r="AG282" i="1"/>
  <c r="AI282" i="1" s="1"/>
  <c r="AG283" i="1"/>
  <c r="AI283" i="1" s="1"/>
  <c r="AG284" i="1"/>
  <c r="AI284" i="1" s="1"/>
  <c r="AG285" i="1"/>
  <c r="AI285" i="1" s="1"/>
  <c r="AG286" i="1"/>
  <c r="AI286" i="1" s="1"/>
  <c r="AG287" i="1"/>
  <c r="AI287" i="1" s="1"/>
  <c r="AG288" i="1"/>
  <c r="AI288" i="1" s="1"/>
  <c r="AG289" i="1"/>
  <c r="AI289" i="1" s="1"/>
  <c r="AG290" i="1"/>
  <c r="AI290" i="1" s="1"/>
  <c r="AG291" i="1"/>
  <c r="AI291" i="1" s="1"/>
  <c r="AG292" i="1"/>
  <c r="AI292" i="1" s="1"/>
  <c r="AG293" i="1"/>
  <c r="AI293" i="1" s="1"/>
  <c r="AG294" i="1"/>
  <c r="AI294" i="1" s="1"/>
  <c r="AG295" i="1"/>
  <c r="AI295" i="1" s="1"/>
  <c r="AG296" i="1"/>
  <c r="AI296" i="1" s="1"/>
  <c r="AG297" i="1"/>
  <c r="AI297" i="1" s="1"/>
  <c r="AG298" i="1"/>
  <c r="AI298" i="1" s="1"/>
  <c r="AG299" i="1"/>
  <c r="AI299" i="1" s="1"/>
  <c r="AG300" i="1"/>
  <c r="AI300" i="1" s="1"/>
  <c r="AG301" i="1"/>
  <c r="AI301" i="1" s="1"/>
  <c r="AG303" i="1"/>
  <c r="AI303" i="1" s="1"/>
  <c r="AG304" i="1"/>
  <c r="AI304" i="1" s="1"/>
  <c r="AG305" i="1"/>
  <c r="AI305" i="1" s="1"/>
  <c r="AG306" i="1"/>
  <c r="AI306" i="1" s="1"/>
  <c r="AG307" i="1"/>
  <c r="AI307" i="1" s="1"/>
  <c r="AG308" i="1"/>
  <c r="AI308" i="1" s="1"/>
  <c r="AG309" i="1"/>
  <c r="AI309" i="1" s="1"/>
  <c r="AG310" i="1"/>
  <c r="AI310" i="1" s="1"/>
  <c r="AG311" i="1"/>
  <c r="AI311" i="1" s="1"/>
  <c r="AG312" i="1"/>
  <c r="AI312" i="1" s="1"/>
  <c r="AG313" i="1"/>
  <c r="AI313" i="1" s="1"/>
  <c r="AG314" i="1"/>
  <c r="AI314" i="1" s="1"/>
  <c r="AG315" i="1"/>
  <c r="AI315" i="1" s="1"/>
  <c r="AG316" i="1"/>
  <c r="AI316" i="1" s="1"/>
  <c r="AG317" i="1"/>
  <c r="AI317" i="1" s="1"/>
  <c r="AG318" i="1"/>
  <c r="AI318" i="1" s="1"/>
  <c r="AG319" i="1"/>
  <c r="AI319" i="1" s="1"/>
  <c r="AG320" i="1"/>
  <c r="AI320" i="1" s="1"/>
  <c r="AG321" i="1"/>
  <c r="AI321" i="1" s="1"/>
  <c r="AG322" i="1"/>
  <c r="AI322" i="1" s="1"/>
  <c r="AG323" i="1"/>
  <c r="AI323" i="1" s="1"/>
  <c r="AG324" i="1"/>
  <c r="AI324" i="1" s="1"/>
  <c r="AG325" i="1"/>
  <c r="AI325" i="1" s="1"/>
  <c r="AG326" i="1"/>
  <c r="AI326" i="1" s="1"/>
  <c r="AG327" i="1"/>
  <c r="AI327" i="1" s="1"/>
  <c r="AG328" i="1"/>
  <c r="AI328" i="1" s="1"/>
  <c r="AG329" i="1"/>
  <c r="AI329" i="1" s="1"/>
  <c r="AG330" i="1"/>
  <c r="AI330" i="1" s="1"/>
  <c r="AG331" i="1"/>
  <c r="AI331" i="1" s="1"/>
  <c r="AG332" i="1"/>
  <c r="AI332" i="1" s="1"/>
  <c r="AG333" i="1"/>
  <c r="AI333" i="1" s="1"/>
  <c r="AG334" i="1"/>
  <c r="AI334" i="1" s="1"/>
  <c r="AG335" i="1"/>
  <c r="AI335" i="1" s="1"/>
  <c r="AG336" i="1"/>
  <c r="AI336" i="1" s="1"/>
  <c r="AG337" i="1"/>
  <c r="AI337" i="1" s="1"/>
  <c r="AG338" i="1"/>
  <c r="AI338" i="1" s="1"/>
  <c r="AG339" i="1"/>
  <c r="AI339" i="1" s="1"/>
  <c r="AG340" i="1"/>
  <c r="AI340" i="1" s="1"/>
  <c r="AG341" i="1"/>
  <c r="AI341" i="1" s="1"/>
  <c r="AG342" i="1"/>
  <c r="AI342" i="1" s="1"/>
  <c r="AG343" i="1"/>
  <c r="AI343" i="1" s="1"/>
  <c r="AG344" i="1"/>
  <c r="AI344" i="1" s="1"/>
  <c r="AG345" i="1"/>
  <c r="AI345" i="1" s="1"/>
  <c r="AG346" i="1"/>
  <c r="AI346" i="1" s="1"/>
  <c r="AG347" i="1"/>
  <c r="AI347" i="1" s="1"/>
  <c r="AG348" i="1"/>
  <c r="AI348" i="1" s="1"/>
  <c r="AG349" i="1"/>
  <c r="AI349" i="1" s="1"/>
  <c r="AG350" i="1"/>
  <c r="AI350" i="1" s="1"/>
  <c r="AG351" i="1"/>
  <c r="AI351" i="1" s="1"/>
  <c r="AG352" i="1"/>
  <c r="AI352" i="1" s="1"/>
  <c r="AG353" i="1"/>
  <c r="AI353" i="1" s="1"/>
  <c r="AG356" i="1"/>
  <c r="AI356" i="1" s="1"/>
  <c r="AG357" i="1"/>
  <c r="AI357" i="1" s="1"/>
  <c r="AG358" i="1"/>
  <c r="AI358" i="1" s="1"/>
  <c r="AG359" i="1"/>
  <c r="AI359" i="1" s="1"/>
  <c r="AG360" i="1"/>
  <c r="AI360" i="1" s="1"/>
  <c r="AG361" i="1"/>
  <c r="AI361" i="1" s="1"/>
  <c r="AG362" i="1"/>
  <c r="AI362" i="1" s="1"/>
  <c r="AG363" i="1"/>
  <c r="AI363" i="1" s="1"/>
  <c r="AG364" i="1"/>
  <c r="AI364" i="1" s="1"/>
  <c r="AG365" i="1"/>
  <c r="AI365" i="1" s="1"/>
  <c r="AG366" i="1"/>
  <c r="AI366" i="1" s="1"/>
  <c r="AG367" i="1"/>
  <c r="AI367" i="1" s="1"/>
  <c r="AG369" i="1"/>
  <c r="AI369" i="1" s="1"/>
  <c r="AG370" i="1"/>
  <c r="AI370" i="1" s="1"/>
  <c r="AG371" i="1"/>
  <c r="AI371" i="1" s="1"/>
  <c r="AG372" i="1"/>
  <c r="AI372" i="1" s="1"/>
  <c r="AG373" i="1"/>
  <c r="AI373" i="1" s="1"/>
  <c r="AG374" i="1"/>
  <c r="AI374" i="1" s="1"/>
  <c r="AG375" i="1"/>
  <c r="AI375" i="1" s="1"/>
  <c r="AG376" i="1"/>
  <c r="AI376" i="1" s="1"/>
  <c r="AG377" i="1"/>
  <c r="AI377" i="1" s="1"/>
  <c r="AG378" i="1"/>
  <c r="AI378" i="1" s="1"/>
  <c r="AG379" i="1"/>
  <c r="AI379" i="1" s="1"/>
  <c r="AG380" i="1"/>
  <c r="AI380" i="1" s="1"/>
  <c r="AG381" i="1"/>
  <c r="AI381" i="1" s="1"/>
  <c r="AG382" i="1"/>
  <c r="AI382" i="1" s="1"/>
  <c r="AG383" i="1"/>
  <c r="AI383" i="1" s="1"/>
  <c r="AG384" i="1"/>
  <c r="AI384" i="1" s="1"/>
  <c r="AG385" i="1"/>
  <c r="AI385" i="1" s="1"/>
  <c r="AG386" i="1"/>
  <c r="AI386" i="1" s="1"/>
  <c r="AG387" i="1"/>
  <c r="AI387" i="1" s="1"/>
  <c r="AG388" i="1"/>
  <c r="AI388" i="1" s="1"/>
  <c r="AG389" i="1"/>
  <c r="AI389" i="1" s="1"/>
  <c r="AG390" i="1"/>
  <c r="AI390" i="1" s="1"/>
  <c r="AG391" i="1"/>
  <c r="AI391" i="1" s="1"/>
  <c r="AG392" i="1"/>
  <c r="AI392" i="1" s="1"/>
  <c r="AG393" i="1"/>
  <c r="AI393" i="1" s="1"/>
  <c r="AG394" i="1"/>
  <c r="AI394" i="1" s="1"/>
  <c r="AG395" i="1"/>
  <c r="AI395" i="1" s="1"/>
  <c r="AG396" i="1"/>
  <c r="AI396" i="1" s="1"/>
  <c r="AG397" i="1"/>
  <c r="AI397" i="1" s="1"/>
  <c r="AG398" i="1"/>
  <c r="AI398" i="1" s="1"/>
  <c r="AG399" i="1"/>
  <c r="AI399" i="1" s="1"/>
  <c r="AG400" i="1"/>
  <c r="AI400" i="1" s="1"/>
  <c r="AG401" i="1"/>
  <c r="AI401" i="1" s="1"/>
  <c r="AG402" i="1"/>
  <c r="AI402" i="1" s="1"/>
  <c r="AG403" i="1"/>
  <c r="AI403" i="1" s="1"/>
  <c r="AG404" i="1"/>
  <c r="AI404" i="1" s="1"/>
  <c r="AG405" i="1"/>
  <c r="AI405" i="1" s="1"/>
  <c r="AG406" i="1"/>
  <c r="AI406" i="1" s="1"/>
  <c r="AG407" i="1"/>
  <c r="AI407" i="1" s="1"/>
  <c r="AG408" i="1"/>
  <c r="AI408" i="1" s="1"/>
  <c r="AG409" i="1"/>
  <c r="AI409" i="1" s="1"/>
  <c r="AG410" i="1"/>
  <c r="AI410" i="1" s="1"/>
  <c r="AG411" i="1"/>
  <c r="AI411" i="1" s="1"/>
  <c r="AG412" i="1"/>
  <c r="AI412" i="1" s="1"/>
  <c r="AG413" i="1"/>
  <c r="AI413" i="1" s="1"/>
  <c r="AG414" i="1"/>
  <c r="AI414" i="1" s="1"/>
  <c r="AG415" i="1"/>
  <c r="AI415" i="1" s="1"/>
  <c r="AG416" i="1"/>
  <c r="AI416" i="1" s="1"/>
  <c r="AG417" i="1"/>
  <c r="AI417" i="1" s="1"/>
  <c r="AG418" i="1"/>
  <c r="AI418" i="1" s="1"/>
  <c r="AG419" i="1"/>
  <c r="AI419" i="1" s="1"/>
  <c r="AG420" i="1"/>
  <c r="AI420" i="1" s="1"/>
  <c r="AG421" i="1"/>
  <c r="AI421" i="1" s="1"/>
  <c r="AG422" i="1"/>
  <c r="AI422" i="1" s="1"/>
  <c r="AG423" i="1"/>
  <c r="AI423" i="1" s="1"/>
  <c r="AG425" i="1"/>
  <c r="AI425" i="1" s="1"/>
  <c r="AG426" i="1"/>
  <c r="AI426" i="1" s="1"/>
  <c r="AG427" i="1"/>
  <c r="AI427" i="1" s="1"/>
  <c r="AG428" i="1"/>
  <c r="AI428" i="1" s="1"/>
  <c r="AG429" i="1"/>
  <c r="AI429" i="1" s="1"/>
  <c r="AG430" i="1"/>
  <c r="AI430" i="1" s="1"/>
  <c r="AG431" i="1"/>
  <c r="AI431" i="1" s="1"/>
  <c r="AG432" i="1"/>
  <c r="AI432" i="1" s="1"/>
  <c r="AG433" i="1"/>
  <c r="AI433" i="1" s="1"/>
  <c r="AG434" i="1"/>
  <c r="AI434" i="1" s="1"/>
  <c r="AG435" i="1"/>
  <c r="AI435" i="1" s="1"/>
  <c r="AG436" i="1"/>
  <c r="AI436" i="1" s="1"/>
  <c r="AG437" i="1"/>
  <c r="AI437" i="1" s="1"/>
  <c r="AG438" i="1"/>
  <c r="AI438" i="1" s="1"/>
  <c r="AG439" i="1"/>
  <c r="AI439" i="1" s="1"/>
  <c r="AG440" i="1"/>
  <c r="AI440" i="1" s="1"/>
  <c r="AG441" i="1"/>
  <c r="AI441" i="1" s="1"/>
  <c r="AG442" i="1"/>
  <c r="AI442" i="1" s="1"/>
  <c r="AG443" i="1"/>
  <c r="AI443" i="1" s="1"/>
  <c r="AG445" i="1"/>
  <c r="AI445" i="1" s="1"/>
  <c r="AG446" i="1"/>
  <c r="AI446" i="1" s="1"/>
  <c r="AG447" i="1"/>
  <c r="AI447" i="1" s="1"/>
  <c r="AG448" i="1"/>
  <c r="AI448" i="1" s="1"/>
  <c r="AG449" i="1"/>
  <c r="AI449" i="1" s="1"/>
  <c r="AG450" i="1"/>
  <c r="AI450" i="1" s="1"/>
  <c r="AG451" i="1"/>
  <c r="AI451" i="1" s="1"/>
  <c r="AG452" i="1"/>
  <c r="AI452" i="1" s="1"/>
  <c r="AG454" i="1"/>
  <c r="AI454" i="1" s="1"/>
  <c r="AG455" i="1"/>
  <c r="AI455" i="1" s="1"/>
  <c r="AG457" i="1"/>
  <c r="AI457" i="1" s="1"/>
  <c r="AG459" i="1"/>
  <c r="AI459" i="1" s="1"/>
  <c r="AG460" i="1"/>
  <c r="AI460" i="1" s="1"/>
  <c r="AG461" i="1"/>
  <c r="AI461" i="1" s="1"/>
  <c r="AG462" i="1"/>
  <c r="AI462" i="1" s="1"/>
  <c r="AG463" i="1"/>
  <c r="AI463" i="1" s="1"/>
  <c r="AG464" i="1"/>
  <c r="AI464" i="1" s="1"/>
  <c r="AG465" i="1"/>
  <c r="AI465" i="1" s="1"/>
  <c r="AG466" i="1"/>
  <c r="AI466" i="1" s="1"/>
  <c r="AG467" i="1"/>
  <c r="AI467" i="1" s="1"/>
  <c r="AG468" i="1"/>
  <c r="AI468" i="1" s="1"/>
  <c r="AG469" i="1"/>
  <c r="AI469" i="1" s="1"/>
  <c r="AG470" i="1"/>
  <c r="AI470" i="1" s="1"/>
  <c r="AG471" i="1"/>
  <c r="AI471" i="1" s="1"/>
  <c r="AG472" i="1"/>
  <c r="AI472" i="1" s="1"/>
  <c r="AG473" i="1"/>
  <c r="AI473" i="1" s="1"/>
  <c r="AG474" i="1"/>
  <c r="AI474" i="1" s="1"/>
  <c r="AG475" i="1"/>
  <c r="AI475" i="1" s="1"/>
  <c r="AG476" i="1"/>
  <c r="AI476" i="1" s="1"/>
  <c r="AG477" i="1"/>
  <c r="AI477" i="1" s="1"/>
  <c r="AG478" i="1"/>
  <c r="AI478" i="1" s="1"/>
  <c r="AG479" i="1"/>
  <c r="AI479" i="1" s="1"/>
  <c r="AG480" i="1"/>
  <c r="AI480" i="1" s="1"/>
  <c r="AG481" i="1"/>
  <c r="AI481" i="1" s="1"/>
  <c r="AG482" i="1"/>
  <c r="AI482" i="1" s="1"/>
  <c r="AG483" i="1"/>
  <c r="AI483" i="1" s="1"/>
  <c r="AG484" i="1"/>
  <c r="AI484" i="1" s="1"/>
  <c r="AG485" i="1"/>
  <c r="AI485" i="1" s="1"/>
  <c r="AG486" i="1"/>
  <c r="AI486" i="1" s="1"/>
  <c r="AG487" i="1"/>
  <c r="AI487" i="1" s="1"/>
  <c r="AG488" i="1"/>
  <c r="AI488" i="1" s="1"/>
  <c r="AG489" i="1"/>
  <c r="AI489" i="1" s="1"/>
  <c r="AG490" i="1"/>
  <c r="AI490" i="1" s="1"/>
  <c r="AG491" i="1"/>
  <c r="AI491" i="1" s="1"/>
  <c r="AG492" i="1"/>
  <c r="AI492" i="1" s="1"/>
  <c r="AG493" i="1"/>
  <c r="AI493" i="1" s="1"/>
  <c r="AG494" i="1"/>
  <c r="AI494" i="1" s="1"/>
  <c r="AG495" i="1"/>
  <c r="AI495" i="1" s="1"/>
  <c r="AG496" i="1"/>
  <c r="AI496" i="1" s="1"/>
  <c r="AG497" i="1"/>
  <c r="AI497" i="1" s="1"/>
  <c r="AG498" i="1"/>
  <c r="AI498" i="1" s="1"/>
  <c r="AG499" i="1"/>
  <c r="AI499" i="1" s="1"/>
  <c r="AG500" i="1"/>
  <c r="AI500" i="1" s="1"/>
  <c r="B474" i="1"/>
  <c r="B475" i="1"/>
  <c r="B476" i="1"/>
  <c r="B477" i="1"/>
  <c r="B473" i="3" s="1"/>
  <c r="B478" i="1"/>
  <c r="B474" i="3" s="1"/>
  <c r="B479" i="1"/>
  <c r="B475" i="3" s="1"/>
  <c r="B480" i="1"/>
  <c r="B476" i="3" s="1"/>
  <c r="B481" i="1"/>
  <c r="B477" i="3" s="1"/>
  <c r="B482" i="1"/>
  <c r="B478" i="3" s="1"/>
  <c r="B483" i="1"/>
  <c r="B479" i="3" s="1"/>
  <c r="B484" i="1"/>
  <c r="B480" i="3" s="1"/>
  <c r="B485" i="1"/>
  <c r="B481" i="3" s="1"/>
  <c r="B486" i="1"/>
  <c r="B482" i="3" s="1"/>
  <c r="B487" i="1"/>
  <c r="B483" i="3" s="1"/>
  <c r="B488" i="1"/>
  <c r="B484" i="3" s="1"/>
  <c r="B489" i="1"/>
  <c r="B485" i="3" s="1"/>
  <c r="B490" i="1"/>
  <c r="B486" i="3" s="1"/>
  <c r="B491" i="1"/>
  <c r="B487" i="3" s="1"/>
  <c r="B492" i="1"/>
  <c r="B488" i="3" s="1"/>
  <c r="B493" i="1"/>
  <c r="B489" i="3" s="1"/>
  <c r="B494" i="1"/>
  <c r="B490" i="3" s="1"/>
  <c r="B495" i="1"/>
  <c r="B491" i="3" s="1"/>
  <c r="B496" i="1"/>
  <c r="B492" i="3" s="1"/>
  <c r="B497" i="1"/>
  <c r="B498" i="1"/>
  <c r="B499" i="1"/>
  <c r="B500" i="1"/>
  <c r="C474" i="1"/>
  <c r="C470" i="3" s="1"/>
  <c r="C475" i="1"/>
  <c r="C476" i="1"/>
  <c r="C477" i="1"/>
  <c r="C478" i="1"/>
  <c r="C474" i="3" s="1"/>
  <c r="C479" i="1"/>
  <c r="C475" i="3" s="1"/>
  <c r="C480" i="1"/>
  <c r="C476" i="3" s="1"/>
  <c r="C481" i="1"/>
  <c r="C477" i="3" s="1"/>
  <c r="C482" i="1"/>
  <c r="C478" i="3" s="1"/>
  <c r="C483" i="1"/>
  <c r="C479" i="3" s="1"/>
  <c r="C484" i="1"/>
  <c r="C480" i="3" s="1"/>
  <c r="C485" i="1"/>
  <c r="C481" i="3" s="1"/>
  <c r="C486" i="1"/>
  <c r="C482" i="3" s="1"/>
  <c r="C487" i="1"/>
  <c r="C483" i="3" s="1"/>
  <c r="C488" i="1"/>
  <c r="C484" i="3" s="1"/>
  <c r="C489" i="1"/>
  <c r="C485" i="3" s="1"/>
  <c r="C490" i="1"/>
  <c r="C486" i="3" s="1"/>
  <c r="C491" i="1"/>
  <c r="C487" i="3" s="1"/>
  <c r="C492" i="1"/>
  <c r="C488" i="3" s="1"/>
  <c r="C493" i="1"/>
  <c r="C489" i="3" s="1"/>
  <c r="C494" i="1"/>
  <c r="C490" i="3" s="1"/>
  <c r="C495" i="1"/>
  <c r="C491" i="3" s="1"/>
  <c r="C496" i="1"/>
  <c r="C492" i="3" s="1"/>
  <c r="C497" i="1"/>
  <c r="C498" i="1"/>
  <c r="C499" i="1"/>
  <c r="C500" i="1"/>
  <c r="D474" i="1"/>
  <c r="D475" i="1"/>
  <c r="D471" i="3" s="1"/>
  <c r="D476" i="1"/>
  <c r="D477" i="1"/>
  <c r="D478" i="1"/>
  <c r="D474" i="3" s="1"/>
  <c r="D479" i="1"/>
  <c r="D475" i="3" s="1"/>
  <c r="D480" i="1"/>
  <c r="D476" i="3" s="1"/>
  <c r="D481" i="1"/>
  <c r="D477" i="3" s="1"/>
  <c r="D482" i="1"/>
  <c r="D478" i="3" s="1"/>
  <c r="D483" i="1"/>
  <c r="D479" i="3" s="1"/>
  <c r="D484" i="1"/>
  <c r="D480" i="3" s="1"/>
  <c r="D485" i="1"/>
  <c r="D481" i="3" s="1"/>
  <c r="D486" i="1"/>
  <c r="D482" i="3" s="1"/>
  <c r="D487" i="1"/>
  <c r="D483" i="3" s="1"/>
  <c r="D488" i="1"/>
  <c r="D484" i="3" s="1"/>
  <c r="D489" i="1"/>
  <c r="D485" i="3" s="1"/>
  <c r="D490" i="1"/>
  <c r="D486" i="3" s="1"/>
  <c r="D491" i="1"/>
  <c r="D487" i="3" s="1"/>
  <c r="D492" i="1"/>
  <c r="D488" i="3" s="1"/>
  <c r="D493" i="1"/>
  <c r="D489" i="3" s="1"/>
  <c r="D494" i="1"/>
  <c r="D490" i="3" s="1"/>
  <c r="D495" i="1"/>
  <c r="D491" i="3" s="1"/>
  <c r="D496" i="1"/>
  <c r="D492" i="3" s="1"/>
  <c r="D497" i="1"/>
  <c r="D498" i="1"/>
  <c r="D499" i="1"/>
  <c r="D500" i="1"/>
  <c r="BO474" i="1"/>
  <c r="BQ474" i="1" s="1"/>
  <c r="BS474" i="1" s="1"/>
  <c r="BW474" i="1" s="1"/>
  <c r="BX474" i="1" s="1"/>
  <c r="CI474" i="1" s="1"/>
  <c r="BO475" i="1"/>
  <c r="BQ475" i="1" s="1"/>
  <c r="BS475" i="1" s="1"/>
  <c r="BW475" i="1" s="1"/>
  <c r="BO476" i="1"/>
  <c r="BQ476" i="1" s="1"/>
  <c r="BS476" i="1" s="1"/>
  <c r="BW476" i="1" s="1"/>
  <c r="BX476" i="1" s="1"/>
  <c r="BY476" i="1" s="1"/>
  <c r="BO477" i="1"/>
  <c r="BQ477" i="1" s="1"/>
  <c r="BO478" i="1"/>
  <c r="BQ478" i="1" s="1"/>
  <c r="BS478" i="1" s="1"/>
  <c r="BW478" i="1" s="1"/>
  <c r="CH478" i="1" s="1"/>
  <c r="BO479" i="1"/>
  <c r="BQ479" i="1" s="1"/>
  <c r="BS479" i="1" s="1"/>
  <c r="BW479" i="1" s="1"/>
  <c r="BX479" i="1" s="1"/>
  <c r="BO480" i="1"/>
  <c r="BQ480" i="1" s="1"/>
  <c r="BS480" i="1" s="1"/>
  <c r="BW480" i="1" s="1"/>
  <c r="BX480" i="1" s="1"/>
  <c r="BO481" i="1"/>
  <c r="BQ481" i="1" s="1"/>
  <c r="BO482" i="1"/>
  <c r="BQ482" i="1" s="1"/>
  <c r="BO483" i="1"/>
  <c r="BQ483" i="1" s="1"/>
  <c r="BS483" i="1" s="1"/>
  <c r="BW483" i="1" s="1"/>
  <c r="BO484" i="1"/>
  <c r="BQ484" i="1" s="1"/>
  <c r="BS484" i="1" s="1"/>
  <c r="BW484" i="1" s="1"/>
  <c r="BX484" i="1" s="1"/>
  <c r="CI484" i="1" s="1"/>
  <c r="BO485" i="1"/>
  <c r="BQ485" i="1" s="1"/>
  <c r="BO486" i="1"/>
  <c r="BQ486" i="1" s="1"/>
  <c r="BO487" i="1"/>
  <c r="BQ487" i="1" s="1"/>
  <c r="BO488" i="1"/>
  <c r="BQ488" i="1" s="1"/>
  <c r="BS488" i="1" s="1"/>
  <c r="BW488" i="1" s="1"/>
  <c r="BO489" i="1"/>
  <c r="BQ489" i="1" s="1"/>
  <c r="BO490" i="1"/>
  <c r="BQ490" i="1" s="1"/>
  <c r="BS490" i="1" s="1"/>
  <c r="BW490" i="1" s="1"/>
  <c r="BO491" i="1"/>
  <c r="BQ491" i="1" s="1"/>
  <c r="BS491" i="1" s="1"/>
  <c r="BW491" i="1" s="1"/>
  <c r="CH491" i="1" s="1"/>
  <c r="BO492" i="1"/>
  <c r="BQ492" i="1" s="1"/>
  <c r="BS492" i="1" s="1"/>
  <c r="BW492" i="1" s="1"/>
  <c r="BX492" i="1" s="1"/>
  <c r="CI492" i="1" s="1"/>
  <c r="BO493" i="1"/>
  <c r="BQ493" i="1" s="1"/>
  <c r="BO494" i="1"/>
  <c r="BQ494" i="1" s="1"/>
  <c r="BO495" i="1"/>
  <c r="BQ495" i="1" s="1"/>
  <c r="BS495" i="1" s="1"/>
  <c r="BW495" i="1" s="1"/>
  <c r="BX495" i="1" s="1"/>
  <c r="BY495" i="1" s="1"/>
  <c r="BO496" i="1"/>
  <c r="BQ496" i="1" s="1"/>
  <c r="BS496" i="1" s="1"/>
  <c r="BW496" i="1" s="1"/>
  <c r="BO497" i="1"/>
  <c r="BQ497" i="1" s="1"/>
  <c r="BO498" i="1"/>
  <c r="BQ498" i="1" s="1"/>
  <c r="BS498" i="1" s="1"/>
  <c r="BW498" i="1" s="1"/>
  <c r="BX498" i="1" s="1"/>
  <c r="CI498" i="1" s="1"/>
  <c r="BO499" i="1"/>
  <c r="BQ499" i="1" s="1"/>
  <c r="BS499" i="1" s="1"/>
  <c r="BW499" i="1" s="1"/>
  <c r="BX499" i="1" s="1"/>
  <c r="BY499" i="1" s="1"/>
  <c r="BO500" i="1"/>
  <c r="BQ500" i="1" s="1"/>
  <c r="BS500" i="1" s="1"/>
  <c r="BW500" i="1" s="1"/>
  <c r="CB474" i="1"/>
  <c r="CD474" i="1" s="1"/>
  <c r="CF474" i="1" s="1"/>
  <c r="CJ474" i="1" s="1"/>
  <c r="CB475" i="1"/>
  <c r="CD475" i="1" s="1"/>
  <c r="CB476" i="1"/>
  <c r="CD476" i="1" s="1"/>
  <c r="CB477" i="1"/>
  <c r="CD477" i="1" s="1"/>
  <c r="CB478" i="1"/>
  <c r="CD478" i="1" s="1"/>
  <c r="CF478" i="1" s="1"/>
  <c r="CJ478" i="1" s="1"/>
  <c r="CK478" i="1" s="1"/>
  <c r="CB479" i="1"/>
  <c r="CD479" i="1" s="1"/>
  <c r="CF479" i="1" s="1"/>
  <c r="CJ479" i="1" s="1"/>
  <c r="CK479" i="1" s="1"/>
  <c r="CB480" i="1"/>
  <c r="CD480" i="1" s="1"/>
  <c r="CB481" i="1"/>
  <c r="CD481" i="1" s="1"/>
  <c r="CB482" i="1"/>
  <c r="CD482" i="1" s="1"/>
  <c r="CF482" i="1" s="1"/>
  <c r="CJ482" i="1" s="1"/>
  <c r="CK482" i="1" s="1"/>
  <c r="CB483" i="1"/>
  <c r="CD483" i="1" s="1"/>
  <c r="CF483" i="1" s="1"/>
  <c r="CJ483" i="1" s="1"/>
  <c r="CB484" i="1"/>
  <c r="CD484" i="1" s="1"/>
  <c r="CB485" i="1"/>
  <c r="CD485" i="1" s="1"/>
  <c r="CB486" i="1"/>
  <c r="CD486" i="1" s="1"/>
  <c r="CB487" i="1"/>
  <c r="CD487" i="1" s="1"/>
  <c r="CF487" i="1" s="1"/>
  <c r="CJ487" i="1" s="1"/>
  <c r="CU487" i="1" s="1"/>
  <c r="CB488" i="1"/>
  <c r="CD488" i="1" s="1"/>
  <c r="CF488" i="1" s="1"/>
  <c r="CJ488" i="1" s="1"/>
  <c r="CK488" i="1" s="1"/>
  <c r="CV488" i="1" s="1"/>
  <c r="CB489" i="1"/>
  <c r="CD489" i="1" s="1"/>
  <c r="CB490" i="1"/>
  <c r="CD490" i="1" s="1"/>
  <c r="CF490" i="1" s="1"/>
  <c r="CJ490" i="1" s="1"/>
  <c r="CU490" i="1" s="1"/>
  <c r="CB491" i="1"/>
  <c r="CD491" i="1" s="1"/>
  <c r="CB492" i="1"/>
  <c r="CD492" i="1" s="1"/>
  <c r="CB493" i="1"/>
  <c r="CD493" i="1" s="1"/>
  <c r="CB494" i="1"/>
  <c r="CD494" i="1" s="1"/>
  <c r="CF494" i="1" s="1"/>
  <c r="CJ494" i="1" s="1"/>
  <c r="CK494" i="1" s="1"/>
  <c r="CL494" i="1" s="1"/>
  <c r="CB495" i="1"/>
  <c r="CD495" i="1" s="1"/>
  <c r="CF495" i="1" s="1"/>
  <c r="CJ495" i="1" s="1"/>
  <c r="CK495" i="1" s="1"/>
  <c r="CL495" i="1" s="1"/>
  <c r="CB496" i="1"/>
  <c r="CD496" i="1" s="1"/>
  <c r="CF496" i="1" s="1"/>
  <c r="CJ496" i="1" s="1"/>
  <c r="CB497" i="1"/>
  <c r="CD497" i="1" s="1"/>
  <c r="CB498" i="1"/>
  <c r="CD498" i="1" s="1"/>
  <c r="CF498" i="1" s="1"/>
  <c r="CJ498" i="1" s="1"/>
  <c r="CB499" i="1"/>
  <c r="CD499" i="1" s="1"/>
  <c r="CF499" i="1" s="1"/>
  <c r="CJ499" i="1" s="1"/>
  <c r="CU499" i="1" s="1"/>
  <c r="CB500" i="1"/>
  <c r="CD500" i="1" s="1"/>
  <c r="CF500" i="1" s="1"/>
  <c r="CJ500" i="1" s="1"/>
  <c r="CK500" i="1" s="1"/>
  <c r="CV500" i="1" s="1"/>
  <c r="CO474" i="1"/>
  <c r="CQ474" i="1" s="1"/>
  <c r="CS474" i="1" s="1"/>
  <c r="CW474" i="1" s="1"/>
  <c r="CX474" i="1" s="1"/>
  <c r="CY474" i="1" s="1"/>
  <c r="CO475" i="1"/>
  <c r="CQ475" i="1" s="1"/>
  <c r="CO476" i="1"/>
  <c r="CQ476" i="1" s="1"/>
  <c r="CS476" i="1" s="1"/>
  <c r="CW476" i="1" s="1"/>
  <c r="CX476" i="1" s="1"/>
  <c r="CY476" i="1" s="1"/>
  <c r="CO477" i="1"/>
  <c r="CQ477" i="1" s="1"/>
  <c r="CS477" i="1" s="1"/>
  <c r="CW477" i="1" s="1"/>
  <c r="CX477" i="1" s="1"/>
  <c r="CY477" i="1" s="1"/>
  <c r="CO478" i="1"/>
  <c r="CQ478" i="1" s="1"/>
  <c r="CO479" i="1"/>
  <c r="CQ479" i="1" s="1"/>
  <c r="CS479" i="1" s="1"/>
  <c r="CW479" i="1" s="1"/>
  <c r="CX479" i="1" s="1"/>
  <c r="CY479" i="1" s="1"/>
  <c r="CO480" i="1"/>
  <c r="CQ480" i="1" s="1"/>
  <c r="CO481" i="1"/>
  <c r="CQ481" i="1" s="1"/>
  <c r="CS481" i="1" s="1"/>
  <c r="CW481" i="1" s="1"/>
  <c r="CX481" i="1" s="1"/>
  <c r="CY481" i="1" s="1"/>
  <c r="CO482" i="1"/>
  <c r="CQ482" i="1" s="1"/>
  <c r="CS482" i="1" s="1"/>
  <c r="CW482" i="1" s="1"/>
  <c r="CX482" i="1" s="1"/>
  <c r="CY482" i="1" s="1"/>
  <c r="CO483" i="1"/>
  <c r="CQ483" i="1" s="1"/>
  <c r="CO484" i="1"/>
  <c r="CQ484" i="1" s="1"/>
  <c r="CS484" i="1" s="1"/>
  <c r="CW484" i="1" s="1"/>
  <c r="CX484" i="1" s="1"/>
  <c r="CY484" i="1" s="1"/>
  <c r="CO485" i="1"/>
  <c r="CQ485" i="1" s="1"/>
  <c r="CS485" i="1" s="1"/>
  <c r="CW485" i="1" s="1"/>
  <c r="CX485" i="1" s="1"/>
  <c r="CY485" i="1" s="1"/>
  <c r="CO486" i="1"/>
  <c r="CQ486" i="1" s="1"/>
  <c r="CO487" i="1"/>
  <c r="CQ487" i="1" s="1"/>
  <c r="CS487" i="1" s="1"/>
  <c r="CW487" i="1" s="1"/>
  <c r="CX487" i="1" s="1"/>
  <c r="CY487" i="1" s="1"/>
  <c r="CO488" i="1"/>
  <c r="CQ488" i="1" s="1"/>
  <c r="CO489" i="1"/>
  <c r="CQ489" i="1" s="1"/>
  <c r="CS489" i="1" s="1"/>
  <c r="CW489" i="1" s="1"/>
  <c r="CX489" i="1" s="1"/>
  <c r="CY489" i="1" s="1"/>
  <c r="CO490" i="1"/>
  <c r="CQ490" i="1" s="1"/>
  <c r="CS490" i="1" s="1"/>
  <c r="CW490" i="1" s="1"/>
  <c r="CX490" i="1" s="1"/>
  <c r="CY490" i="1" s="1"/>
  <c r="CO491" i="1"/>
  <c r="CQ491" i="1" s="1"/>
  <c r="CO492" i="1"/>
  <c r="CQ492" i="1" s="1"/>
  <c r="CS492" i="1" s="1"/>
  <c r="CW492" i="1" s="1"/>
  <c r="CX492" i="1" s="1"/>
  <c r="CY492" i="1" s="1"/>
  <c r="CO493" i="1"/>
  <c r="CQ493" i="1" s="1"/>
  <c r="CS493" i="1" s="1"/>
  <c r="CW493" i="1" s="1"/>
  <c r="CX493" i="1" s="1"/>
  <c r="CY493" i="1" s="1"/>
  <c r="CO494" i="1"/>
  <c r="CQ494" i="1" s="1"/>
  <c r="CS494" i="1" s="1"/>
  <c r="CW494" i="1" s="1"/>
  <c r="CX494" i="1" s="1"/>
  <c r="CY494" i="1" s="1"/>
  <c r="CO495" i="1"/>
  <c r="CQ495" i="1" s="1"/>
  <c r="CS495" i="1" s="1"/>
  <c r="CW495" i="1" s="1"/>
  <c r="CX495" i="1" s="1"/>
  <c r="CY495" i="1" s="1"/>
  <c r="CO496" i="1"/>
  <c r="CQ496" i="1" s="1"/>
  <c r="CO497" i="1"/>
  <c r="CQ497" i="1" s="1"/>
  <c r="CS497" i="1" s="1"/>
  <c r="CW497" i="1" s="1"/>
  <c r="CX497" i="1" s="1"/>
  <c r="CY497" i="1" s="1"/>
  <c r="CO498" i="1"/>
  <c r="CQ498" i="1" s="1"/>
  <c r="CO499" i="1"/>
  <c r="CQ499" i="1" s="1"/>
  <c r="CO500" i="1"/>
  <c r="CQ500" i="1" s="1"/>
  <c r="CS500" i="1" s="1"/>
  <c r="CW500" i="1" s="1"/>
  <c r="CX500" i="1" s="1"/>
  <c r="CY500" i="1" s="1"/>
  <c r="B473" i="1"/>
  <c r="C473" i="1"/>
  <c r="C469" i="3" s="1"/>
  <c r="D473" i="1"/>
  <c r="BO473" i="1"/>
  <c r="BQ473" i="1" s="1"/>
  <c r="CB473" i="1"/>
  <c r="CD473" i="1" s="1"/>
  <c r="CF473" i="1" s="1"/>
  <c r="CJ473" i="1" s="1"/>
  <c r="CK473" i="1" s="1"/>
  <c r="CL473" i="1" s="1"/>
  <c r="CO473" i="1"/>
  <c r="CQ473" i="1" s="1"/>
  <c r="CS473" i="1" s="1"/>
  <c r="CW473" i="1" s="1"/>
  <c r="CX473" i="1" s="1"/>
  <c r="CY473" i="1" s="1"/>
  <c r="B447" i="1"/>
  <c r="C447" i="1"/>
  <c r="D447" i="1"/>
  <c r="BO447" i="1"/>
  <c r="BQ447" i="1" s="1"/>
  <c r="CB447" i="1"/>
  <c r="CD447" i="1" s="1"/>
  <c r="CF447" i="1" s="1"/>
  <c r="CJ447" i="1" s="1"/>
  <c r="CK447" i="1" s="1"/>
  <c r="CV447" i="1" s="1"/>
  <c r="CO447" i="1"/>
  <c r="CQ447" i="1" s="1"/>
  <c r="CS447" i="1" s="1"/>
  <c r="CW447" i="1" s="1"/>
  <c r="CX447" i="1" s="1"/>
  <c r="CY447" i="1" s="1"/>
  <c r="B442" i="1"/>
  <c r="B443" i="1"/>
  <c r="B442" i="3" s="1"/>
  <c r="B445" i="1"/>
  <c r="B446" i="1"/>
  <c r="B444" i="3" s="1"/>
  <c r="B448" i="1"/>
  <c r="B446" i="3" s="1"/>
  <c r="B449" i="1"/>
  <c r="B447" i="3" s="1"/>
  <c r="B450" i="1"/>
  <c r="B451" i="1"/>
  <c r="B452" i="1"/>
  <c r="B450" i="3" s="1"/>
  <c r="B453" i="1"/>
  <c r="B451" i="3" s="1"/>
  <c r="B454" i="1"/>
  <c r="B455" i="1"/>
  <c r="B457" i="1"/>
  <c r="B454" i="3" s="1"/>
  <c r="B459" i="1"/>
  <c r="B455" i="3" s="1"/>
  <c r="B460" i="1"/>
  <c r="B456" i="3" s="1"/>
  <c r="B461" i="1"/>
  <c r="B462" i="1"/>
  <c r="B458" i="3" s="1"/>
  <c r="B463" i="1"/>
  <c r="B464" i="1"/>
  <c r="B460" i="3" s="1"/>
  <c r="B465" i="1"/>
  <c r="B461" i="3" s="1"/>
  <c r="B466" i="1"/>
  <c r="B462" i="3" s="1"/>
  <c r="B467" i="1"/>
  <c r="B463" i="3" s="1"/>
  <c r="B468" i="1"/>
  <c r="B464" i="3" s="1"/>
  <c r="B469" i="1"/>
  <c r="B465" i="3" s="1"/>
  <c r="B470" i="1"/>
  <c r="B466" i="3" s="1"/>
  <c r="B471" i="1"/>
  <c r="B467" i="3" s="1"/>
  <c r="B472" i="1"/>
  <c r="B468" i="3" s="1"/>
  <c r="C442" i="1"/>
  <c r="C443" i="1"/>
  <c r="C442" i="3" s="1"/>
  <c r="C445" i="1"/>
  <c r="C443" i="3" s="1"/>
  <c r="C446" i="1"/>
  <c r="C444" i="3" s="1"/>
  <c r="C448" i="1"/>
  <c r="C449" i="1"/>
  <c r="C447" i="3" s="1"/>
  <c r="C450" i="1"/>
  <c r="C448" i="3" s="1"/>
  <c r="C451" i="1"/>
  <c r="C452" i="1"/>
  <c r="C453" i="1"/>
  <c r="C451" i="3" s="1"/>
  <c r="C454" i="1"/>
  <c r="C452" i="3" s="1"/>
  <c r="C455" i="1"/>
  <c r="C457" i="1"/>
  <c r="C459" i="1"/>
  <c r="C455" i="3" s="1"/>
  <c r="C460" i="1"/>
  <c r="C456" i="3" s="1"/>
  <c r="C461" i="1"/>
  <c r="C462" i="1"/>
  <c r="C458" i="3" s="1"/>
  <c r="C463" i="1"/>
  <c r="C459" i="3" s="1"/>
  <c r="C464" i="1"/>
  <c r="C460" i="3" s="1"/>
  <c r="C465" i="1"/>
  <c r="C461" i="3" s="1"/>
  <c r="C466" i="1"/>
  <c r="C462" i="3" s="1"/>
  <c r="C467" i="1"/>
  <c r="C463" i="3" s="1"/>
  <c r="C468" i="1"/>
  <c r="C464" i="3" s="1"/>
  <c r="C469" i="1"/>
  <c r="C465" i="3" s="1"/>
  <c r="C470" i="1"/>
  <c r="C466" i="3" s="1"/>
  <c r="C471" i="1"/>
  <c r="C467" i="3" s="1"/>
  <c r="C472" i="1"/>
  <c r="C468" i="3" s="1"/>
  <c r="D442" i="1"/>
  <c r="D443" i="1"/>
  <c r="D445" i="1"/>
  <c r="D443" i="3" s="1"/>
  <c r="D446" i="1"/>
  <c r="D444" i="3" s="1"/>
  <c r="D448" i="1"/>
  <c r="D449" i="1"/>
  <c r="D450" i="1"/>
  <c r="D448" i="3" s="1"/>
  <c r="D451" i="1"/>
  <c r="D449" i="3" s="1"/>
  <c r="D452" i="1"/>
  <c r="D453" i="1"/>
  <c r="D454" i="1"/>
  <c r="D452" i="3" s="1"/>
  <c r="D455" i="1"/>
  <c r="D453" i="3" s="1"/>
  <c r="D457" i="1"/>
  <c r="D459" i="1"/>
  <c r="D460" i="1"/>
  <c r="D456" i="3" s="1"/>
  <c r="D461" i="1"/>
  <c r="D457" i="3" s="1"/>
  <c r="D462" i="1"/>
  <c r="D458" i="3" s="1"/>
  <c r="D463" i="1"/>
  <c r="D459" i="3" s="1"/>
  <c r="D464" i="1"/>
  <c r="D460" i="3" s="1"/>
  <c r="D465" i="1"/>
  <c r="D461" i="3" s="1"/>
  <c r="D466" i="1"/>
  <c r="D462" i="3" s="1"/>
  <c r="D467" i="1"/>
  <c r="D463" i="3" s="1"/>
  <c r="D468" i="1"/>
  <c r="D464" i="3" s="1"/>
  <c r="D469" i="1"/>
  <c r="D465" i="3" s="1"/>
  <c r="D470" i="1"/>
  <c r="D466" i="3" s="1"/>
  <c r="D471" i="1"/>
  <c r="D467" i="3" s="1"/>
  <c r="D472" i="1"/>
  <c r="D468" i="3" s="1"/>
  <c r="BO442" i="1"/>
  <c r="BQ442" i="1" s="1"/>
  <c r="BO443" i="1"/>
  <c r="BQ443" i="1" s="1"/>
  <c r="BS443" i="1" s="1"/>
  <c r="BW443" i="1" s="1"/>
  <c r="BX443" i="1" s="1"/>
  <c r="BO445" i="1"/>
  <c r="BQ445" i="1" s="1"/>
  <c r="BO446" i="1"/>
  <c r="BQ446" i="1" s="1"/>
  <c r="BO448" i="1"/>
  <c r="BQ448" i="1" s="1"/>
  <c r="BS448" i="1" s="1"/>
  <c r="BW448" i="1" s="1"/>
  <c r="BO449" i="1"/>
  <c r="BQ449" i="1" s="1"/>
  <c r="BS449" i="1" s="1"/>
  <c r="BW449" i="1" s="1"/>
  <c r="BO450" i="1"/>
  <c r="BQ450" i="1" s="1"/>
  <c r="BO451" i="1"/>
  <c r="BQ451" i="1" s="1"/>
  <c r="BS451" i="1" s="1"/>
  <c r="BW451" i="1" s="1"/>
  <c r="CH451" i="1" s="1"/>
  <c r="BO452" i="1"/>
  <c r="BQ452" i="1" s="1"/>
  <c r="BO453" i="1"/>
  <c r="BQ453" i="1" s="1"/>
  <c r="BO454" i="1"/>
  <c r="BQ454" i="1" s="1"/>
  <c r="BO455" i="1"/>
  <c r="BQ455" i="1" s="1"/>
  <c r="BO457" i="1"/>
  <c r="BQ457" i="1" s="1"/>
  <c r="BS457" i="1" s="1"/>
  <c r="BW457" i="1" s="1"/>
  <c r="BX457" i="1" s="1"/>
  <c r="BY457" i="1" s="1"/>
  <c r="BO459" i="1"/>
  <c r="BQ459" i="1" s="1"/>
  <c r="BO460" i="1"/>
  <c r="BQ460" i="1" s="1"/>
  <c r="BS460" i="1" s="1"/>
  <c r="BW460" i="1" s="1"/>
  <c r="BX460" i="1" s="1"/>
  <c r="CI460" i="1" s="1"/>
  <c r="BO461" i="1"/>
  <c r="BQ461" i="1" s="1"/>
  <c r="BO462" i="1"/>
  <c r="BQ462" i="1" s="1"/>
  <c r="BS462" i="1" s="1"/>
  <c r="BW462" i="1" s="1"/>
  <c r="BO463" i="1"/>
  <c r="BQ463" i="1" s="1"/>
  <c r="BO464" i="1"/>
  <c r="BQ464" i="1" s="1"/>
  <c r="BO465" i="1"/>
  <c r="BQ465" i="1" s="1"/>
  <c r="BS465" i="1" s="1"/>
  <c r="BW465" i="1" s="1"/>
  <c r="BX465" i="1" s="1"/>
  <c r="BO466" i="1"/>
  <c r="BQ466" i="1" s="1"/>
  <c r="BO467" i="1"/>
  <c r="BQ467" i="1" s="1"/>
  <c r="BO468" i="1"/>
  <c r="BQ468" i="1" s="1"/>
  <c r="BS468" i="1" s="1"/>
  <c r="BW468" i="1" s="1"/>
  <c r="BX468" i="1" s="1"/>
  <c r="BY468" i="1" s="1"/>
  <c r="BO469" i="1"/>
  <c r="BQ469" i="1" s="1"/>
  <c r="BS469" i="1" s="1"/>
  <c r="BW469" i="1" s="1"/>
  <c r="CH469" i="1" s="1"/>
  <c r="BO470" i="1"/>
  <c r="BQ470" i="1" s="1"/>
  <c r="BO471" i="1"/>
  <c r="BQ471" i="1" s="1"/>
  <c r="BO472" i="1"/>
  <c r="BQ472" i="1" s="1"/>
  <c r="CB442" i="1"/>
  <c r="CB443" i="1"/>
  <c r="CD443" i="1" s="1"/>
  <c r="CB445" i="1"/>
  <c r="CD445" i="1" s="1"/>
  <c r="CF445" i="1" s="1"/>
  <c r="CJ445" i="1" s="1"/>
  <c r="CK445" i="1" s="1"/>
  <c r="CV445" i="1" s="1"/>
  <c r="CB446" i="1"/>
  <c r="CD446" i="1" s="1"/>
  <c r="CF446" i="1" s="1"/>
  <c r="CJ446" i="1" s="1"/>
  <c r="CK446" i="1" s="1"/>
  <c r="CL446" i="1" s="1"/>
  <c r="CB448" i="1"/>
  <c r="CB449" i="1"/>
  <c r="CD449" i="1" s="1"/>
  <c r="CB450" i="1"/>
  <c r="CD450" i="1" s="1"/>
  <c r="CF450" i="1" s="1"/>
  <c r="CJ450" i="1" s="1"/>
  <c r="CB451" i="1"/>
  <c r="CD451" i="1" s="1"/>
  <c r="CB452" i="1"/>
  <c r="CD452" i="1" s="1"/>
  <c r="CB453" i="1"/>
  <c r="CD453" i="1" s="1"/>
  <c r="CF453" i="1" s="1"/>
  <c r="CJ453" i="1" s="1"/>
  <c r="CB454" i="1"/>
  <c r="CD454" i="1" s="1"/>
  <c r="CF454" i="1" s="1"/>
  <c r="CJ454" i="1" s="1"/>
  <c r="CB455" i="1"/>
  <c r="CD455" i="1" s="1"/>
  <c r="CF455" i="1" s="1"/>
  <c r="CJ455" i="1" s="1"/>
  <c r="CK455" i="1" s="1"/>
  <c r="CB457" i="1"/>
  <c r="CD457" i="1" s="1"/>
  <c r="CF457" i="1" s="1"/>
  <c r="CJ457" i="1" s="1"/>
  <c r="CK457" i="1" s="1"/>
  <c r="CV457" i="1" s="1"/>
  <c r="CB459" i="1"/>
  <c r="CD459" i="1" s="1"/>
  <c r="CB460" i="1"/>
  <c r="CD460" i="1" s="1"/>
  <c r="CB461" i="1"/>
  <c r="CD461" i="1" s="1"/>
  <c r="CF461" i="1" s="1"/>
  <c r="CJ461" i="1" s="1"/>
  <c r="CK461" i="1" s="1"/>
  <c r="CB462" i="1"/>
  <c r="CD462" i="1" s="1"/>
  <c r="CB463" i="1"/>
  <c r="CD463" i="1" s="1"/>
  <c r="CB464" i="1"/>
  <c r="CD464" i="1" s="1"/>
  <c r="CB465" i="1"/>
  <c r="CD465" i="1" s="1"/>
  <c r="CB466" i="1"/>
  <c r="CD466" i="1" s="1"/>
  <c r="CF466" i="1" s="1"/>
  <c r="CJ466" i="1" s="1"/>
  <c r="CK466" i="1" s="1"/>
  <c r="CV466" i="1" s="1"/>
  <c r="CB467" i="1"/>
  <c r="CD467" i="1" s="1"/>
  <c r="CB468" i="1"/>
  <c r="CD468" i="1" s="1"/>
  <c r="CF468" i="1" s="1"/>
  <c r="CJ468" i="1" s="1"/>
  <c r="CK468" i="1" s="1"/>
  <c r="CV468" i="1" s="1"/>
  <c r="CB469" i="1"/>
  <c r="CD469" i="1" s="1"/>
  <c r="CB470" i="1"/>
  <c r="CB471" i="1"/>
  <c r="CD471" i="1" s="1"/>
  <c r="CB472" i="1"/>
  <c r="CD472" i="1" s="1"/>
  <c r="CO442" i="1"/>
  <c r="CQ442" i="1" s="1"/>
  <c r="CO443" i="1"/>
  <c r="CQ443" i="1" s="1"/>
  <c r="CS443" i="1" s="1"/>
  <c r="CW443" i="1" s="1"/>
  <c r="CX443" i="1" s="1"/>
  <c r="CY443" i="1" s="1"/>
  <c r="CO445" i="1"/>
  <c r="CQ445" i="1" s="1"/>
  <c r="CS445" i="1" s="1"/>
  <c r="CW445" i="1" s="1"/>
  <c r="CX445" i="1" s="1"/>
  <c r="CY445" i="1" s="1"/>
  <c r="CO446" i="1"/>
  <c r="CQ446" i="1" s="1"/>
  <c r="CS446" i="1" s="1"/>
  <c r="CW446" i="1" s="1"/>
  <c r="CX446" i="1" s="1"/>
  <c r="CY446" i="1" s="1"/>
  <c r="CO448" i="1"/>
  <c r="CQ448" i="1" s="1"/>
  <c r="CS448" i="1" s="1"/>
  <c r="CW448" i="1" s="1"/>
  <c r="CX448" i="1" s="1"/>
  <c r="CY448" i="1" s="1"/>
  <c r="CO449" i="1"/>
  <c r="CQ449" i="1" s="1"/>
  <c r="CS449" i="1" s="1"/>
  <c r="CW449" i="1" s="1"/>
  <c r="CX449" i="1" s="1"/>
  <c r="CY449" i="1" s="1"/>
  <c r="CO450" i="1"/>
  <c r="CQ450" i="1" s="1"/>
  <c r="CO451" i="1"/>
  <c r="CQ451" i="1" s="1"/>
  <c r="CO452" i="1"/>
  <c r="CQ452" i="1" s="1"/>
  <c r="CS452" i="1" s="1"/>
  <c r="CW452" i="1" s="1"/>
  <c r="CX452" i="1" s="1"/>
  <c r="CY452" i="1" s="1"/>
  <c r="CO453" i="1"/>
  <c r="CQ453" i="1" s="1"/>
  <c r="CS453" i="1" s="1"/>
  <c r="CW453" i="1" s="1"/>
  <c r="CX453" i="1" s="1"/>
  <c r="CY453" i="1" s="1"/>
  <c r="CO454" i="1"/>
  <c r="CQ454" i="1" s="1"/>
  <c r="CO455" i="1"/>
  <c r="CQ455" i="1" s="1"/>
  <c r="CO457" i="1"/>
  <c r="CQ457" i="1" s="1"/>
  <c r="CS457" i="1" s="1"/>
  <c r="CW457" i="1" s="1"/>
  <c r="CX457" i="1" s="1"/>
  <c r="CY457" i="1" s="1"/>
  <c r="CO459" i="1"/>
  <c r="CQ459" i="1" s="1"/>
  <c r="CO460" i="1"/>
  <c r="CQ460" i="1" s="1"/>
  <c r="CO461" i="1"/>
  <c r="CQ461" i="1" s="1"/>
  <c r="CS461" i="1" s="1"/>
  <c r="CW461" i="1" s="1"/>
  <c r="CX461" i="1" s="1"/>
  <c r="CY461" i="1" s="1"/>
  <c r="CO462" i="1"/>
  <c r="CO463" i="1"/>
  <c r="CQ463" i="1" s="1"/>
  <c r="CO464" i="1"/>
  <c r="CQ464" i="1" s="1"/>
  <c r="CS464" i="1" s="1"/>
  <c r="CW464" i="1" s="1"/>
  <c r="CX464" i="1" s="1"/>
  <c r="CY464" i="1" s="1"/>
  <c r="CO465" i="1"/>
  <c r="CQ465" i="1" s="1"/>
  <c r="CO466" i="1"/>
  <c r="CQ466" i="1" s="1"/>
  <c r="CO467" i="1"/>
  <c r="CQ467" i="1" s="1"/>
  <c r="CO468" i="1"/>
  <c r="CQ468" i="1" s="1"/>
  <c r="CS468" i="1" s="1"/>
  <c r="CW468" i="1" s="1"/>
  <c r="CX468" i="1" s="1"/>
  <c r="CY468" i="1" s="1"/>
  <c r="CO469" i="1"/>
  <c r="CO470" i="1"/>
  <c r="CQ470" i="1" s="1"/>
  <c r="CS470" i="1" s="1"/>
  <c r="CW470" i="1" s="1"/>
  <c r="CX470" i="1" s="1"/>
  <c r="CY470" i="1" s="1"/>
  <c r="CO471" i="1"/>
  <c r="CQ471" i="1" s="1"/>
  <c r="CS471" i="1" s="1"/>
  <c r="CW471" i="1" s="1"/>
  <c r="CX471" i="1" s="1"/>
  <c r="CY471" i="1" s="1"/>
  <c r="CO472" i="1"/>
  <c r="CQ472" i="1" s="1"/>
  <c r="CS472" i="1" s="1"/>
  <c r="CW472" i="1" s="1"/>
  <c r="CX472" i="1" s="1"/>
  <c r="CY472" i="1" s="1"/>
  <c r="B415" i="1"/>
  <c r="B416" i="1"/>
  <c r="B417" i="1"/>
  <c r="B416" i="3" s="1"/>
  <c r="B418" i="1"/>
  <c r="B417" i="3" s="1"/>
  <c r="B419" i="1"/>
  <c r="B420" i="1"/>
  <c r="B421" i="1"/>
  <c r="B420" i="3" s="1"/>
  <c r="B422" i="1"/>
  <c r="B421" i="3" s="1"/>
  <c r="B423" i="1"/>
  <c r="B424" i="1"/>
  <c r="B425" i="1"/>
  <c r="B426" i="1"/>
  <c r="B425" i="3" s="1"/>
  <c r="B427" i="1"/>
  <c r="B428" i="1"/>
  <c r="B429" i="1"/>
  <c r="B430" i="1"/>
  <c r="B429" i="3" s="1"/>
  <c r="B431" i="1"/>
  <c r="B432" i="1"/>
  <c r="B433" i="1"/>
  <c r="B434" i="1"/>
  <c r="B433" i="3" s="1"/>
  <c r="B435" i="1"/>
  <c r="B436" i="1"/>
  <c r="B437" i="1"/>
  <c r="B438" i="1"/>
  <c r="B437" i="3" s="1"/>
  <c r="B439" i="1"/>
  <c r="B440" i="1"/>
  <c r="B441" i="1"/>
  <c r="C415" i="1"/>
  <c r="C414" i="3" s="1"/>
  <c r="C416" i="1"/>
  <c r="C417" i="1"/>
  <c r="C418" i="1"/>
  <c r="C419" i="1"/>
  <c r="C418" i="3" s="1"/>
  <c r="C420" i="1"/>
  <c r="C421" i="1"/>
  <c r="C422" i="1"/>
  <c r="C423" i="1"/>
  <c r="C422" i="3" s="1"/>
  <c r="C424" i="1"/>
  <c r="C425" i="1"/>
  <c r="C426" i="1"/>
  <c r="C427" i="1"/>
  <c r="C426" i="3" s="1"/>
  <c r="C428" i="1"/>
  <c r="C429" i="1"/>
  <c r="C430" i="1"/>
  <c r="C431" i="1"/>
  <c r="C430" i="3" s="1"/>
  <c r="C432" i="1"/>
  <c r="C433" i="1"/>
  <c r="C434" i="1"/>
  <c r="C435" i="1"/>
  <c r="C434" i="3" s="1"/>
  <c r="C436" i="1"/>
  <c r="C437" i="1"/>
  <c r="C438" i="1"/>
  <c r="C439" i="1"/>
  <c r="C438" i="3" s="1"/>
  <c r="C440" i="1"/>
  <c r="C441" i="1"/>
  <c r="D415" i="1"/>
  <c r="D416" i="1"/>
  <c r="D415" i="3" s="1"/>
  <c r="D417" i="1"/>
  <c r="D418" i="1"/>
  <c r="D419" i="1"/>
  <c r="D420" i="1"/>
  <c r="D419" i="3" s="1"/>
  <c r="D421" i="1"/>
  <c r="D422" i="1"/>
  <c r="D423" i="1"/>
  <c r="D424" i="1"/>
  <c r="D423" i="3" s="1"/>
  <c r="D425" i="1"/>
  <c r="D426" i="1"/>
  <c r="D427" i="1"/>
  <c r="D428" i="1"/>
  <c r="D427" i="3" s="1"/>
  <c r="D429" i="1"/>
  <c r="D430" i="1"/>
  <c r="D431" i="1"/>
  <c r="D432" i="1"/>
  <c r="D431" i="3" s="1"/>
  <c r="D433" i="1"/>
  <c r="D434" i="1"/>
  <c r="D435" i="1"/>
  <c r="D436" i="1"/>
  <c r="D435" i="3" s="1"/>
  <c r="D437" i="1"/>
  <c r="D438" i="1"/>
  <c r="D439" i="1"/>
  <c r="D440" i="1"/>
  <c r="D439" i="3" s="1"/>
  <c r="D441" i="1"/>
  <c r="BO415" i="1"/>
  <c r="BQ415" i="1" s="1"/>
  <c r="BO416" i="1"/>
  <c r="BQ416" i="1" s="1"/>
  <c r="BO417" i="1"/>
  <c r="BQ417" i="1" s="1"/>
  <c r="BO418" i="1"/>
  <c r="BQ418" i="1" s="1"/>
  <c r="BS418" i="1" s="1"/>
  <c r="BW418" i="1" s="1"/>
  <c r="CH418" i="1" s="1"/>
  <c r="BO419" i="1"/>
  <c r="BQ419" i="1" s="1"/>
  <c r="BS419" i="1" s="1"/>
  <c r="BW419" i="1" s="1"/>
  <c r="BX419" i="1" s="1"/>
  <c r="CI419" i="1" s="1"/>
  <c r="BO420" i="1"/>
  <c r="BQ420" i="1" s="1"/>
  <c r="BO421" i="1"/>
  <c r="BQ421" i="1" s="1"/>
  <c r="BO422" i="1"/>
  <c r="BQ422" i="1" s="1"/>
  <c r="BO423" i="1"/>
  <c r="BQ423" i="1" s="1"/>
  <c r="BO424" i="1"/>
  <c r="BQ424" i="1" s="1"/>
  <c r="BS424" i="1" s="1"/>
  <c r="BW424" i="1" s="1"/>
  <c r="BO425" i="1"/>
  <c r="BQ425" i="1" s="1"/>
  <c r="BO426" i="1"/>
  <c r="BQ426" i="1" s="1"/>
  <c r="BO427" i="1"/>
  <c r="BQ427" i="1" s="1"/>
  <c r="BS427" i="1" s="1"/>
  <c r="BW427" i="1" s="1"/>
  <c r="BX427" i="1" s="1"/>
  <c r="BO428" i="1"/>
  <c r="BQ428" i="1" s="1"/>
  <c r="BO429" i="1"/>
  <c r="BQ429" i="1" s="1"/>
  <c r="BO430" i="1"/>
  <c r="BO431" i="1"/>
  <c r="BQ431" i="1" s="1"/>
  <c r="BO432" i="1"/>
  <c r="BQ432" i="1" s="1"/>
  <c r="BO433" i="1"/>
  <c r="BQ433" i="1" s="1"/>
  <c r="BO434" i="1"/>
  <c r="BQ434" i="1" s="1"/>
  <c r="BO435" i="1"/>
  <c r="BQ435" i="1" s="1"/>
  <c r="BS435" i="1" s="1"/>
  <c r="BW435" i="1" s="1"/>
  <c r="BO436" i="1"/>
  <c r="BQ436" i="1" s="1"/>
  <c r="BS436" i="1" s="1"/>
  <c r="BW436" i="1" s="1"/>
  <c r="BO437" i="1"/>
  <c r="BQ437" i="1" s="1"/>
  <c r="BO438" i="1"/>
  <c r="BQ438" i="1" s="1"/>
  <c r="BO439" i="1"/>
  <c r="BQ439" i="1" s="1"/>
  <c r="BO440" i="1"/>
  <c r="BQ440" i="1" s="1"/>
  <c r="BO441" i="1"/>
  <c r="BQ441" i="1" s="1"/>
  <c r="CB415" i="1"/>
  <c r="CD415" i="1" s="1"/>
  <c r="CB416" i="1"/>
  <c r="CD416" i="1" s="1"/>
  <c r="CB417" i="1"/>
  <c r="CD417" i="1" s="1"/>
  <c r="CF417" i="1" s="1"/>
  <c r="CJ417" i="1" s="1"/>
  <c r="CK417" i="1" s="1"/>
  <c r="CB418" i="1"/>
  <c r="CD418" i="1" s="1"/>
  <c r="CF418" i="1" s="1"/>
  <c r="CJ418" i="1" s="1"/>
  <c r="CU418" i="1" s="1"/>
  <c r="CB419" i="1"/>
  <c r="CD419" i="1" s="1"/>
  <c r="CB420" i="1"/>
  <c r="CD420" i="1" s="1"/>
  <c r="CB421" i="1"/>
  <c r="CD421" i="1" s="1"/>
  <c r="CB422" i="1"/>
  <c r="CD422" i="1" s="1"/>
  <c r="CF422" i="1" s="1"/>
  <c r="CJ422" i="1" s="1"/>
  <c r="CU422" i="1" s="1"/>
  <c r="CB423" i="1"/>
  <c r="CD423" i="1" s="1"/>
  <c r="CF423" i="1" s="1"/>
  <c r="CJ423" i="1" s="1"/>
  <c r="CK423" i="1" s="1"/>
  <c r="CB424" i="1"/>
  <c r="CD424" i="1" s="1"/>
  <c r="CB425" i="1"/>
  <c r="CD425" i="1" s="1"/>
  <c r="CB426" i="1"/>
  <c r="CD426" i="1" s="1"/>
  <c r="CB427" i="1"/>
  <c r="CD427" i="1" s="1"/>
  <c r="CB428" i="1"/>
  <c r="CD428" i="1" s="1"/>
  <c r="CB429" i="1"/>
  <c r="CD429" i="1" s="1"/>
  <c r="CB430" i="1"/>
  <c r="CD430" i="1" s="1"/>
  <c r="CF430" i="1" s="1"/>
  <c r="CJ430" i="1" s="1"/>
  <c r="CB431" i="1"/>
  <c r="CD431" i="1" s="1"/>
  <c r="CF431" i="1" s="1"/>
  <c r="CJ431" i="1" s="1"/>
  <c r="CB432" i="1"/>
  <c r="CD432" i="1" s="1"/>
  <c r="CB433" i="1"/>
  <c r="CD433" i="1" s="1"/>
  <c r="CB434" i="1"/>
  <c r="CD434" i="1" s="1"/>
  <c r="CB435" i="1"/>
  <c r="CD435" i="1" s="1"/>
  <c r="CF435" i="1" s="1"/>
  <c r="CJ435" i="1" s="1"/>
  <c r="CB436" i="1"/>
  <c r="CD436" i="1" s="1"/>
  <c r="CF436" i="1" s="1"/>
  <c r="CJ436" i="1" s="1"/>
  <c r="CU436" i="1" s="1"/>
  <c r="CB437" i="1"/>
  <c r="CD437" i="1" s="1"/>
  <c r="CB438" i="1"/>
  <c r="CD438" i="1" s="1"/>
  <c r="CB439" i="1"/>
  <c r="CD439" i="1" s="1"/>
  <c r="CB440" i="1"/>
  <c r="CD440" i="1" s="1"/>
  <c r="CB441" i="1"/>
  <c r="CD441" i="1" s="1"/>
  <c r="CO415" i="1"/>
  <c r="CQ415" i="1" s="1"/>
  <c r="CO416" i="1"/>
  <c r="CQ416" i="1" s="1"/>
  <c r="CO417" i="1"/>
  <c r="CQ417" i="1" s="1"/>
  <c r="CS417" i="1" s="1"/>
  <c r="CW417" i="1" s="1"/>
  <c r="CX417" i="1" s="1"/>
  <c r="CY417" i="1" s="1"/>
  <c r="CO418" i="1"/>
  <c r="CQ418" i="1" s="1"/>
  <c r="CO419" i="1"/>
  <c r="CQ419" i="1" s="1"/>
  <c r="CO420" i="1"/>
  <c r="CQ420" i="1" s="1"/>
  <c r="CS420" i="1" s="1"/>
  <c r="CW420" i="1" s="1"/>
  <c r="CX420" i="1" s="1"/>
  <c r="CY420" i="1" s="1"/>
  <c r="CO421" i="1"/>
  <c r="CQ421" i="1" s="1"/>
  <c r="CO422" i="1"/>
  <c r="CQ422" i="1" s="1"/>
  <c r="CO423" i="1"/>
  <c r="CQ423" i="1" s="1"/>
  <c r="CO424" i="1"/>
  <c r="CQ424" i="1" s="1"/>
  <c r="CO425" i="1"/>
  <c r="CQ425" i="1" s="1"/>
  <c r="CO426" i="1"/>
  <c r="CQ426" i="1" s="1"/>
  <c r="CS426" i="1" s="1"/>
  <c r="CW426" i="1" s="1"/>
  <c r="CX426" i="1" s="1"/>
  <c r="CY426" i="1" s="1"/>
  <c r="CO427" i="1"/>
  <c r="CQ427" i="1" s="1"/>
  <c r="CO428" i="1"/>
  <c r="CQ428" i="1" s="1"/>
  <c r="CS428" i="1" s="1"/>
  <c r="CW428" i="1" s="1"/>
  <c r="CX428" i="1" s="1"/>
  <c r="CY428" i="1" s="1"/>
  <c r="CO429" i="1"/>
  <c r="CQ429" i="1" s="1"/>
  <c r="CO430" i="1"/>
  <c r="CQ430" i="1" s="1"/>
  <c r="CO431" i="1"/>
  <c r="CQ431" i="1" s="1"/>
  <c r="CS431" i="1" s="1"/>
  <c r="CW431" i="1" s="1"/>
  <c r="CX431" i="1" s="1"/>
  <c r="CY431" i="1" s="1"/>
  <c r="CO432" i="1"/>
  <c r="CQ432" i="1" s="1"/>
  <c r="CO433" i="1"/>
  <c r="CQ433" i="1" s="1"/>
  <c r="CO434" i="1"/>
  <c r="CQ434" i="1" s="1"/>
  <c r="CS434" i="1" s="1"/>
  <c r="CW434" i="1" s="1"/>
  <c r="CX434" i="1" s="1"/>
  <c r="CY434" i="1" s="1"/>
  <c r="CO435" i="1"/>
  <c r="CQ435" i="1" s="1"/>
  <c r="CO436" i="1"/>
  <c r="CQ436" i="1" s="1"/>
  <c r="CS436" i="1" s="1"/>
  <c r="CW436" i="1" s="1"/>
  <c r="CX436" i="1" s="1"/>
  <c r="CY436" i="1" s="1"/>
  <c r="CO437" i="1"/>
  <c r="CQ437" i="1" s="1"/>
  <c r="CS437" i="1" s="1"/>
  <c r="CW437" i="1" s="1"/>
  <c r="CX437" i="1" s="1"/>
  <c r="CY437" i="1" s="1"/>
  <c r="CO438" i="1"/>
  <c r="CQ438" i="1" s="1"/>
  <c r="CO439" i="1"/>
  <c r="CQ439" i="1" s="1"/>
  <c r="CO440" i="1"/>
  <c r="CQ440" i="1" s="1"/>
  <c r="CO441" i="1"/>
  <c r="CQ441" i="1" s="1"/>
  <c r="CS441" i="1" s="1"/>
  <c r="CW441" i="1" s="1"/>
  <c r="CX441" i="1" s="1"/>
  <c r="CY441" i="1" s="1"/>
  <c r="B405" i="1"/>
  <c r="C405" i="1"/>
  <c r="C404" i="3" s="1"/>
  <c r="D405" i="1"/>
  <c r="BO405" i="1"/>
  <c r="BQ405" i="1" s="1"/>
  <c r="CB405" i="1"/>
  <c r="CD405" i="1" s="1"/>
  <c r="CO405" i="1"/>
  <c r="CQ405" i="1" s="1"/>
  <c r="CS405" i="1" s="1"/>
  <c r="CW405" i="1" s="1"/>
  <c r="CX405" i="1" s="1"/>
  <c r="CY405" i="1" s="1"/>
  <c r="B396" i="1"/>
  <c r="C396" i="1"/>
  <c r="D396" i="1"/>
  <c r="BO396" i="1"/>
  <c r="BQ396" i="1" s="1"/>
  <c r="BS396" i="1" s="1"/>
  <c r="BW396" i="1" s="1"/>
  <c r="BX396" i="1" s="1"/>
  <c r="CB396" i="1"/>
  <c r="CD396" i="1" s="1"/>
  <c r="CO396" i="1"/>
  <c r="B395" i="1"/>
  <c r="C395" i="1"/>
  <c r="C394" i="3" s="1"/>
  <c r="D395" i="1"/>
  <c r="BO395" i="1"/>
  <c r="BQ395" i="1" s="1"/>
  <c r="CB395" i="1"/>
  <c r="CD395" i="1" s="1"/>
  <c r="CF395" i="1" s="1"/>
  <c r="CJ395" i="1" s="1"/>
  <c r="CO395" i="1"/>
  <c r="CQ395" i="1" s="1"/>
  <c r="CS395" i="1" s="1"/>
  <c r="CW395" i="1" s="1"/>
  <c r="CX395" i="1" s="1"/>
  <c r="CY395" i="1" s="1"/>
  <c r="B385" i="1"/>
  <c r="B386" i="1"/>
  <c r="B387" i="1"/>
  <c r="B388" i="1"/>
  <c r="B387" i="3" s="1"/>
  <c r="B389" i="1"/>
  <c r="B390" i="1"/>
  <c r="B391" i="1"/>
  <c r="B392" i="1"/>
  <c r="B391" i="3" s="1"/>
  <c r="B393" i="1"/>
  <c r="B394" i="1"/>
  <c r="B397" i="1"/>
  <c r="B396" i="3" s="1"/>
  <c r="B398" i="1"/>
  <c r="B397" i="3" s="1"/>
  <c r="B399" i="1"/>
  <c r="B400" i="1"/>
  <c r="B401" i="1"/>
  <c r="B402" i="1"/>
  <c r="B401" i="3" s="1"/>
  <c r="B403" i="1"/>
  <c r="B406" i="1"/>
  <c r="B407" i="1"/>
  <c r="B408" i="1"/>
  <c r="B407" i="3" s="1"/>
  <c r="B409" i="1"/>
  <c r="B410" i="1"/>
  <c r="B411" i="1"/>
  <c r="B412" i="1"/>
  <c r="B411" i="3" s="1"/>
  <c r="B413" i="1"/>
  <c r="B414" i="1"/>
  <c r="B404" i="1"/>
  <c r="B403" i="3" s="1"/>
  <c r="C385" i="1"/>
  <c r="C386" i="1"/>
  <c r="C387" i="1"/>
  <c r="C388" i="1"/>
  <c r="C389" i="1"/>
  <c r="C388" i="3" s="1"/>
  <c r="C390" i="1"/>
  <c r="C391" i="1"/>
  <c r="C392" i="1"/>
  <c r="C393" i="1"/>
  <c r="C392" i="3" s="1"/>
  <c r="C394" i="1"/>
  <c r="C397" i="1"/>
  <c r="C396" i="3" s="1"/>
  <c r="C398" i="1"/>
  <c r="C399" i="1"/>
  <c r="C398" i="3" s="1"/>
  <c r="C400" i="1"/>
  <c r="C401" i="1"/>
  <c r="C400" i="3" s="1"/>
  <c r="C402" i="1"/>
  <c r="C403" i="1"/>
  <c r="C402" i="3" s="1"/>
  <c r="C406" i="1"/>
  <c r="C407" i="1"/>
  <c r="C406" i="3" s="1"/>
  <c r="C408" i="1"/>
  <c r="C409" i="1"/>
  <c r="C408" i="3" s="1"/>
  <c r="C410" i="1"/>
  <c r="C411" i="1"/>
  <c r="C410" i="3" s="1"/>
  <c r="C412" i="1"/>
  <c r="C413" i="1"/>
  <c r="C412" i="3" s="1"/>
  <c r="C414" i="1"/>
  <c r="C404" i="1"/>
  <c r="D385" i="1"/>
  <c r="D386" i="1"/>
  <c r="D385" i="3" s="1"/>
  <c r="D387" i="1"/>
  <c r="D388" i="1"/>
  <c r="D387" i="3" s="1"/>
  <c r="D389" i="1"/>
  <c r="D390" i="1"/>
  <c r="D389" i="3" s="1"/>
  <c r="D391" i="1"/>
  <c r="D392" i="1"/>
  <c r="D391" i="3" s="1"/>
  <c r="D393" i="1"/>
  <c r="D394" i="1"/>
  <c r="D393" i="3" s="1"/>
  <c r="D397" i="1"/>
  <c r="D398" i="1"/>
  <c r="D397" i="3" s="1"/>
  <c r="D399" i="1"/>
  <c r="D400" i="1"/>
  <c r="D399" i="3" s="1"/>
  <c r="D401" i="1"/>
  <c r="D402" i="1"/>
  <c r="D401" i="3" s="1"/>
  <c r="D403" i="1"/>
  <c r="D406" i="1"/>
  <c r="D405" i="3" s="1"/>
  <c r="D407" i="1"/>
  <c r="D408" i="1"/>
  <c r="D407" i="3" s="1"/>
  <c r="D409" i="1"/>
  <c r="D410" i="1"/>
  <c r="D409" i="3" s="1"/>
  <c r="D411" i="1"/>
  <c r="D412" i="1"/>
  <c r="D411" i="3" s="1"/>
  <c r="D413" i="1"/>
  <c r="D414" i="1"/>
  <c r="D413" i="3" s="1"/>
  <c r="D404" i="1"/>
  <c r="BO385" i="1"/>
  <c r="BQ385" i="1" s="1"/>
  <c r="BS385" i="1" s="1"/>
  <c r="BW385" i="1" s="1"/>
  <c r="CH385" i="1" s="1"/>
  <c r="BO386" i="1"/>
  <c r="BQ386" i="1" s="1"/>
  <c r="BO387" i="1"/>
  <c r="BQ387" i="1" s="1"/>
  <c r="BO388" i="1"/>
  <c r="BQ388" i="1" s="1"/>
  <c r="BS388" i="1" s="1"/>
  <c r="BW388" i="1" s="1"/>
  <c r="BX388" i="1" s="1"/>
  <c r="BY388" i="1" s="1"/>
  <c r="BO389" i="1"/>
  <c r="BQ389" i="1" s="1"/>
  <c r="BO390" i="1"/>
  <c r="BQ390" i="1" s="1"/>
  <c r="BO391" i="1"/>
  <c r="BQ391" i="1" s="1"/>
  <c r="BO392" i="1"/>
  <c r="BQ392" i="1" s="1"/>
  <c r="BS392" i="1" s="1"/>
  <c r="BW392" i="1" s="1"/>
  <c r="BX392" i="1" s="1"/>
  <c r="BO393" i="1"/>
  <c r="BQ393" i="1" s="1"/>
  <c r="BS393" i="1" s="1"/>
  <c r="BW393" i="1" s="1"/>
  <c r="BX393" i="1" s="1"/>
  <c r="BO394" i="1"/>
  <c r="BQ394" i="1" s="1"/>
  <c r="BO397" i="1"/>
  <c r="BQ397" i="1" s="1"/>
  <c r="BO398" i="1"/>
  <c r="BQ398" i="1" s="1"/>
  <c r="BO399" i="1"/>
  <c r="BQ399" i="1" s="1"/>
  <c r="BS399" i="1" s="1"/>
  <c r="BW399" i="1" s="1"/>
  <c r="CH399" i="1" s="1"/>
  <c r="BO400" i="1"/>
  <c r="BQ400" i="1" s="1"/>
  <c r="BO401" i="1"/>
  <c r="BQ401" i="1" s="1"/>
  <c r="BO402" i="1"/>
  <c r="BQ402" i="1" s="1"/>
  <c r="BS402" i="1" s="1"/>
  <c r="BW402" i="1" s="1"/>
  <c r="BO403" i="1"/>
  <c r="BQ403" i="1" s="1"/>
  <c r="BS403" i="1" s="1"/>
  <c r="BW403" i="1" s="1"/>
  <c r="BO406" i="1"/>
  <c r="BQ406" i="1" s="1"/>
  <c r="BO407" i="1"/>
  <c r="BQ407" i="1" s="1"/>
  <c r="BO408" i="1"/>
  <c r="BQ408" i="1" s="1"/>
  <c r="BO409" i="1"/>
  <c r="BQ409" i="1" s="1"/>
  <c r="BS409" i="1" s="1"/>
  <c r="BW409" i="1" s="1"/>
  <c r="CH409" i="1" s="1"/>
  <c r="BO410" i="1"/>
  <c r="BQ410" i="1" s="1"/>
  <c r="BO411" i="1"/>
  <c r="BQ411" i="1" s="1"/>
  <c r="BO412" i="1"/>
  <c r="BQ412" i="1" s="1"/>
  <c r="BS412" i="1" s="1"/>
  <c r="BW412" i="1" s="1"/>
  <c r="BX412" i="1" s="1"/>
  <c r="BO413" i="1"/>
  <c r="BQ413" i="1" s="1"/>
  <c r="BO414" i="1"/>
  <c r="BQ414" i="1" s="1"/>
  <c r="BO404" i="1"/>
  <c r="BQ404" i="1" s="1"/>
  <c r="CB385" i="1"/>
  <c r="CD385" i="1" s="1"/>
  <c r="CF385" i="1" s="1"/>
  <c r="CJ385" i="1" s="1"/>
  <c r="CK385" i="1" s="1"/>
  <c r="CB386" i="1"/>
  <c r="CD386" i="1" s="1"/>
  <c r="CB387" i="1"/>
  <c r="CD387" i="1" s="1"/>
  <c r="CB388" i="1"/>
  <c r="CD388" i="1" s="1"/>
  <c r="CF388" i="1" s="1"/>
  <c r="CJ388" i="1" s="1"/>
  <c r="CK388" i="1" s="1"/>
  <c r="CB389" i="1"/>
  <c r="CD389" i="1" s="1"/>
  <c r="CB390" i="1"/>
  <c r="CD390" i="1" s="1"/>
  <c r="CB391" i="1"/>
  <c r="CD391" i="1" s="1"/>
  <c r="CB392" i="1"/>
  <c r="CD392" i="1" s="1"/>
  <c r="CF392" i="1" s="1"/>
  <c r="CJ392" i="1" s="1"/>
  <c r="CB393" i="1"/>
  <c r="CD393" i="1" s="1"/>
  <c r="CF393" i="1" s="1"/>
  <c r="CJ393" i="1" s="1"/>
  <c r="CK393" i="1" s="1"/>
  <c r="CV393" i="1" s="1"/>
  <c r="CB394" i="1"/>
  <c r="CD394" i="1" s="1"/>
  <c r="CB397" i="1"/>
  <c r="CD397" i="1" s="1"/>
  <c r="CB398" i="1"/>
  <c r="CD398" i="1" s="1"/>
  <c r="CB399" i="1"/>
  <c r="CD399" i="1" s="1"/>
  <c r="CB400" i="1"/>
  <c r="CD400" i="1" s="1"/>
  <c r="CF400" i="1" s="1"/>
  <c r="CJ400" i="1" s="1"/>
  <c r="CU400" i="1" s="1"/>
  <c r="CB401" i="1"/>
  <c r="CD401" i="1" s="1"/>
  <c r="CB402" i="1"/>
  <c r="CD402" i="1" s="1"/>
  <c r="CB403" i="1"/>
  <c r="CD403" i="1" s="1"/>
  <c r="CB406" i="1"/>
  <c r="CD406" i="1" s="1"/>
  <c r="CF406" i="1" s="1"/>
  <c r="CJ406" i="1" s="1"/>
  <c r="CU406" i="1" s="1"/>
  <c r="CB407" i="1"/>
  <c r="CD407" i="1" s="1"/>
  <c r="CB408" i="1"/>
  <c r="CD408" i="1" s="1"/>
  <c r="CF408" i="1" s="1"/>
  <c r="CJ408" i="1" s="1"/>
  <c r="CK408" i="1" s="1"/>
  <c r="CL408" i="1" s="1"/>
  <c r="CB409" i="1"/>
  <c r="CD409" i="1" s="1"/>
  <c r="CB410" i="1"/>
  <c r="CD410" i="1" s="1"/>
  <c r="CF410" i="1" s="1"/>
  <c r="CJ410" i="1" s="1"/>
  <c r="CB411" i="1"/>
  <c r="CD411" i="1" s="1"/>
  <c r="CB412" i="1"/>
  <c r="CD412" i="1" s="1"/>
  <c r="CB413" i="1"/>
  <c r="CD413" i="1" s="1"/>
  <c r="CB414" i="1"/>
  <c r="CD414" i="1" s="1"/>
  <c r="CF414" i="1" s="1"/>
  <c r="CJ414" i="1" s="1"/>
  <c r="CB404" i="1"/>
  <c r="CD404" i="1" s="1"/>
  <c r="CO385" i="1"/>
  <c r="CQ385" i="1" s="1"/>
  <c r="CS385" i="1" s="1"/>
  <c r="CW385" i="1" s="1"/>
  <c r="CX385" i="1" s="1"/>
  <c r="CY385" i="1" s="1"/>
  <c r="CO386" i="1"/>
  <c r="CQ386" i="1" s="1"/>
  <c r="CS386" i="1" s="1"/>
  <c r="CW386" i="1" s="1"/>
  <c r="CX386" i="1" s="1"/>
  <c r="CY386" i="1" s="1"/>
  <c r="CO387" i="1"/>
  <c r="CQ387" i="1" s="1"/>
  <c r="CO388" i="1"/>
  <c r="CQ388" i="1" s="1"/>
  <c r="CS388" i="1" s="1"/>
  <c r="CW388" i="1" s="1"/>
  <c r="CX388" i="1" s="1"/>
  <c r="CY388" i="1" s="1"/>
  <c r="CO389" i="1"/>
  <c r="CQ389" i="1" s="1"/>
  <c r="CS389" i="1" s="1"/>
  <c r="CW389" i="1" s="1"/>
  <c r="CX389" i="1" s="1"/>
  <c r="CY389" i="1" s="1"/>
  <c r="CO390" i="1"/>
  <c r="CQ390" i="1" s="1"/>
  <c r="CS390" i="1" s="1"/>
  <c r="CW390" i="1" s="1"/>
  <c r="CX390" i="1" s="1"/>
  <c r="CY390" i="1" s="1"/>
  <c r="CO391" i="1"/>
  <c r="CQ391" i="1" s="1"/>
  <c r="CS391" i="1" s="1"/>
  <c r="CW391" i="1" s="1"/>
  <c r="CX391" i="1" s="1"/>
  <c r="CY391" i="1" s="1"/>
  <c r="CO392" i="1"/>
  <c r="CQ392" i="1" s="1"/>
  <c r="CS392" i="1" s="1"/>
  <c r="CW392" i="1" s="1"/>
  <c r="CX392" i="1" s="1"/>
  <c r="CY392" i="1" s="1"/>
  <c r="CO393" i="1"/>
  <c r="CQ393" i="1" s="1"/>
  <c r="CS393" i="1" s="1"/>
  <c r="CW393" i="1" s="1"/>
  <c r="CX393" i="1" s="1"/>
  <c r="CY393" i="1" s="1"/>
  <c r="CO394" i="1"/>
  <c r="CQ394" i="1" s="1"/>
  <c r="CS394" i="1" s="1"/>
  <c r="CW394" i="1" s="1"/>
  <c r="CX394" i="1" s="1"/>
  <c r="CY394" i="1" s="1"/>
  <c r="CO397" i="1"/>
  <c r="CQ397" i="1" s="1"/>
  <c r="CS397" i="1" s="1"/>
  <c r="CW397" i="1" s="1"/>
  <c r="CX397" i="1" s="1"/>
  <c r="CY397" i="1" s="1"/>
  <c r="CO398" i="1"/>
  <c r="CQ398" i="1" s="1"/>
  <c r="CS398" i="1" s="1"/>
  <c r="CW398" i="1" s="1"/>
  <c r="CX398" i="1" s="1"/>
  <c r="CY398" i="1" s="1"/>
  <c r="CO399" i="1"/>
  <c r="CQ399" i="1" s="1"/>
  <c r="CS399" i="1" s="1"/>
  <c r="CW399" i="1" s="1"/>
  <c r="CX399" i="1" s="1"/>
  <c r="CY399" i="1" s="1"/>
  <c r="CO400" i="1"/>
  <c r="CQ400" i="1" s="1"/>
  <c r="CS400" i="1" s="1"/>
  <c r="CW400" i="1" s="1"/>
  <c r="CX400" i="1" s="1"/>
  <c r="CY400" i="1" s="1"/>
  <c r="CO401" i="1"/>
  <c r="CQ401" i="1" s="1"/>
  <c r="CO402" i="1"/>
  <c r="CQ402" i="1" s="1"/>
  <c r="CS402" i="1" s="1"/>
  <c r="CW402" i="1" s="1"/>
  <c r="CX402" i="1" s="1"/>
  <c r="CY402" i="1" s="1"/>
  <c r="CO403" i="1"/>
  <c r="CQ403" i="1" s="1"/>
  <c r="CS403" i="1" s="1"/>
  <c r="CW403" i="1" s="1"/>
  <c r="CX403" i="1" s="1"/>
  <c r="CY403" i="1" s="1"/>
  <c r="CO406" i="1"/>
  <c r="CO407" i="1"/>
  <c r="CQ407" i="1" s="1"/>
  <c r="CS407" i="1" s="1"/>
  <c r="CW407" i="1" s="1"/>
  <c r="CX407" i="1" s="1"/>
  <c r="CY407" i="1" s="1"/>
  <c r="CO408" i="1"/>
  <c r="CQ408" i="1" s="1"/>
  <c r="CS408" i="1" s="1"/>
  <c r="CW408" i="1" s="1"/>
  <c r="CX408" i="1" s="1"/>
  <c r="CY408" i="1" s="1"/>
  <c r="CO409" i="1"/>
  <c r="CQ409" i="1" s="1"/>
  <c r="CS409" i="1" s="1"/>
  <c r="CW409" i="1" s="1"/>
  <c r="CX409" i="1" s="1"/>
  <c r="CY409" i="1" s="1"/>
  <c r="CO410" i="1"/>
  <c r="CQ410" i="1" s="1"/>
  <c r="CS410" i="1" s="1"/>
  <c r="CW410" i="1" s="1"/>
  <c r="CX410" i="1" s="1"/>
  <c r="CY410" i="1" s="1"/>
  <c r="CO411" i="1"/>
  <c r="CQ411" i="1" s="1"/>
  <c r="CS411" i="1" s="1"/>
  <c r="CW411" i="1" s="1"/>
  <c r="CX411" i="1" s="1"/>
  <c r="CY411" i="1" s="1"/>
  <c r="CO412" i="1"/>
  <c r="CQ412" i="1" s="1"/>
  <c r="CS412" i="1" s="1"/>
  <c r="CW412" i="1" s="1"/>
  <c r="CX412" i="1" s="1"/>
  <c r="CY412" i="1" s="1"/>
  <c r="CO413" i="1"/>
  <c r="CQ413" i="1" s="1"/>
  <c r="CS413" i="1" s="1"/>
  <c r="CW413" i="1" s="1"/>
  <c r="CX413" i="1" s="1"/>
  <c r="CY413" i="1" s="1"/>
  <c r="CO414" i="1"/>
  <c r="CO404" i="1"/>
  <c r="CQ404" i="1" s="1"/>
  <c r="CS404" i="1" s="1"/>
  <c r="CW404" i="1" s="1"/>
  <c r="CX404" i="1" s="1"/>
  <c r="CY404" i="1" s="1"/>
  <c r="B374" i="1"/>
  <c r="C374" i="1"/>
  <c r="C373" i="3" s="1"/>
  <c r="D374" i="1"/>
  <c r="BO374" i="1"/>
  <c r="BQ374" i="1" s="1"/>
  <c r="CB374" i="1"/>
  <c r="CD374" i="1" s="1"/>
  <c r="CO374" i="1"/>
  <c r="CQ374" i="1" s="1"/>
  <c r="B372" i="1"/>
  <c r="C372" i="1"/>
  <c r="D372" i="1"/>
  <c r="BO372" i="1"/>
  <c r="BQ372" i="1" s="1"/>
  <c r="CB372" i="1"/>
  <c r="CD372" i="1" s="1"/>
  <c r="CF372" i="1" s="1"/>
  <c r="CJ372" i="1" s="1"/>
  <c r="CO372" i="1"/>
  <c r="CQ372" i="1" s="1"/>
  <c r="CS372" i="1" s="1"/>
  <c r="CW372" i="1" s="1"/>
  <c r="CX372" i="1" s="1"/>
  <c r="CY372" i="1" s="1"/>
  <c r="B373" i="1"/>
  <c r="B372" i="3" s="1"/>
  <c r="C373" i="1"/>
  <c r="C372" i="3" s="1"/>
  <c r="D373" i="1"/>
  <c r="BO373" i="1"/>
  <c r="BQ373" i="1" s="1"/>
  <c r="BS373" i="1" s="1"/>
  <c r="BW373" i="1" s="1"/>
  <c r="CB373" i="1"/>
  <c r="CD373" i="1" s="1"/>
  <c r="CO373" i="1"/>
  <c r="CQ373" i="1" s="1"/>
  <c r="B364" i="1"/>
  <c r="C364" i="1"/>
  <c r="D364" i="1"/>
  <c r="BO364" i="1"/>
  <c r="BQ364" i="1" s="1"/>
  <c r="CB364" i="1"/>
  <c r="CD364" i="1" s="1"/>
  <c r="CF364" i="1" s="1"/>
  <c r="CJ364" i="1" s="1"/>
  <c r="CK364" i="1" s="1"/>
  <c r="CO364" i="1"/>
  <c r="CQ364" i="1" s="1"/>
  <c r="B353" i="1"/>
  <c r="B353" i="3" s="1"/>
  <c r="B354" i="1"/>
  <c r="B354" i="3" s="1"/>
  <c r="B356" i="1"/>
  <c r="B355" i="3" s="1"/>
  <c r="B357" i="1"/>
  <c r="B356" i="3" s="1"/>
  <c r="B358" i="1"/>
  <c r="B359" i="1"/>
  <c r="B358" i="3" s="1"/>
  <c r="B360" i="1"/>
  <c r="B361" i="1"/>
  <c r="B360" i="3" s="1"/>
  <c r="B362" i="1"/>
  <c r="B363" i="1"/>
  <c r="B362" i="3" s="1"/>
  <c r="B365" i="1"/>
  <c r="B364" i="3" s="1"/>
  <c r="B366" i="1"/>
  <c r="B365" i="3" s="1"/>
  <c r="B367" i="1"/>
  <c r="B368" i="1"/>
  <c r="B367" i="3" s="1"/>
  <c r="B369" i="1"/>
  <c r="B370" i="1"/>
  <c r="B369" i="3" s="1"/>
  <c r="B371" i="1"/>
  <c r="B375" i="1"/>
  <c r="B374" i="3" s="1"/>
  <c r="B376" i="1"/>
  <c r="B377" i="1"/>
  <c r="B376" i="3" s="1"/>
  <c r="B378" i="1"/>
  <c r="B379" i="1"/>
  <c r="B378" i="3" s="1"/>
  <c r="B380" i="1"/>
  <c r="B381" i="1"/>
  <c r="B380" i="3" s="1"/>
  <c r="B382" i="1"/>
  <c r="B383" i="1"/>
  <c r="B382" i="3" s="1"/>
  <c r="B384" i="1"/>
  <c r="C353" i="1"/>
  <c r="C353" i="3" s="1"/>
  <c r="C354" i="1"/>
  <c r="C354" i="3" s="1"/>
  <c r="C356" i="1"/>
  <c r="C355" i="3" s="1"/>
  <c r="C357" i="1"/>
  <c r="C358" i="1"/>
  <c r="C357" i="3" s="1"/>
  <c r="C359" i="1"/>
  <c r="C360" i="1"/>
  <c r="C359" i="3" s="1"/>
  <c r="C361" i="1"/>
  <c r="C362" i="1"/>
  <c r="C361" i="3" s="1"/>
  <c r="C363" i="1"/>
  <c r="C365" i="1"/>
  <c r="C364" i="3" s="1"/>
  <c r="C366" i="1"/>
  <c r="C367" i="1"/>
  <c r="C366" i="3" s="1"/>
  <c r="C368" i="1"/>
  <c r="C369" i="1"/>
  <c r="C368" i="3" s="1"/>
  <c r="C370" i="1"/>
  <c r="C371" i="1"/>
  <c r="C370" i="3" s="1"/>
  <c r="C375" i="1"/>
  <c r="C376" i="1"/>
  <c r="C375" i="3" s="1"/>
  <c r="C377" i="1"/>
  <c r="C378" i="1"/>
  <c r="C377" i="3" s="1"/>
  <c r="C379" i="1"/>
  <c r="C380" i="1"/>
  <c r="C379" i="3" s="1"/>
  <c r="C381" i="1"/>
  <c r="C382" i="1"/>
  <c r="C381" i="3" s="1"/>
  <c r="C383" i="1"/>
  <c r="C384" i="1"/>
  <c r="C383" i="3" s="1"/>
  <c r="D353" i="1"/>
  <c r="D353" i="3" s="1"/>
  <c r="D354" i="1"/>
  <c r="D354" i="3" s="1"/>
  <c r="D356" i="1"/>
  <c r="D355" i="3" s="1"/>
  <c r="D357" i="1"/>
  <c r="D356" i="3" s="1"/>
  <c r="D358" i="1"/>
  <c r="D359" i="1"/>
  <c r="D358" i="3" s="1"/>
  <c r="D360" i="1"/>
  <c r="D359" i="3" s="1"/>
  <c r="D361" i="1"/>
  <c r="D360" i="3" s="1"/>
  <c r="D362" i="1"/>
  <c r="D363" i="1"/>
  <c r="D362" i="3" s="1"/>
  <c r="D365" i="1"/>
  <c r="D364" i="3" s="1"/>
  <c r="D366" i="1"/>
  <c r="D365" i="3" s="1"/>
  <c r="D367" i="1"/>
  <c r="D368" i="1"/>
  <c r="D367" i="3" s="1"/>
  <c r="D369" i="1"/>
  <c r="D368" i="3" s="1"/>
  <c r="D370" i="1"/>
  <c r="D369" i="3" s="1"/>
  <c r="D371" i="1"/>
  <c r="D375" i="1"/>
  <c r="D374" i="3" s="1"/>
  <c r="D376" i="1"/>
  <c r="D375" i="3" s="1"/>
  <c r="D377" i="1"/>
  <c r="D376" i="3" s="1"/>
  <c r="D378" i="1"/>
  <c r="D379" i="1"/>
  <c r="D378" i="3" s="1"/>
  <c r="D380" i="1"/>
  <c r="D379" i="3" s="1"/>
  <c r="D381" i="1"/>
  <c r="D380" i="3" s="1"/>
  <c r="D382" i="1"/>
  <c r="D383" i="1"/>
  <c r="D382" i="3" s="1"/>
  <c r="D384" i="1"/>
  <c r="D383" i="3" s="1"/>
  <c r="BO353" i="1"/>
  <c r="BQ353" i="1" s="1"/>
  <c r="BS353" i="1" s="1"/>
  <c r="BW353" i="1" s="1"/>
  <c r="BO354" i="1"/>
  <c r="BQ354" i="1" s="1"/>
  <c r="BO356" i="1"/>
  <c r="BQ356" i="1" s="1"/>
  <c r="BO357" i="1"/>
  <c r="BQ357" i="1" s="1"/>
  <c r="BS357" i="1" s="1"/>
  <c r="BW357" i="1" s="1"/>
  <c r="BO358" i="1"/>
  <c r="BQ358" i="1" s="1"/>
  <c r="BO359" i="1"/>
  <c r="BQ359" i="1" s="1"/>
  <c r="BO360" i="1"/>
  <c r="BQ360" i="1" s="1"/>
  <c r="BO361" i="1"/>
  <c r="BQ361" i="1" s="1"/>
  <c r="BS361" i="1" s="1"/>
  <c r="BW361" i="1" s="1"/>
  <c r="BO362" i="1"/>
  <c r="BQ362" i="1" s="1"/>
  <c r="BO363" i="1"/>
  <c r="BQ363" i="1" s="1"/>
  <c r="BO365" i="1"/>
  <c r="BQ365" i="1" s="1"/>
  <c r="BO366" i="1"/>
  <c r="BQ366" i="1" s="1"/>
  <c r="BS366" i="1" s="1"/>
  <c r="BW366" i="1" s="1"/>
  <c r="BO367" i="1"/>
  <c r="BQ367" i="1" s="1"/>
  <c r="BO368" i="1"/>
  <c r="BQ368" i="1" s="1"/>
  <c r="BO369" i="1"/>
  <c r="BQ369" i="1" s="1"/>
  <c r="BO370" i="1"/>
  <c r="BQ370" i="1" s="1"/>
  <c r="BO371" i="1"/>
  <c r="BQ371" i="1" s="1"/>
  <c r="BS371" i="1" s="1"/>
  <c r="BW371" i="1" s="1"/>
  <c r="BO375" i="1"/>
  <c r="BQ375" i="1" s="1"/>
  <c r="BS375" i="1" s="1"/>
  <c r="BW375" i="1" s="1"/>
  <c r="BO376" i="1"/>
  <c r="BQ376" i="1" s="1"/>
  <c r="BO377" i="1"/>
  <c r="BQ377" i="1" s="1"/>
  <c r="BO378" i="1"/>
  <c r="BQ378" i="1" s="1"/>
  <c r="BS378" i="1" s="1"/>
  <c r="BW378" i="1" s="1"/>
  <c r="BO379" i="1"/>
  <c r="BO380" i="1"/>
  <c r="BQ380" i="1" s="1"/>
  <c r="BO381" i="1"/>
  <c r="BQ381" i="1" s="1"/>
  <c r="BO382" i="1"/>
  <c r="BO383" i="1"/>
  <c r="BQ383" i="1" s="1"/>
  <c r="BS383" i="1" s="1"/>
  <c r="BW383" i="1" s="1"/>
  <c r="CH383" i="1" s="1"/>
  <c r="BO384" i="1"/>
  <c r="BQ384" i="1" s="1"/>
  <c r="CB353" i="1"/>
  <c r="CD353" i="1" s="1"/>
  <c r="CB354" i="1"/>
  <c r="CD354" i="1" s="1"/>
  <c r="CF354" i="1" s="1"/>
  <c r="CJ354" i="1" s="1"/>
  <c r="CB356" i="1"/>
  <c r="CD356" i="1" s="1"/>
  <c r="CB357" i="1"/>
  <c r="CD357" i="1" s="1"/>
  <c r="CB358" i="1"/>
  <c r="CB359" i="1"/>
  <c r="CD359" i="1" s="1"/>
  <c r="CF359" i="1" s="1"/>
  <c r="CJ359" i="1" s="1"/>
  <c r="CB360" i="1"/>
  <c r="CD360" i="1" s="1"/>
  <c r="CB361" i="1"/>
  <c r="CD361" i="1" s="1"/>
  <c r="CF361" i="1" s="1"/>
  <c r="CJ361" i="1" s="1"/>
  <c r="CK361" i="1" s="1"/>
  <c r="CB362" i="1"/>
  <c r="CD362" i="1" s="1"/>
  <c r="CB363" i="1"/>
  <c r="CD363" i="1" s="1"/>
  <c r="CF363" i="1" s="1"/>
  <c r="CJ363" i="1" s="1"/>
  <c r="CU363" i="1" s="1"/>
  <c r="CB365" i="1"/>
  <c r="CD365" i="1" s="1"/>
  <c r="CB366" i="1"/>
  <c r="CD366" i="1" s="1"/>
  <c r="CB367" i="1"/>
  <c r="CD367" i="1" s="1"/>
  <c r="CB368" i="1"/>
  <c r="CD368" i="1" s="1"/>
  <c r="CB369" i="1"/>
  <c r="CD369" i="1" s="1"/>
  <c r="CB370" i="1"/>
  <c r="CD370" i="1" s="1"/>
  <c r="CB371" i="1"/>
  <c r="CD371" i="1" s="1"/>
  <c r="CB375" i="1"/>
  <c r="CD375" i="1" s="1"/>
  <c r="CF375" i="1" s="1"/>
  <c r="CJ375" i="1" s="1"/>
  <c r="CK375" i="1" s="1"/>
  <c r="CB376" i="1"/>
  <c r="CD376" i="1" s="1"/>
  <c r="CB377" i="1"/>
  <c r="CD377" i="1" s="1"/>
  <c r="CB378" i="1"/>
  <c r="CD378" i="1" s="1"/>
  <c r="CB379" i="1"/>
  <c r="CD379" i="1" s="1"/>
  <c r="CF379" i="1" s="1"/>
  <c r="CJ379" i="1" s="1"/>
  <c r="CB380" i="1"/>
  <c r="CD380" i="1" s="1"/>
  <c r="CB381" i="1"/>
  <c r="CD381" i="1" s="1"/>
  <c r="CB382" i="1"/>
  <c r="CD382" i="1" s="1"/>
  <c r="CB383" i="1"/>
  <c r="CD383" i="1" s="1"/>
  <c r="CF383" i="1" s="1"/>
  <c r="CJ383" i="1" s="1"/>
  <c r="CK383" i="1" s="1"/>
  <c r="CB384" i="1"/>
  <c r="CD384" i="1" s="1"/>
  <c r="CO353" i="1"/>
  <c r="CO354" i="1"/>
  <c r="CQ354" i="1" s="1"/>
  <c r="CS354" i="1" s="1"/>
  <c r="CW354" i="1" s="1"/>
  <c r="CX354" i="1" s="1"/>
  <c r="CY354" i="1" s="1"/>
  <c r="CO356" i="1"/>
  <c r="CQ356" i="1" s="1"/>
  <c r="CO357" i="1"/>
  <c r="CQ357" i="1" s="1"/>
  <c r="CO358" i="1"/>
  <c r="CQ358" i="1" s="1"/>
  <c r="CS358" i="1" s="1"/>
  <c r="CW358" i="1" s="1"/>
  <c r="CX358" i="1" s="1"/>
  <c r="CY358" i="1" s="1"/>
  <c r="CO359" i="1"/>
  <c r="CQ359" i="1" s="1"/>
  <c r="CS359" i="1" s="1"/>
  <c r="CW359" i="1" s="1"/>
  <c r="CX359" i="1" s="1"/>
  <c r="CY359" i="1" s="1"/>
  <c r="CO360" i="1"/>
  <c r="CQ360" i="1" s="1"/>
  <c r="CS360" i="1" s="1"/>
  <c r="CW360" i="1" s="1"/>
  <c r="CX360" i="1" s="1"/>
  <c r="CY360" i="1" s="1"/>
  <c r="CO361" i="1"/>
  <c r="CQ361" i="1" s="1"/>
  <c r="CO362" i="1"/>
  <c r="CQ362" i="1" s="1"/>
  <c r="CS362" i="1" s="1"/>
  <c r="CW362" i="1" s="1"/>
  <c r="CX362" i="1" s="1"/>
  <c r="CY362" i="1" s="1"/>
  <c r="CO363" i="1"/>
  <c r="CQ363" i="1" s="1"/>
  <c r="CO365" i="1"/>
  <c r="CQ365" i="1" s="1"/>
  <c r="CO366" i="1"/>
  <c r="CQ366" i="1" s="1"/>
  <c r="CO367" i="1"/>
  <c r="CQ367" i="1" s="1"/>
  <c r="CO368" i="1"/>
  <c r="CQ368" i="1" s="1"/>
  <c r="CS368" i="1" s="1"/>
  <c r="CW368" i="1" s="1"/>
  <c r="CX368" i="1" s="1"/>
  <c r="CY368" i="1" s="1"/>
  <c r="CO369" i="1"/>
  <c r="CQ369" i="1" s="1"/>
  <c r="CO370" i="1"/>
  <c r="CQ370" i="1" s="1"/>
  <c r="CO371" i="1"/>
  <c r="CQ371" i="1" s="1"/>
  <c r="CO375" i="1"/>
  <c r="CQ375" i="1" s="1"/>
  <c r="CO376" i="1"/>
  <c r="CQ376" i="1" s="1"/>
  <c r="CO377" i="1"/>
  <c r="CQ377" i="1" s="1"/>
  <c r="CO378" i="1"/>
  <c r="CQ378" i="1" s="1"/>
  <c r="CS378" i="1" s="1"/>
  <c r="CW378" i="1" s="1"/>
  <c r="CX378" i="1" s="1"/>
  <c r="CY378" i="1" s="1"/>
  <c r="CO379" i="1"/>
  <c r="CQ379" i="1" s="1"/>
  <c r="CS379" i="1" s="1"/>
  <c r="CW379" i="1" s="1"/>
  <c r="CX379" i="1" s="1"/>
  <c r="CY379" i="1" s="1"/>
  <c r="CO380" i="1"/>
  <c r="CQ380" i="1" s="1"/>
  <c r="CO381" i="1"/>
  <c r="CQ381" i="1" s="1"/>
  <c r="CO382" i="1"/>
  <c r="CQ382" i="1" s="1"/>
  <c r="CO383" i="1"/>
  <c r="CQ383" i="1" s="1"/>
  <c r="CO384" i="1"/>
  <c r="CQ384" i="1" s="1"/>
  <c r="CO352" i="1"/>
  <c r="CQ352" i="1" s="1"/>
  <c r="CO351" i="1"/>
  <c r="CQ351" i="1" s="1"/>
  <c r="CS351" i="1" s="1"/>
  <c r="CW351" i="1" s="1"/>
  <c r="CX351" i="1" s="1"/>
  <c r="CY351" i="1" s="1"/>
  <c r="CO350" i="1"/>
  <c r="CQ350" i="1" s="1"/>
  <c r="CS350" i="1" s="1"/>
  <c r="CW350" i="1" s="1"/>
  <c r="CX350" i="1" s="1"/>
  <c r="CY350" i="1" s="1"/>
  <c r="CO349" i="1"/>
  <c r="CQ349" i="1" s="1"/>
  <c r="CO348" i="1"/>
  <c r="CQ348" i="1" s="1"/>
  <c r="CO347" i="1"/>
  <c r="CQ347" i="1" s="1"/>
  <c r="CO346" i="1"/>
  <c r="CQ346" i="1" s="1"/>
  <c r="CO345" i="1"/>
  <c r="CQ345" i="1" s="1"/>
  <c r="CO344" i="1"/>
  <c r="CQ344" i="1" s="1"/>
  <c r="CO343" i="1"/>
  <c r="CQ343" i="1" s="1"/>
  <c r="CS343" i="1" s="1"/>
  <c r="CW343" i="1" s="1"/>
  <c r="CX343" i="1" s="1"/>
  <c r="CY343" i="1" s="1"/>
  <c r="CO342" i="1"/>
  <c r="CQ342" i="1" s="1"/>
  <c r="CS342" i="1" s="1"/>
  <c r="CW342" i="1" s="1"/>
  <c r="CX342" i="1" s="1"/>
  <c r="CY342" i="1" s="1"/>
  <c r="CO341" i="1"/>
  <c r="CQ341" i="1" s="1"/>
  <c r="CO340" i="1"/>
  <c r="CQ340" i="1" s="1"/>
  <c r="CO339" i="1"/>
  <c r="CQ339" i="1" s="1"/>
  <c r="CO338" i="1"/>
  <c r="CQ338" i="1" s="1"/>
  <c r="CO337" i="1"/>
  <c r="CQ337" i="1" s="1"/>
  <c r="CO336" i="1"/>
  <c r="CQ336" i="1" s="1"/>
  <c r="CO335" i="1"/>
  <c r="CQ335" i="1" s="1"/>
  <c r="CS335" i="1" s="1"/>
  <c r="CW335" i="1" s="1"/>
  <c r="CX335" i="1" s="1"/>
  <c r="CY335" i="1" s="1"/>
  <c r="CO334" i="1"/>
  <c r="CQ334" i="1" s="1"/>
  <c r="CS334" i="1" s="1"/>
  <c r="CW334" i="1" s="1"/>
  <c r="CX334" i="1" s="1"/>
  <c r="CY334" i="1" s="1"/>
  <c r="CO333" i="1"/>
  <c r="CQ333" i="1" s="1"/>
  <c r="CO332" i="1"/>
  <c r="CQ332" i="1" s="1"/>
  <c r="CO331" i="1"/>
  <c r="CQ331" i="1" s="1"/>
  <c r="CO330" i="1"/>
  <c r="CQ330" i="1" s="1"/>
  <c r="CB352" i="1"/>
  <c r="CD352" i="1" s="1"/>
  <c r="CB351" i="1"/>
  <c r="CD351" i="1" s="1"/>
  <c r="CB350" i="1"/>
  <c r="CD350" i="1" s="1"/>
  <c r="CB349" i="1"/>
  <c r="CD349" i="1" s="1"/>
  <c r="CB348" i="1"/>
  <c r="CD348" i="1" s="1"/>
  <c r="CB347" i="1"/>
  <c r="CD347" i="1" s="1"/>
  <c r="CB346" i="1"/>
  <c r="CD346" i="1" s="1"/>
  <c r="CB345" i="1"/>
  <c r="CD345" i="1" s="1"/>
  <c r="CB344" i="1"/>
  <c r="CD344" i="1" s="1"/>
  <c r="CB343" i="1"/>
  <c r="CD343" i="1" s="1"/>
  <c r="CB342" i="1"/>
  <c r="CD342" i="1" s="1"/>
  <c r="CB341" i="1"/>
  <c r="CD341" i="1" s="1"/>
  <c r="CB340" i="1"/>
  <c r="CD340" i="1" s="1"/>
  <c r="CB339" i="1"/>
  <c r="CD339" i="1" s="1"/>
  <c r="CB338" i="1"/>
  <c r="CD338" i="1" s="1"/>
  <c r="CB337" i="1"/>
  <c r="CD337" i="1" s="1"/>
  <c r="CB336" i="1"/>
  <c r="CD336" i="1" s="1"/>
  <c r="CB335" i="1"/>
  <c r="CD335" i="1" s="1"/>
  <c r="CB334" i="1"/>
  <c r="CD334" i="1" s="1"/>
  <c r="CB333" i="1"/>
  <c r="CD333" i="1" s="1"/>
  <c r="CB332" i="1"/>
  <c r="CD332" i="1" s="1"/>
  <c r="CB331" i="1"/>
  <c r="CD331" i="1" s="1"/>
  <c r="CB330" i="1"/>
  <c r="CD330" i="1" s="1"/>
  <c r="BO352" i="1"/>
  <c r="BQ352" i="1" s="1"/>
  <c r="BO351" i="1"/>
  <c r="BQ351" i="1" s="1"/>
  <c r="BS351" i="1" s="1"/>
  <c r="BW351" i="1" s="1"/>
  <c r="BO350" i="1"/>
  <c r="BQ350" i="1" s="1"/>
  <c r="BS350" i="1" s="1"/>
  <c r="BW350" i="1" s="1"/>
  <c r="BO349" i="1"/>
  <c r="BQ349" i="1" s="1"/>
  <c r="BO348" i="1"/>
  <c r="BQ348" i="1" s="1"/>
  <c r="BO347" i="1"/>
  <c r="BQ347" i="1" s="1"/>
  <c r="BO346" i="1"/>
  <c r="BQ346" i="1" s="1"/>
  <c r="BS346" i="1" s="1"/>
  <c r="BW346" i="1" s="1"/>
  <c r="BO345" i="1"/>
  <c r="BQ345" i="1" s="1"/>
  <c r="BS345" i="1" s="1"/>
  <c r="BW345" i="1" s="1"/>
  <c r="BO344" i="1"/>
  <c r="BQ344" i="1" s="1"/>
  <c r="BS344" i="1" s="1"/>
  <c r="BW344" i="1" s="1"/>
  <c r="BO343" i="1"/>
  <c r="BQ343" i="1" s="1"/>
  <c r="BS343" i="1" s="1"/>
  <c r="BW343" i="1" s="1"/>
  <c r="BO342" i="1"/>
  <c r="BQ342" i="1" s="1"/>
  <c r="BO341" i="1"/>
  <c r="BQ341" i="1" s="1"/>
  <c r="BO340" i="1"/>
  <c r="BQ340" i="1" s="1"/>
  <c r="BO339" i="1"/>
  <c r="BQ339" i="1" s="1"/>
  <c r="BO338" i="1"/>
  <c r="BQ338" i="1" s="1"/>
  <c r="BS338" i="1" s="1"/>
  <c r="BW338" i="1" s="1"/>
  <c r="BO337" i="1"/>
  <c r="BQ337" i="1" s="1"/>
  <c r="BO336" i="1"/>
  <c r="BQ336" i="1" s="1"/>
  <c r="BO335" i="1"/>
  <c r="BQ335" i="1" s="1"/>
  <c r="BS335" i="1" s="1"/>
  <c r="BW335" i="1" s="1"/>
  <c r="BO334" i="1"/>
  <c r="BQ334" i="1" s="1"/>
  <c r="BS334" i="1" s="1"/>
  <c r="BW334" i="1" s="1"/>
  <c r="BO333" i="1"/>
  <c r="BQ333" i="1" s="1"/>
  <c r="BO332" i="1"/>
  <c r="BQ332" i="1" s="1"/>
  <c r="BS332" i="1" s="1"/>
  <c r="BW332" i="1" s="1"/>
  <c r="BO331" i="1"/>
  <c r="BQ331" i="1" s="1"/>
  <c r="BO330" i="1"/>
  <c r="BQ330" i="1" s="1"/>
  <c r="BS330" i="1" s="1"/>
  <c r="BW330" i="1" s="1"/>
  <c r="D352" i="1"/>
  <c r="D352" i="3" s="1"/>
  <c r="D351" i="1"/>
  <c r="D351" i="3" s="1"/>
  <c r="D350" i="1"/>
  <c r="D350" i="3" s="1"/>
  <c r="D349" i="1"/>
  <c r="D349" i="3" s="1"/>
  <c r="D348" i="1"/>
  <c r="D348" i="3" s="1"/>
  <c r="D347" i="1"/>
  <c r="D347" i="3" s="1"/>
  <c r="D346" i="1"/>
  <c r="D346" i="3" s="1"/>
  <c r="D345" i="1"/>
  <c r="D345" i="3" s="1"/>
  <c r="D344" i="1"/>
  <c r="D344" i="3" s="1"/>
  <c r="D343" i="1"/>
  <c r="D343" i="3" s="1"/>
  <c r="D342" i="1"/>
  <c r="D342" i="3" s="1"/>
  <c r="D341" i="1"/>
  <c r="D341" i="3" s="1"/>
  <c r="D340" i="1"/>
  <c r="D340" i="3" s="1"/>
  <c r="D339" i="1"/>
  <c r="D339" i="3" s="1"/>
  <c r="D338" i="1"/>
  <c r="D338" i="3" s="1"/>
  <c r="D337" i="1"/>
  <c r="D337" i="3" s="1"/>
  <c r="D336" i="1"/>
  <c r="D336" i="3" s="1"/>
  <c r="D335" i="1"/>
  <c r="D335" i="3" s="1"/>
  <c r="D334" i="1"/>
  <c r="D334" i="3" s="1"/>
  <c r="D333" i="1"/>
  <c r="D333" i="3" s="1"/>
  <c r="D332" i="1"/>
  <c r="D332" i="3" s="1"/>
  <c r="D331" i="1"/>
  <c r="D331" i="3" s="1"/>
  <c r="D330" i="1"/>
  <c r="D330" i="3" s="1"/>
  <c r="C352" i="1"/>
  <c r="C352" i="3" s="1"/>
  <c r="C351" i="1"/>
  <c r="C351" i="3" s="1"/>
  <c r="C350" i="1"/>
  <c r="C350" i="3" s="1"/>
  <c r="C349" i="1"/>
  <c r="C349" i="3" s="1"/>
  <c r="C348" i="1"/>
  <c r="C348" i="3" s="1"/>
  <c r="C347" i="1"/>
  <c r="C347" i="3" s="1"/>
  <c r="C346" i="1"/>
  <c r="C346" i="3" s="1"/>
  <c r="C345" i="1"/>
  <c r="C345" i="3" s="1"/>
  <c r="C344" i="1"/>
  <c r="C344" i="3" s="1"/>
  <c r="C343" i="1"/>
  <c r="C343" i="3" s="1"/>
  <c r="C342" i="1"/>
  <c r="C342" i="3" s="1"/>
  <c r="C341" i="1"/>
  <c r="C341" i="3" s="1"/>
  <c r="C340" i="1"/>
  <c r="C340" i="3" s="1"/>
  <c r="C339" i="1"/>
  <c r="C339" i="3" s="1"/>
  <c r="C338" i="1"/>
  <c r="C338" i="3" s="1"/>
  <c r="C337" i="1"/>
  <c r="C337" i="3" s="1"/>
  <c r="C336" i="1"/>
  <c r="C336" i="3" s="1"/>
  <c r="C335" i="1"/>
  <c r="C335" i="3" s="1"/>
  <c r="C334" i="1"/>
  <c r="C334" i="3" s="1"/>
  <c r="C333" i="1"/>
  <c r="C333" i="3" s="1"/>
  <c r="C332" i="1"/>
  <c r="C332" i="3" s="1"/>
  <c r="C331" i="1"/>
  <c r="C331" i="3" s="1"/>
  <c r="C330" i="1"/>
  <c r="C330" i="3" s="1"/>
  <c r="B352" i="1"/>
  <c r="B352" i="3" s="1"/>
  <c r="B351" i="1"/>
  <c r="B351" i="3" s="1"/>
  <c r="B350" i="1"/>
  <c r="B350" i="3" s="1"/>
  <c r="B349" i="1"/>
  <c r="B349" i="3" s="1"/>
  <c r="B348" i="1"/>
  <c r="B348" i="3" s="1"/>
  <c r="B347" i="1"/>
  <c r="B347" i="3" s="1"/>
  <c r="B346" i="1"/>
  <c r="B346" i="3" s="1"/>
  <c r="B345" i="1"/>
  <c r="B345" i="3" s="1"/>
  <c r="B344" i="1"/>
  <c r="B344" i="3" s="1"/>
  <c r="B343" i="1"/>
  <c r="B343" i="3" s="1"/>
  <c r="B342" i="1"/>
  <c r="B342" i="3" s="1"/>
  <c r="B341" i="1"/>
  <c r="B341" i="3" s="1"/>
  <c r="B340" i="1"/>
  <c r="B340" i="3" s="1"/>
  <c r="B339" i="1"/>
  <c r="B339" i="3" s="1"/>
  <c r="B338" i="1"/>
  <c r="B338" i="3" s="1"/>
  <c r="B337" i="1"/>
  <c r="B337" i="3" s="1"/>
  <c r="B336" i="1"/>
  <c r="B336" i="3" s="1"/>
  <c r="B335" i="1"/>
  <c r="B335" i="3" s="1"/>
  <c r="B334" i="1"/>
  <c r="B334" i="3" s="1"/>
  <c r="B333" i="1"/>
  <c r="B333" i="3" s="1"/>
  <c r="B332" i="1"/>
  <c r="B332" i="3" s="1"/>
  <c r="B331" i="1"/>
  <c r="B331" i="3" s="1"/>
  <c r="B330" i="1"/>
  <c r="B330" i="3" s="1"/>
  <c r="B315" i="1"/>
  <c r="B315" i="3" s="1"/>
  <c r="C315" i="1"/>
  <c r="C315" i="3" s="1"/>
  <c r="D315" i="1"/>
  <c r="D315" i="3" s="1"/>
  <c r="BO315" i="1"/>
  <c r="BQ315" i="1" s="1"/>
  <c r="CB315" i="1"/>
  <c r="CD315" i="1" s="1"/>
  <c r="CO315" i="1"/>
  <c r="CQ315" i="1" s="1"/>
  <c r="B314" i="1"/>
  <c r="B314" i="3" s="1"/>
  <c r="C314" i="1"/>
  <c r="C314" i="3" s="1"/>
  <c r="D314" i="1"/>
  <c r="D314" i="3" s="1"/>
  <c r="BO314" i="1"/>
  <c r="BQ314" i="1" s="1"/>
  <c r="CB314" i="1"/>
  <c r="CD314" i="1" s="1"/>
  <c r="CO314" i="1"/>
  <c r="CQ314" i="1" s="1"/>
  <c r="B313" i="1"/>
  <c r="B313" i="3" s="1"/>
  <c r="C313" i="1"/>
  <c r="C313" i="3" s="1"/>
  <c r="D313" i="1"/>
  <c r="D313" i="3" s="1"/>
  <c r="BO313" i="1"/>
  <c r="BQ313" i="1" s="1"/>
  <c r="CB313" i="1"/>
  <c r="CD313" i="1" s="1"/>
  <c r="CO313" i="1"/>
  <c r="CQ313" i="1" s="1"/>
  <c r="CS313" i="1" s="1"/>
  <c r="CW313" i="1" s="1"/>
  <c r="CX313" i="1" s="1"/>
  <c r="CY313" i="1" s="1"/>
  <c r="B316" i="1"/>
  <c r="B316" i="3" s="1"/>
  <c r="C316" i="1"/>
  <c r="C316" i="3" s="1"/>
  <c r="D316" i="1"/>
  <c r="D316" i="3" s="1"/>
  <c r="BO316" i="1"/>
  <c r="BQ316" i="1" s="1"/>
  <c r="CB316" i="1"/>
  <c r="CD316" i="1" s="1"/>
  <c r="CO316" i="1"/>
  <c r="CQ316" i="1" s="1"/>
  <c r="B311" i="1"/>
  <c r="B311" i="3" s="1"/>
  <c r="C311" i="1"/>
  <c r="C311" i="3" s="1"/>
  <c r="D311" i="1"/>
  <c r="D311" i="3" s="1"/>
  <c r="BO311" i="1"/>
  <c r="BQ311" i="1" s="1"/>
  <c r="CB311" i="1"/>
  <c r="CD311" i="1" s="1"/>
  <c r="CO311" i="1"/>
  <c r="CQ311" i="1" s="1"/>
  <c r="B312" i="1"/>
  <c r="B312" i="3" s="1"/>
  <c r="C312" i="1"/>
  <c r="C312" i="3" s="1"/>
  <c r="D312" i="1"/>
  <c r="D312" i="3" s="1"/>
  <c r="BO312" i="1"/>
  <c r="BQ312" i="1" s="1"/>
  <c r="CB312" i="1"/>
  <c r="CD312" i="1" s="1"/>
  <c r="CO312" i="1"/>
  <c r="CQ312" i="1" s="1"/>
  <c r="B289" i="1"/>
  <c r="B289" i="3" s="1"/>
  <c r="B290" i="1"/>
  <c r="B290" i="3" s="1"/>
  <c r="B291" i="1"/>
  <c r="B291" i="3" s="1"/>
  <c r="B292" i="1"/>
  <c r="B292" i="3" s="1"/>
  <c r="B293" i="1"/>
  <c r="B293" i="3" s="1"/>
  <c r="B294" i="1"/>
  <c r="B294" i="3" s="1"/>
  <c r="B295" i="1"/>
  <c r="B295" i="3" s="1"/>
  <c r="B296" i="1"/>
  <c r="B296" i="3" s="1"/>
  <c r="B297" i="1"/>
  <c r="B297" i="3" s="1"/>
  <c r="B298" i="1"/>
  <c r="B298" i="3" s="1"/>
  <c r="B299" i="1"/>
  <c r="B299" i="3" s="1"/>
  <c r="B300" i="1"/>
  <c r="B300" i="3" s="1"/>
  <c r="B301" i="1"/>
  <c r="B301" i="3" s="1"/>
  <c r="B302" i="1"/>
  <c r="B302" i="3" s="1"/>
  <c r="B303" i="1"/>
  <c r="B303" i="3" s="1"/>
  <c r="B304" i="1"/>
  <c r="B304" i="3" s="1"/>
  <c r="B305" i="1"/>
  <c r="B305" i="3" s="1"/>
  <c r="B306" i="1"/>
  <c r="B306" i="3" s="1"/>
  <c r="B307" i="1"/>
  <c r="B307" i="3" s="1"/>
  <c r="B308" i="1"/>
  <c r="B308" i="3" s="1"/>
  <c r="B309" i="1"/>
  <c r="B309" i="3" s="1"/>
  <c r="B310" i="1"/>
  <c r="B310" i="3" s="1"/>
  <c r="B317" i="1"/>
  <c r="B317" i="3" s="1"/>
  <c r="B318" i="1"/>
  <c r="B318" i="3" s="1"/>
  <c r="B319" i="1"/>
  <c r="B319" i="3" s="1"/>
  <c r="B320" i="1"/>
  <c r="B320" i="3" s="1"/>
  <c r="B321" i="1"/>
  <c r="B321" i="3" s="1"/>
  <c r="B322" i="1"/>
  <c r="B322" i="3" s="1"/>
  <c r="B323" i="1"/>
  <c r="B323" i="3" s="1"/>
  <c r="B324" i="1"/>
  <c r="B324" i="3" s="1"/>
  <c r="B325" i="1"/>
  <c r="B325" i="3" s="1"/>
  <c r="B326" i="1"/>
  <c r="B326" i="3" s="1"/>
  <c r="B327" i="1"/>
  <c r="B327" i="3" s="1"/>
  <c r="B328" i="1"/>
  <c r="B328" i="3" s="1"/>
  <c r="B329" i="1"/>
  <c r="B329" i="3" s="1"/>
  <c r="C289" i="1"/>
  <c r="C289" i="3" s="1"/>
  <c r="C290" i="1"/>
  <c r="C290" i="3" s="1"/>
  <c r="C291" i="1"/>
  <c r="C291" i="3" s="1"/>
  <c r="C292" i="1"/>
  <c r="C292" i="3" s="1"/>
  <c r="C293" i="1"/>
  <c r="C293" i="3" s="1"/>
  <c r="C294" i="1"/>
  <c r="C294" i="3" s="1"/>
  <c r="C295" i="1"/>
  <c r="C295" i="3" s="1"/>
  <c r="C296" i="1"/>
  <c r="C296" i="3" s="1"/>
  <c r="C297" i="1"/>
  <c r="C297" i="3" s="1"/>
  <c r="C298" i="1"/>
  <c r="C298" i="3" s="1"/>
  <c r="C299" i="1"/>
  <c r="C299" i="3" s="1"/>
  <c r="C300" i="1"/>
  <c r="C300" i="3" s="1"/>
  <c r="C301" i="1"/>
  <c r="C301" i="3" s="1"/>
  <c r="C302" i="1"/>
  <c r="C302" i="3" s="1"/>
  <c r="C303" i="1"/>
  <c r="C303" i="3" s="1"/>
  <c r="C304" i="1"/>
  <c r="C304" i="3" s="1"/>
  <c r="C305" i="1"/>
  <c r="C305" i="3" s="1"/>
  <c r="C306" i="1"/>
  <c r="C306" i="3" s="1"/>
  <c r="C307" i="1"/>
  <c r="C307" i="3" s="1"/>
  <c r="C308" i="1"/>
  <c r="C308" i="3" s="1"/>
  <c r="C309" i="1"/>
  <c r="C309" i="3" s="1"/>
  <c r="C310" i="1"/>
  <c r="C310" i="3" s="1"/>
  <c r="C317" i="1"/>
  <c r="C317" i="3" s="1"/>
  <c r="C318" i="1"/>
  <c r="C318" i="3" s="1"/>
  <c r="C319" i="1"/>
  <c r="C319" i="3" s="1"/>
  <c r="C320" i="1"/>
  <c r="C320" i="3" s="1"/>
  <c r="C321" i="1"/>
  <c r="C321" i="3" s="1"/>
  <c r="C322" i="1"/>
  <c r="C322" i="3" s="1"/>
  <c r="C323" i="1"/>
  <c r="C323" i="3" s="1"/>
  <c r="C324" i="1"/>
  <c r="C324" i="3" s="1"/>
  <c r="C325" i="1"/>
  <c r="C325" i="3" s="1"/>
  <c r="C326" i="1"/>
  <c r="C326" i="3" s="1"/>
  <c r="C327" i="1"/>
  <c r="C327" i="3" s="1"/>
  <c r="C328" i="1"/>
  <c r="C328" i="3" s="1"/>
  <c r="C329" i="1"/>
  <c r="C329" i="3" s="1"/>
  <c r="D289" i="1"/>
  <c r="D289" i="3" s="1"/>
  <c r="D290" i="1"/>
  <c r="D290" i="3" s="1"/>
  <c r="D291" i="1"/>
  <c r="D291" i="3" s="1"/>
  <c r="D292" i="1"/>
  <c r="D292" i="3" s="1"/>
  <c r="D293" i="1"/>
  <c r="D293" i="3" s="1"/>
  <c r="D294" i="1"/>
  <c r="D294" i="3" s="1"/>
  <c r="D295" i="1"/>
  <c r="D295" i="3" s="1"/>
  <c r="D296" i="1"/>
  <c r="D296" i="3" s="1"/>
  <c r="D297" i="1"/>
  <c r="D297" i="3" s="1"/>
  <c r="D298" i="1"/>
  <c r="D298" i="3" s="1"/>
  <c r="D299" i="1"/>
  <c r="D299" i="3" s="1"/>
  <c r="D300" i="1"/>
  <c r="D300" i="3" s="1"/>
  <c r="D301" i="1"/>
  <c r="D301" i="3" s="1"/>
  <c r="D302" i="1"/>
  <c r="D302" i="3" s="1"/>
  <c r="D303" i="1"/>
  <c r="D303" i="3" s="1"/>
  <c r="D304" i="1"/>
  <c r="D304" i="3" s="1"/>
  <c r="D305" i="1"/>
  <c r="D305" i="3" s="1"/>
  <c r="D306" i="1"/>
  <c r="D306" i="3" s="1"/>
  <c r="D307" i="1"/>
  <c r="D307" i="3" s="1"/>
  <c r="D308" i="1"/>
  <c r="D308" i="3" s="1"/>
  <c r="D309" i="1"/>
  <c r="D309" i="3" s="1"/>
  <c r="D310" i="1"/>
  <c r="D310" i="3" s="1"/>
  <c r="D317" i="1"/>
  <c r="D317" i="3" s="1"/>
  <c r="D318" i="1"/>
  <c r="D318" i="3" s="1"/>
  <c r="D319" i="1"/>
  <c r="D319" i="3" s="1"/>
  <c r="D320" i="1"/>
  <c r="D320" i="3" s="1"/>
  <c r="D321" i="1"/>
  <c r="D321" i="3" s="1"/>
  <c r="D322" i="1"/>
  <c r="D322" i="3" s="1"/>
  <c r="D323" i="1"/>
  <c r="D323" i="3" s="1"/>
  <c r="D324" i="1"/>
  <c r="D324" i="3" s="1"/>
  <c r="D325" i="1"/>
  <c r="D325" i="3" s="1"/>
  <c r="D326" i="1"/>
  <c r="D326" i="3" s="1"/>
  <c r="D327" i="1"/>
  <c r="D327" i="3" s="1"/>
  <c r="D328" i="1"/>
  <c r="D328" i="3" s="1"/>
  <c r="D329" i="1"/>
  <c r="D329" i="3" s="1"/>
  <c r="BO289" i="1"/>
  <c r="BQ289" i="1" s="1"/>
  <c r="BO290" i="1"/>
  <c r="BQ290" i="1" s="1"/>
  <c r="BS290" i="1" s="1"/>
  <c r="BW290" i="1" s="1"/>
  <c r="BO291" i="1"/>
  <c r="BQ291" i="1" s="1"/>
  <c r="BS291" i="1" s="1"/>
  <c r="BW291" i="1" s="1"/>
  <c r="BX291" i="1" s="1"/>
  <c r="BY291" i="1" s="1"/>
  <c r="BO292" i="1"/>
  <c r="BQ292" i="1" s="1"/>
  <c r="BO293" i="1"/>
  <c r="BQ293" i="1" s="1"/>
  <c r="BS293" i="1" s="1"/>
  <c r="BW293" i="1" s="1"/>
  <c r="CH293" i="1" s="1"/>
  <c r="BO294" i="1"/>
  <c r="BQ294" i="1" s="1"/>
  <c r="BO295" i="1"/>
  <c r="BQ295" i="1" s="1"/>
  <c r="BO296" i="1"/>
  <c r="BQ296" i="1" s="1"/>
  <c r="BO297" i="1"/>
  <c r="BQ297" i="1" s="1"/>
  <c r="BO298" i="1"/>
  <c r="BQ298" i="1" s="1"/>
  <c r="BO299" i="1"/>
  <c r="BQ299" i="1" s="1"/>
  <c r="BO300" i="1"/>
  <c r="BQ300" i="1" s="1"/>
  <c r="BO301" i="1"/>
  <c r="BQ301" i="1" s="1"/>
  <c r="BS301" i="1" s="1"/>
  <c r="BW301" i="1" s="1"/>
  <c r="BO302" i="1"/>
  <c r="BQ302" i="1" s="1"/>
  <c r="BS302" i="1" s="1"/>
  <c r="BW302" i="1" s="1"/>
  <c r="BX302" i="1" s="1"/>
  <c r="BO303" i="1"/>
  <c r="BQ303" i="1" s="1"/>
  <c r="BS303" i="1" s="1"/>
  <c r="BW303" i="1" s="1"/>
  <c r="BO304" i="1"/>
  <c r="BQ304" i="1" s="1"/>
  <c r="BO305" i="1"/>
  <c r="BQ305" i="1" s="1"/>
  <c r="BS305" i="1" s="1"/>
  <c r="BW305" i="1" s="1"/>
  <c r="BO306" i="1"/>
  <c r="BQ306" i="1" s="1"/>
  <c r="BS306" i="1" s="1"/>
  <c r="BW306" i="1" s="1"/>
  <c r="BO307" i="1"/>
  <c r="BQ307" i="1" s="1"/>
  <c r="BO308" i="1"/>
  <c r="BQ308" i="1" s="1"/>
  <c r="BO309" i="1"/>
  <c r="BQ309" i="1" s="1"/>
  <c r="BO310" i="1"/>
  <c r="BQ310" i="1" s="1"/>
  <c r="BO317" i="1"/>
  <c r="BQ317" i="1" s="1"/>
  <c r="BO318" i="1"/>
  <c r="BQ318" i="1" s="1"/>
  <c r="BO319" i="1"/>
  <c r="BQ319" i="1" s="1"/>
  <c r="BO320" i="1"/>
  <c r="BQ320" i="1" s="1"/>
  <c r="BS320" i="1" s="1"/>
  <c r="BW320" i="1" s="1"/>
  <c r="BO321" i="1"/>
  <c r="BQ321" i="1" s="1"/>
  <c r="BS321" i="1" s="1"/>
  <c r="BW321" i="1" s="1"/>
  <c r="CH321" i="1" s="1"/>
  <c r="BO322" i="1"/>
  <c r="BQ322" i="1" s="1"/>
  <c r="BS322" i="1" s="1"/>
  <c r="BW322" i="1" s="1"/>
  <c r="CH322" i="1" s="1"/>
  <c r="BO323" i="1"/>
  <c r="BQ323" i="1" s="1"/>
  <c r="BO324" i="1"/>
  <c r="BQ324" i="1" s="1"/>
  <c r="BO325" i="1"/>
  <c r="BQ325" i="1" s="1"/>
  <c r="BS325" i="1" s="1"/>
  <c r="BW325" i="1" s="1"/>
  <c r="BX325" i="1" s="1"/>
  <c r="CI325" i="1" s="1"/>
  <c r="BO326" i="1"/>
  <c r="BQ326" i="1" s="1"/>
  <c r="BO327" i="1"/>
  <c r="BQ327" i="1" s="1"/>
  <c r="BO328" i="1"/>
  <c r="BQ328" i="1" s="1"/>
  <c r="BO329" i="1"/>
  <c r="BQ329" i="1" s="1"/>
  <c r="BS329" i="1" s="1"/>
  <c r="BW329" i="1" s="1"/>
  <c r="BX329" i="1" s="1"/>
  <c r="BY329" i="1" s="1"/>
  <c r="CB289" i="1"/>
  <c r="CD289" i="1" s="1"/>
  <c r="CF289" i="1" s="1"/>
  <c r="CJ289" i="1" s="1"/>
  <c r="CB290" i="1"/>
  <c r="CD290" i="1" s="1"/>
  <c r="CB291" i="1"/>
  <c r="CD291" i="1" s="1"/>
  <c r="CF291" i="1" s="1"/>
  <c r="CJ291" i="1" s="1"/>
  <c r="CB292" i="1"/>
  <c r="CD292" i="1" s="1"/>
  <c r="CB293" i="1"/>
  <c r="CD293" i="1" s="1"/>
  <c r="CF293" i="1" s="1"/>
  <c r="CJ293" i="1" s="1"/>
  <c r="CB294" i="1"/>
  <c r="CD294" i="1" s="1"/>
  <c r="CB295" i="1"/>
  <c r="CD295" i="1" s="1"/>
  <c r="CB296" i="1"/>
  <c r="CD296" i="1" s="1"/>
  <c r="CF296" i="1" s="1"/>
  <c r="CJ296" i="1" s="1"/>
  <c r="CU296" i="1" s="1"/>
  <c r="CB297" i="1"/>
  <c r="CD297" i="1" s="1"/>
  <c r="CB298" i="1"/>
  <c r="CD298" i="1" s="1"/>
  <c r="CB299" i="1"/>
  <c r="CD299" i="1" s="1"/>
  <c r="CB300" i="1"/>
  <c r="CD300" i="1" s="1"/>
  <c r="CB301" i="1"/>
  <c r="CD301" i="1" s="1"/>
  <c r="CF301" i="1" s="1"/>
  <c r="CJ301" i="1" s="1"/>
  <c r="CB302" i="1"/>
  <c r="CD302" i="1" s="1"/>
  <c r="CB303" i="1"/>
  <c r="CD303" i="1" s="1"/>
  <c r="CB304" i="1"/>
  <c r="CD304" i="1" s="1"/>
  <c r="CB305" i="1"/>
  <c r="CD305" i="1" s="1"/>
  <c r="CB306" i="1"/>
  <c r="CD306" i="1" s="1"/>
  <c r="CF306" i="1" s="1"/>
  <c r="CJ306" i="1" s="1"/>
  <c r="CK306" i="1" s="1"/>
  <c r="CL306" i="1" s="1"/>
  <c r="CB307" i="1"/>
  <c r="CD307" i="1" s="1"/>
  <c r="CF307" i="1" s="1"/>
  <c r="CJ307" i="1" s="1"/>
  <c r="CB308" i="1"/>
  <c r="CD308" i="1" s="1"/>
  <c r="CB309" i="1"/>
  <c r="CD309" i="1" s="1"/>
  <c r="CB310" i="1"/>
  <c r="CD310" i="1" s="1"/>
  <c r="CF310" i="1" s="1"/>
  <c r="CJ310" i="1" s="1"/>
  <c r="CU310" i="1" s="1"/>
  <c r="CB317" i="1"/>
  <c r="CD317" i="1" s="1"/>
  <c r="CB318" i="1"/>
  <c r="CD318" i="1" s="1"/>
  <c r="CB319" i="1"/>
  <c r="CD319" i="1" s="1"/>
  <c r="CB320" i="1"/>
  <c r="CD320" i="1" s="1"/>
  <c r="CF320" i="1" s="1"/>
  <c r="CJ320" i="1" s="1"/>
  <c r="CB321" i="1"/>
  <c r="CD321" i="1" s="1"/>
  <c r="CB322" i="1"/>
  <c r="CD322" i="1" s="1"/>
  <c r="CB323" i="1"/>
  <c r="CD323" i="1" s="1"/>
  <c r="CB324" i="1"/>
  <c r="CD324" i="1" s="1"/>
  <c r="CB325" i="1"/>
  <c r="CD325" i="1" s="1"/>
  <c r="CF325" i="1" s="1"/>
  <c r="CJ325" i="1" s="1"/>
  <c r="CU325" i="1" s="1"/>
  <c r="CB326" i="1"/>
  <c r="CD326" i="1" s="1"/>
  <c r="CB327" i="1"/>
  <c r="CD327" i="1" s="1"/>
  <c r="CB328" i="1"/>
  <c r="CD328" i="1" s="1"/>
  <c r="CB329" i="1"/>
  <c r="CD329" i="1" s="1"/>
  <c r="CF329" i="1" s="1"/>
  <c r="CJ329" i="1" s="1"/>
  <c r="CO289" i="1"/>
  <c r="CQ289" i="1" s="1"/>
  <c r="CS289" i="1" s="1"/>
  <c r="CW289" i="1" s="1"/>
  <c r="CX289" i="1" s="1"/>
  <c r="CY289" i="1" s="1"/>
  <c r="CO290" i="1"/>
  <c r="CQ290" i="1" s="1"/>
  <c r="CO291" i="1"/>
  <c r="CQ291" i="1" s="1"/>
  <c r="CS291" i="1" s="1"/>
  <c r="CW291" i="1" s="1"/>
  <c r="CX291" i="1" s="1"/>
  <c r="CY291" i="1" s="1"/>
  <c r="CO292" i="1"/>
  <c r="CO293" i="1"/>
  <c r="CQ293" i="1" s="1"/>
  <c r="CO294" i="1"/>
  <c r="CQ294" i="1" s="1"/>
  <c r="CO295" i="1"/>
  <c r="CQ295" i="1" s="1"/>
  <c r="CO296" i="1"/>
  <c r="CQ296" i="1" s="1"/>
  <c r="CO297" i="1"/>
  <c r="CQ297" i="1" s="1"/>
  <c r="CS297" i="1" s="1"/>
  <c r="CW297" i="1" s="1"/>
  <c r="CX297" i="1" s="1"/>
  <c r="CY297" i="1" s="1"/>
  <c r="CO298" i="1"/>
  <c r="CQ298" i="1" s="1"/>
  <c r="CO299" i="1"/>
  <c r="CQ299" i="1" s="1"/>
  <c r="CO300" i="1"/>
  <c r="CQ300" i="1" s="1"/>
  <c r="CO301" i="1"/>
  <c r="CQ301" i="1" s="1"/>
  <c r="CS301" i="1" s="1"/>
  <c r="CW301" i="1" s="1"/>
  <c r="CX301" i="1" s="1"/>
  <c r="CY301" i="1" s="1"/>
  <c r="CO302" i="1"/>
  <c r="CQ302" i="1" s="1"/>
  <c r="CS302" i="1" s="1"/>
  <c r="CW302" i="1" s="1"/>
  <c r="CX302" i="1" s="1"/>
  <c r="CY302" i="1" s="1"/>
  <c r="CO303" i="1"/>
  <c r="CQ303" i="1" s="1"/>
  <c r="CO304" i="1"/>
  <c r="CQ304" i="1" s="1"/>
  <c r="CO305" i="1"/>
  <c r="CQ305" i="1" s="1"/>
  <c r="CO306" i="1"/>
  <c r="CQ306" i="1" s="1"/>
  <c r="CS306" i="1" s="1"/>
  <c r="CW306" i="1" s="1"/>
  <c r="CX306" i="1" s="1"/>
  <c r="CY306" i="1" s="1"/>
  <c r="CO307" i="1"/>
  <c r="CQ307" i="1" s="1"/>
  <c r="CS307" i="1" s="1"/>
  <c r="CW307" i="1" s="1"/>
  <c r="CX307" i="1" s="1"/>
  <c r="CY307" i="1" s="1"/>
  <c r="CO308" i="1"/>
  <c r="CQ308" i="1" s="1"/>
  <c r="CO309" i="1"/>
  <c r="CQ309" i="1" s="1"/>
  <c r="CO310" i="1"/>
  <c r="CQ310" i="1" s="1"/>
  <c r="CO317" i="1"/>
  <c r="CQ317" i="1" s="1"/>
  <c r="CS317" i="1" s="1"/>
  <c r="CW317" i="1" s="1"/>
  <c r="CX317" i="1" s="1"/>
  <c r="CY317" i="1" s="1"/>
  <c r="CO318" i="1"/>
  <c r="CQ318" i="1" s="1"/>
  <c r="CO319" i="1"/>
  <c r="CQ319" i="1" s="1"/>
  <c r="CO320" i="1"/>
  <c r="CQ320" i="1" s="1"/>
  <c r="CO321" i="1"/>
  <c r="CQ321" i="1" s="1"/>
  <c r="CS321" i="1" s="1"/>
  <c r="CW321" i="1" s="1"/>
  <c r="CX321" i="1" s="1"/>
  <c r="CY321" i="1" s="1"/>
  <c r="CO322" i="1"/>
  <c r="CQ322" i="1" s="1"/>
  <c r="CS322" i="1" s="1"/>
  <c r="CW322" i="1" s="1"/>
  <c r="CX322" i="1" s="1"/>
  <c r="CY322" i="1" s="1"/>
  <c r="CO323" i="1"/>
  <c r="CQ323" i="1" s="1"/>
  <c r="CO324" i="1"/>
  <c r="CQ324" i="1" s="1"/>
  <c r="CO325" i="1"/>
  <c r="CQ325" i="1" s="1"/>
  <c r="CO326" i="1"/>
  <c r="CQ326" i="1" s="1"/>
  <c r="CS326" i="1" s="1"/>
  <c r="CW326" i="1" s="1"/>
  <c r="CX326" i="1" s="1"/>
  <c r="CY326" i="1" s="1"/>
  <c r="CO327" i="1"/>
  <c r="CQ327" i="1" s="1"/>
  <c r="CO328" i="1"/>
  <c r="CQ328" i="1" s="1"/>
  <c r="CO329" i="1"/>
  <c r="CQ329" i="1" s="1"/>
  <c r="CQ292" i="1"/>
  <c r="CS292" i="1" s="1"/>
  <c r="CW292" i="1" s="1"/>
  <c r="CX292" i="1" s="1"/>
  <c r="CY292" i="1" s="1"/>
  <c r="B266" i="1"/>
  <c r="B266" i="3" s="1"/>
  <c r="B267" i="1"/>
  <c r="B267" i="3" s="1"/>
  <c r="B268" i="1"/>
  <c r="B268" i="3" s="1"/>
  <c r="B269" i="1"/>
  <c r="B269" i="3" s="1"/>
  <c r="B270" i="1"/>
  <c r="B270" i="3" s="1"/>
  <c r="B271" i="1"/>
  <c r="B271" i="3" s="1"/>
  <c r="B272" i="1"/>
  <c r="B272" i="3" s="1"/>
  <c r="B273" i="1"/>
  <c r="B273" i="3" s="1"/>
  <c r="B274" i="1"/>
  <c r="B274" i="3" s="1"/>
  <c r="B275" i="1"/>
  <c r="B275" i="3" s="1"/>
  <c r="B276" i="1"/>
  <c r="B276" i="3" s="1"/>
  <c r="B277" i="1"/>
  <c r="B277" i="3" s="1"/>
  <c r="B278" i="1"/>
  <c r="B278" i="3" s="1"/>
  <c r="B279" i="1"/>
  <c r="B279" i="3" s="1"/>
  <c r="B280" i="1"/>
  <c r="B280" i="3" s="1"/>
  <c r="B281" i="1"/>
  <c r="B281" i="3" s="1"/>
  <c r="B282" i="1"/>
  <c r="B282" i="3" s="1"/>
  <c r="B283" i="1"/>
  <c r="B283" i="3" s="1"/>
  <c r="B284" i="1"/>
  <c r="B284" i="3" s="1"/>
  <c r="B285" i="1"/>
  <c r="B285" i="3" s="1"/>
  <c r="B286" i="1"/>
  <c r="B286" i="3" s="1"/>
  <c r="B287" i="1"/>
  <c r="B287" i="3" s="1"/>
  <c r="B288" i="1"/>
  <c r="B288" i="3" s="1"/>
  <c r="C266" i="1"/>
  <c r="C266" i="3" s="1"/>
  <c r="C267" i="1"/>
  <c r="C267" i="3" s="1"/>
  <c r="C268" i="1"/>
  <c r="C268" i="3" s="1"/>
  <c r="C269" i="1"/>
  <c r="C269" i="3" s="1"/>
  <c r="C270" i="1"/>
  <c r="C270" i="3" s="1"/>
  <c r="C271" i="1"/>
  <c r="C271" i="3" s="1"/>
  <c r="C272" i="1"/>
  <c r="C272" i="3" s="1"/>
  <c r="C273" i="1"/>
  <c r="C273" i="3" s="1"/>
  <c r="C274" i="1"/>
  <c r="C274" i="3" s="1"/>
  <c r="C275" i="1"/>
  <c r="C275" i="3" s="1"/>
  <c r="C276" i="1"/>
  <c r="C276" i="3" s="1"/>
  <c r="C277" i="1"/>
  <c r="C277" i="3" s="1"/>
  <c r="C278" i="1"/>
  <c r="C278" i="3" s="1"/>
  <c r="C279" i="1"/>
  <c r="C279" i="3" s="1"/>
  <c r="C280" i="1"/>
  <c r="C280" i="3" s="1"/>
  <c r="C281" i="1"/>
  <c r="C281" i="3" s="1"/>
  <c r="C282" i="1"/>
  <c r="C282" i="3" s="1"/>
  <c r="C283" i="1"/>
  <c r="C283" i="3" s="1"/>
  <c r="C284" i="1"/>
  <c r="C284" i="3" s="1"/>
  <c r="C285" i="1"/>
  <c r="C285" i="3" s="1"/>
  <c r="C286" i="1"/>
  <c r="C286" i="3" s="1"/>
  <c r="C287" i="1"/>
  <c r="C287" i="3" s="1"/>
  <c r="C288" i="1"/>
  <c r="C288" i="3" s="1"/>
  <c r="D266" i="1"/>
  <c r="D266" i="3" s="1"/>
  <c r="D267" i="1"/>
  <c r="D267" i="3" s="1"/>
  <c r="D268" i="1"/>
  <c r="D268" i="3" s="1"/>
  <c r="D269" i="1"/>
  <c r="D269" i="3" s="1"/>
  <c r="D270" i="1"/>
  <c r="D270" i="3" s="1"/>
  <c r="D271" i="1"/>
  <c r="D271" i="3" s="1"/>
  <c r="D272" i="1"/>
  <c r="D272" i="3" s="1"/>
  <c r="D273" i="1"/>
  <c r="D273" i="3" s="1"/>
  <c r="D274" i="1"/>
  <c r="D274" i="3" s="1"/>
  <c r="D275" i="1"/>
  <c r="D275" i="3" s="1"/>
  <c r="D276" i="1"/>
  <c r="D276" i="3" s="1"/>
  <c r="D277" i="1"/>
  <c r="D277" i="3" s="1"/>
  <c r="D278" i="1"/>
  <c r="D278" i="3" s="1"/>
  <c r="D279" i="1"/>
  <c r="D279" i="3" s="1"/>
  <c r="D280" i="1"/>
  <c r="D280" i="3" s="1"/>
  <c r="D281" i="1"/>
  <c r="D281" i="3" s="1"/>
  <c r="D282" i="1"/>
  <c r="D282" i="3" s="1"/>
  <c r="D283" i="1"/>
  <c r="D283" i="3" s="1"/>
  <c r="D284" i="1"/>
  <c r="D284" i="3" s="1"/>
  <c r="D285" i="1"/>
  <c r="D285" i="3" s="1"/>
  <c r="D286" i="1"/>
  <c r="D286" i="3" s="1"/>
  <c r="D287" i="1"/>
  <c r="D287" i="3" s="1"/>
  <c r="D288" i="1"/>
  <c r="D288" i="3" s="1"/>
  <c r="BO266" i="1"/>
  <c r="BQ266" i="1" s="1"/>
  <c r="BO267" i="1"/>
  <c r="BQ267" i="1" s="1"/>
  <c r="BO268" i="1"/>
  <c r="BQ268" i="1" s="1"/>
  <c r="BO269" i="1"/>
  <c r="BQ269" i="1" s="1"/>
  <c r="BS269" i="1" s="1"/>
  <c r="BW269" i="1" s="1"/>
  <c r="CH269" i="1" s="1"/>
  <c r="BO270" i="1"/>
  <c r="BQ270" i="1" s="1"/>
  <c r="BO271" i="1"/>
  <c r="BQ271" i="1" s="1"/>
  <c r="BO272" i="1"/>
  <c r="BQ272" i="1" s="1"/>
  <c r="BO273" i="1"/>
  <c r="BQ273" i="1" s="1"/>
  <c r="BS273" i="1" s="1"/>
  <c r="BW273" i="1" s="1"/>
  <c r="BO274" i="1"/>
  <c r="BQ274" i="1" s="1"/>
  <c r="BO275" i="1"/>
  <c r="BQ275" i="1" s="1"/>
  <c r="BO276" i="1"/>
  <c r="BQ276" i="1" s="1"/>
  <c r="BS276" i="1" s="1"/>
  <c r="BW276" i="1" s="1"/>
  <c r="BX276" i="1" s="1"/>
  <c r="BO277" i="1"/>
  <c r="BQ277" i="1" s="1"/>
  <c r="BS277" i="1" s="1"/>
  <c r="BW277" i="1" s="1"/>
  <c r="CH277" i="1" s="1"/>
  <c r="BO278" i="1"/>
  <c r="BQ278" i="1" s="1"/>
  <c r="BO279" i="1"/>
  <c r="BQ279" i="1" s="1"/>
  <c r="BS279" i="1" s="1"/>
  <c r="BW279" i="1" s="1"/>
  <c r="BO280" i="1"/>
  <c r="BQ280" i="1" s="1"/>
  <c r="BS280" i="1" s="1"/>
  <c r="BW280" i="1" s="1"/>
  <c r="BX280" i="1" s="1"/>
  <c r="BO281" i="1"/>
  <c r="BQ281" i="1" s="1"/>
  <c r="BO282" i="1"/>
  <c r="BQ282" i="1" s="1"/>
  <c r="BO283" i="1"/>
  <c r="BQ283" i="1" s="1"/>
  <c r="BS283" i="1" s="1"/>
  <c r="BW283" i="1" s="1"/>
  <c r="BO284" i="1"/>
  <c r="BQ284" i="1" s="1"/>
  <c r="BS284" i="1" s="1"/>
  <c r="BW284" i="1" s="1"/>
  <c r="BX284" i="1" s="1"/>
  <c r="BY284" i="1" s="1"/>
  <c r="BO285" i="1"/>
  <c r="BQ285" i="1" s="1"/>
  <c r="BO286" i="1"/>
  <c r="BQ286" i="1" s="1"/>
  <c r="BO287" i="1"/>
  <c r="BQ287" i="1" s="1"/>
  <c r="BO288" i="1"/>
  <c r="BQ288" i="1" s="1"/>
  <c r="BS288" i="1" s="1"/>
  <c r="BW288" i="1" s="1"/>
  <c r="CH288" i="1" s="1"/>
  <c r="CB266" i="1"/>
  <c r="CD266" i="1" s="1"/>
  <c r="CB267" i="1"/>
  <c r="CD267" i="1" s="1"/>
  <c r="CB268" i="1"/>
  <c r="CD268" i="1" s="1"/>
  <c r="CF268" i="1" s="1"/>
  <c r="CJ268" i="1" s="1"/>
  <c r="CK268" i="1" s="1"/>
  <c r="CB269" i="1"/>
  <c r="CD269" i="1" s="1"/>
  <c r="CF269" i="1" s="1"/>
  <c r="CJ269" i="1" s="1"/>
  <c r="CB270" i="1"/>
  <c r="CD270" i="1" s="1"/>
  <c r="CB271" i="1"/>
  <c r="CD271" i="1" s="1"/>
  <c r="CF271" i="1" s="1"/>
  <c r="CJ271" i="1" s="1"/>
  <c r="CB272" i="1"/>
  <c r="CD272" i="1" s="1"/>
  <c r="CB273" i="1"/>
  <c r="CD273" i="1" s="1"/>
  <c r="CB274" i="1"/>
  <c r="CD274" i="1" s="1"/>
  <c r="CF274" i="1" s="1"/>
  <c r="CJ274" i="1" s="1"/>
  <c r="CB275" i="1"/>
  <c r="CD275" i="1" s="1"/>
  <c r="CB276" i="1"/>
  <c r="CB277" i="1"/>
  <c r="CD277" i="1" s="1"/>
  <c r="CF277" i="1" s="1"/>
  <c r="CJ277" i="1" s="1"/>
  <c r="CK277" i="1" s="1"/>
  <c r="CB278" i="1"/>
  <c r="CD278" i="1" s="1"/>
  <c r="CF278" i="1" s="1"/>
  <c r="CJ278" i="1" s="1"/>
  <c r="CK278" i="1" s="1"/>
  <c r="CL278" i="1" s="1"/>
  <c r="CB279" i="1"/>
  <c r="CD279" i="1" s="1"/>
  <c r="CF279" i="1" s="1"/>
  <c r="CJ279" i="1" s="1"/>
  <c r="CB280" i="1"/>
  <c r="CD280" i="1" s="1"/>
  <c r="CB281" i="1"/>
  <c r="CD281" i="1" s="1"/>
  <c r="CF281" i="1" s="1"/>
  <c r="CJ281" i="1" s="1"/>
  <c r="CU281" i="1" s="1"/>
  <c r="CB282" i="1"/>
  <c r="CD282" i="1" s="1"/>
  <c r="CB283" i="1"/>
  <c r="CD283" i="1" s="1"/>
  <c r="CF283" i="1" s="1"/>
  <c r="CJ283" i="1" s="1"/>
  <c r="CU283" i="1" s="1"/>
  <c r="CB284" i="1"/>
  <c r="CD284" i="1" s="1"/>
  <c r="CF284" i="1" s="1"/>
  <c r="CJ284" i="1" s="1"/>
  <c r="CB285" i="1"/>
  <c r="CD285" i="1" s="1"/>
  <c r="CF285" i="1" s="1"/>
  <c r="CJ285" i="1" s="1"/>
  <c r="CU285" i="1" s="1"/>
  <c r="CB286" i="1"/>
  <c r="CD286" i="1" s="1"/>
  <c r="CB287" i="1"/>
  <c r="CD287" i="1" s="1"/>
  <c r="CB288" i="1"/>
  <c r="CD288" i="1" s="1"/>
  <c r="CF288" i="1" s="1"/>
  <c r="CJ288" i="1" s="1"/>
  <c r="CO266" i="1"/>
  <c r="CQ266" i="1" s="1"/>
  <c r="CS266" i="1" s="1"/>
  <c r="CW266" i="1" s="1"/>
  <c r="CX266" i="1" s="1"/>
  <c r="CY266" i="1" s="1"/>
  <c r="CO267" i="1"/>
  <c r="CQ267" i="1" s="1"/>
  <c r="CO268" i="1"/>
  <c r="CQ268" i="1" s="1"/>
  <c r="CS268" i="1" s="1"/>
  <c r="CW268" i="1" s="1"/>
  <c r="CX268" i="1" s="1"/>
  <c r="CY268" i="1" s="1"/>
  <c r="CO269" i="1"/>
  <c r="CQ269" i="1" s="1"/>
  <c r="CO270" i="1"/>
  <c r="CQ270" i="1" s="1"/>
  <c r="CS270" i="1" s="1"/>
  <c r="CW270" i="1" s="1"/>
  <c r="CX270" i="1" s="1"/>
  <c r="CY270" i="1" s="1"/>
  <c r="CO271" i="1"/>
  <c r="CQ271" i="1" s="1"/>
  <c r="CS271" i="1" s="1"/>
  <c r="CW271" i="1" s="1"/>
  <c r="CX271" i="1" s="1"/>
  <c r="CY271" i="1" s="1"/>
  <c r="CO272" i="1"/>
  <c r="CQ272" i="1" s="1"/>
  <c r="CS272" i="1" s="1"/>
  <c r="CW272" i="1" s="1"/>
  <c r="CX272" i="1" s="1"/>
  <c r="CY272" i="1" s="1"/>
  <c r="CO273" i="1"/>
  <c r="CQ273" i="1" s="1"/>
  <c r="CO274" i="1"/>
  <c r="CQ274" i="1" s="1"/>
  <c r="CO275" i="1"/>
  <c r="CQ275" i="1" s="1"/>
  <c r="CS275" i="1" s="1"/>
  <c r="CW275" i="1" s="1"/>
  <c r="CX275" i="1" s="1"/>
  <c r="CY275" i="1" s="1"/>
  <c r="CO276" i="1"/>
  <c r="CQ276" i="1" s="1"/>
  <c r="CO277" i="1"/>
  <c r="CQ277" i="1" s="1"/>
  <c r="CO278" i="1"/>
  <c r="CQ278" i="1" s="1"/>
  <c r="CS278" i="1" s="1"/>
  <c r="CW278" i="1" s="1"/>
  <c r="CX278" i="1" s="1"/>
  <c r="CY278" i="1" s="1"/>
  <c r="CO279" i="1"/>
  <c r="CQ279" i="1" s="1"/>
  <c r="CO280" i="1"/>
  <c r="CQ280" i="1" s="1"/>
  <c r="CS280" i="1" s="1"/>
  <c r="CW280" i="1" s="1"/>
  <c r="CX280" i="1" s="1"/>
  <c r="CY280" i="1" s="1"/>
  <c r="CO281" i="1"/>
  <c r="CQ281" i="1" s="1"/>
  <c r="CS281" i="1" s="1"/>
  <c r="CW281" i="1" s="1"/>
  <c r="CX281" i="1" s="1"/>
  <c r="CY281" i="1" s="1"/>
  <c r="CO282" i="1"/>
  <c r="CQ282" i="1" s="1"/>
  <c r="CO283" i="1"/>
  <c r="CQ283" i="1" s="1"/>
  <c r="CO284" i="1"/>
  <c r="CQ284" i="1" s="1"/>
  <c r="CO285" i="1"/>
  <c r="CQ285" i="1" s="1"/>
  <c r="CO286" i="1"/>
  <c r="CQ286" i="1" s="1"/>
  <c r="CO287" i="1"/>
  <c r="CQ287" i="1" s="1"/>
  <c r="CO288" i="1"/>
  <c r="CQ288" i="1" s="1"/>
  <c r="B239" i="1"/>
  <c r="B239" i="3" s="1"/>
  <c r="B240" i="1"/>
  <c r="B240" i="3" s="1"/>
  <c r="B241" i="1"/>
  <c r="B241" i="3" s="1"/>
  <c r="B242" i="1"/>
  <c r="B242" i="3" s="1"/>
  <c r="B243" i="1"/>
  <c r="B243" i="3" s="1"/>
  <c r="B244" i="1"/>
  <c r="B244" i="3" s="1"/>
  <c r="B245" i="1"/>
  <c r="B245" i="3" s="1"/>
  <c r="B246" i="1"/>
  <c r="B246" i="3" s="1"/>
  <c r="B247" i="1"/>
  <c r="B247" i="3" s="1"/>
  <c r="B248" i="1"/>
  <c r="B248" i="3" s="1"/>
  <c r="B249" i="1"/>
  <c r="B249" i="3" s="1"/>
  <c r="B250" i="1"/>
  <c r="B250" i="3" s="1"/>
  <c r="B251" i="1"/>
  <c r="B251" i="3" s="1"/>
  <c r="B252" i="1"/>
  <c r="B252" i="3" s="1"/>
  <c r="B253" i="1"/>
  <c r="B253" i="3" s="1"/>
  <c r="B254" i="1"/>
  <c r="B254" i="3" s="1"/>
  <c r="B255" i="1"/>
  <c r="B255" i="3" s="1"/>
  <c r="B256" i="1"/>
  <c r="B256" i="3" s="1"/>
  <c r="B257" i="1"/>
  <c r="B257" i="3" s="1"/>
  <c r="B258" i="1"/>
  <c r="B258" i="3" s="1"/>
  <c r="B259" i="1"/>
  <c r="B259" i="3" s="1"/>
  <c r="B260" i="1"/>
  <c r="B260" i="3" s="1"/>
  <c r="B261" i="1"/>
  <c r="B261" i="3" s="1"/>
  <c r="B262" i="1"/>
  <c r="B262" i="3" s="1"/>
  <c r="B263" i="1"/>
  <c r="B263" i="3" s="1"/>
  <c r="B264" i="1"/>
  <c r="B264" i="3" s="1"/>
  <c r="B265" i="1"/>
  <c r="B265" i="3" s="1"/>
  <c r="C239" i="1"/>
  <c r="C239" i="3" s="1"/>
  <c r="C240" i="1"/>
  <c r="C240" i="3" s="1"/>
  <c r="C241" i="1"/>
  <c r="C241" i="3" s="1"/>
  <c r="C242" i="1"/>
  <c r="C242" i="3" s="1"/>
  <c r="C243" i="1"/>
  <c r="C243" i="3" s="1"/>
  <c r="C244" i="1"/>
  <c r="C244" i="3" s="1"/>
  <c r="C245" i="1"/>
  <c r="C245" i="3" s="1"/>
  <c r="C246" i="1"/>
  <c r="C246" i="3" s="1"/>
  <c r="C247" i="1"/>
  <c r="C247" i="3" s="1"/>
  <c r="C248" i="1"/>
  <c r="C248" i="3" s="1"/>
  <c r="C249" i="1"/>
  <c r="C249" i="3" s="1"/>
  <c r="C250" i="1"/>
  <c r="C250" i="3" s="1"/>
  <c r="C251" i="1"/>
  <c r="C251" i="3" s="1"/>
  <c r="C252" i="1"/>
  <c r="C252" i="3" s="1"/>
  <c r="C253" i="1"/>
  <c r="C253" i="3" s="1"/>
  <c r="C254" i="1"/>
  <c r="C254" i="3" s="1"/>
  <c r="C255" i="1"/>
  <c r="C255" i="3" s="1"/>
  <c r="C256" i="1"/>
  <c r="C256" i="3" s="1"/>
  <c r="C257" i="1"/>
  <c r="C257" i="3" s="1"/>
  <c r="C258" i="1"/>
  <c r="C258" i="3" s="1"/>
  <c r="C259" i="1"/>
  <c r="C259" i="3" s="1"/>
  <c r="C260" i="1"/>
  <c r="C260" i="3" s="1"/>
  <c r="C261" i="1"/>
  <c r="C261" i="3" s="1"/>
  <c r="C262" i="1"/>
  <c r="C262" i="3" s="1"/>
  <c r="C263" i="1"/>
  <c r="C263" i="3" s="1"/>
  <c r="C264" i="1"/>
  <c r="C264" i="3" s="1"/>
  <c r="C265" i="1"/>
  <c r="C265" i="3" s="1"/>
  <c r="D239" i="1"/>
  <c r="D239" i="3" s="1"/>
  <c r="D240" i="1"/>
  <c r="D240" i="3" s="1"/>
  <c r="D241" i="1"/>
  <c r="D241" i="3" s="1"/>
  <c r="D242" i="1"/>
  <c r="D242" i="3" s="1"/>
  <c r="D243" i="1"/>
  <c r="D243" i="3" s="1"/>
  <c r="D244" i="1"/>
  <c r="D244" i="3" s="1"/>
  <c r="D245" i="1"/>
  <c r="D245" i="3" s="1"/>
  <c r="D246" i="1"/>
  <c r="D246" i="3" s="1"/>
  <c r="D247" i="1"/>
  <c r="D247" i="3" s="1"/>
  <c r="D248" i="1"/>
  <c r="D248" i="3" s="1"/>
  <c r="D249" i="1"/>
  <c r="D249" i="3" s="1"/>
  <c r="D250" i="1"/>
  <c r="D250" i="3" s="1"/>
  <c r="D251" i="1"/>
  <c r="D251" i="3" s="1"/>
  <c r="D252" i="1"/>
  <c r="D252" i="3" s="1"/>
  <c r="D253" i="1"/>
  <c r="D253" i="3" s="1"/>
  <c r="D254" i="1"/>
  <c r="D254" i="3" s="1"/>
  <c r="D255" i="1"/>
  <c r="D255" i="3" s="1"/>
  <c r="D256" i="1"/>
  <c r="D256" i="3" s="1"/>
  <c r="D257" i="1"/>
  <c r="D257" i="3" s="1"/>
  <c r="D258" i="1"/>
  <c r="D258" i="3" s="1"/>
  <c r="D259" i="1"/>
  <c r="D259" i="3" s="1"/>
  <c r="D260" i="1"/>
  <c r="D260" i="3" s="1"/>
  <c r="D261" i="1"/>
  <c r="D261" i="3" s="1"/>
  <c r="D262" i="1"/>
  <c r="D262" i="3" s="1"/>
  <c r="D263" i="1"/>
  <c r="D263" i="3" s="1"/>
  <c r="D264" i="1"/>
  <c r="D264" i="3" s="1"/>
  <c r="D265" i="1"/>
  <c r="D265" i="3" s="1"/>
  <c r="BO239" i="1"/>
  <c r="BQ239" i="1" s="1"/>
  <c r="BS239" i="1" s="1"/>
  <c r="BW239" i="1" s="1"/>
  <c r="CH239" i="1" s="1"/>
  <c r="BO240" i="1"/>
  <c r="BQ240" i="1" s="1"/>
  <c r="BS240" i="1" s="1"/>
  <c r="BW240" i="1" s="1"/>
  <c r="BX240" i="1" s="1"/>
  <c r="BY240" i="1" s="1"/>
  <c r="BO241" i="1"/>
  <c r="BQ241" i="1" s="1"/>
  <c r="BS241" i="1" s="1"/>
  <c r="BW241" i="1" s="1"/>
  <c r="CH241" i="1" s="1"/>
  <c r="BO242" i="1"/>
  <c r="BQ242" i="1" s="1"/>
  <c r="BS242" i="1" s="1"/>
  <c r="BW242" i="1" s="1"/>
  <c r="BX242" i="1" s="1"/>
  <c r="BY242" i="1" s="1"/>
  <c r="BO243" i="1"/>
  <c r="BQ243" i="1" s="1"/>
  <c r="BO244" i="1"/>
  <c r="BQ244" i="1" s="1"/>
  <c r="BS244" i="1" s="1"/>
  <c r="BW244" i="1" s="1"/>
  <c r="BX244" i="1" s="1"/>
  <c r="BO245" i="1"/>
  <c r="BQ245" i="1" s="1"/>
  <c r="BO246" i="1"/>
  <c r="BQ246" i="1" s="1"/>
  <c r="BO247" i="1"/>
  <c r="BQ247" i="1" s="1"/>
  <c r="BS247" i="1" s="1"/>
  <c r="BW247" i="1" s="1"/>
  <c r="BO248" i="1"/>
  <c r="BQ248" i="1" s="1"/>
  <c r="BS248" i="1" s="1"/>
  <c r="BW248" i="1" s="1"/>
  <c r="BX248" i="1" s="1"/>
  <c r="BO249" i="1"/>
  <c r="BQ249" i="1" s="1"/>
  <c r="BO250" i="1"/>
  <c r="BQ250" i="1" s="1"/>
  <c r="BS250" i="1" s="1"/>
  <c r="BW250" i="1" s="1"/>
  <c r="BO251" i="1"/>
  <c r="BQ251" i="1" s="1"/>
  <c r="BS251" i="1" s="1"/>
  <c r="BW251" i="1" s="1"/>
  <c r="BX251" i="1" s="1"/>
  <c r="BY251" i="1" s="1"/>
  <c r="BO252" i="1"/>
  <c r="BQ252" i="1" s="1"/>
  <c r="BO253" i="1"/>
  <c r="BQ253" i="1" s="1"/>
  <c r="BO254" i="1"/>
  <c r="BQ254" i="1" s="1"/>
  <c r="BS254" i="1" s="1"/>
  <c r="BW254" i="1" s="1"/>
  <c r="BX254" i="1" s="1"/>
  <c r="BO255" i="1"/>
  <c r="BQ255" i="1" s="1"/>
  <c r="BS255" i="1" s="1"/>
  <c r="BW255" i="1" s="1"/>
  <c r="BO256" i="1"/>
  <c r="BO257" i="1"/>
  <c r="BQ257" i="1" s="1"/>
  <c r="BO258" i="1"/>
  <c r="BQ258" i="1" s="1"/>
  <c r="BS258" i="1" s="1"/>
  <c r="BW258" i="1" s="1"/>
  <c r="BO259" i="1"/>
  <c r="BQ259" i="1" s="1"/>
  <c r="BO260" i="1"/>
  <c r="BQ260" i="1" s="1"/>
  <c r="BS260" i="1" s="1"/>
  <c r="BW260" i="1" s="1"/>
  <c r="BO261" i="1"/>
  <c r="BQ261" i="1" s="1"/>
  <c r="BO262" i="1"/>
  <c r="BQ262" i="1" s="1"/>
  <c r="BS262" i="1" s="1"/>
  <c r="BW262" i="1" s="1"/>
  <c r="BX262" i="1" s="1"/>
  <c r="BY262" i="1" s="1"/>
  <c r="BO263" i="1"/>
  <c r="BQ263" i="1" s="1"/>
  <c r="BO264" i="1"/>
  <c r="BQ264" i="1" s="1"/>
  <c r="BS264" i="1" s="1"/>
  <c r="BW264" i="1" s="1"/>
  <c r="BX264" i="1" s="1"/>
  <c r="BO265" i="1"/>
  <c r="BQ265" i="1" s="1"/>
  <c r="CB239" i="1"/>
  <c r="CD239" i="1" s="1"/>
  <c r="CB240" i="1"/>
  <c r="CD240" i="1" s="1"/>
  <c r="CF240" i="1" s="1"/>
  <c r="CJ240" i="1" s="1"/>
  <c r="CU240" i="1" s="1"/>
  <c r="CB241" i="1"/>
  <c r="CD241" i="1" s="1"/>
  <c r="CB242" i="1"/>
  <c r="CD242" i="1" s="1"/>
  <c r="CB243" i="1"/>
  <c r="CD243" i="1" s="1"/>
  <c r="CB244" i="1"/>
  <c r="CD244" i="1" s="1"/>
  <c r="CF244" i="1" s="1"/>
  <c r="CJ244" i="1" s="1"/>
  <c r="CK244" i="1" s="1"/>
  <c r="CL244" i="1" s="1"/>
  <c r="CB245" i="1"/>
  <c r="CD245" i="1" s="1"/>
  <c r="CB246" i="1"/>
  <c r="CD246" i="1" s="1"/>
  <c r="CB247" i="1"/>
  <c r="CD247" i="1" s="1"/>
  <c r="CB248" i="1"/>
  <c r="CD248" i="1" s="1"/>
  <c r="CF248" i="1" s="1"/>
  <c r="CJ248" i="1" s="1"/>
  <c r="CB249" i="1"/>
  <c r="CD249" i="1" s="1"/>
  <c r="CB250" i="1"/>
  <c r="CD250" i="1" s="1"/>
  <c r="CB251" i="1"/>
  <c r="CD251" i="1" s="1"/>
  <c r="CF251" i="1" s="1"/>
  <c r="CJ251" i="1" s="1"/>
  <c r="CK251" i="1" s="1"/>
  <c r="CB252" i="1"/>
  <c r="CD252" i="1" s="1"/>
  <c r="CB253" i="1"/>
  <c r="CD253" i="1" s="1"/>
  <c r="CF253" i="1" s="1"/>
  <c r="CJ253" i="1" s="1"/>
  <c r="CB254" i="1"/>
  <c r="CD254" i="1" s="1"/>
  <c r="CB255" i="1"/>
  <c r="CD255" i="1" s="1"/>
  <c r="CB256" i="1"/>
  <c r="CD256" i="1" s="1"/>
  <c r="CB257" i="1"/>
  <c r="CD257" i="1" s="1"/>
  <c r="CF257" i="1" s="1"/>
  <c r="CJ257" i="1" s="1"/>
  <c r="CB258" i="1"/>
  <c r="CD258" i="1" s="1"/>
  <c r="CB259" i="1"/>
  <c r="CD259" i="1" s="1"/>
  <c r="CB260" i="1"/>
  <c r="CD260" i="1" s="1"/>
  <c r="CB261" i="1"/>
  <c r="CD261" i="1" s="1"/>
  <c r="CF261" i="1" s="1"/>
  <c r="CJ261" i="1" s="1"/>
  <c r="CU261" i="1" s="1"/>
  <c r="CB262" i="1"/>
  <c r="CD262" i="1" s="1"/>
  <c r="CB263" i="1"/>
  <c r="CD263" i="1" s="1"/>
  <c r="CB264" i="1"/>
  <c r="CD264" i="1" s="1"/>
  <c r="CB265" i="1"/>
  <c r="CD265" i="1" s="1"/>
  <c r="CF265" i="1" s="1"/>
  <c r="CJ265" i="1" s="1"/>
  <c r="CK265" i="1" s="1"/>
  <c r="CL265" i="1" s="1"/>
  <c r="CO239" i="1"/>
  <c r="CQ239" i="1" s="1"/>
  <c r="CS239" i="1" s="1"/>
  <c r="CW239" i="1" s="1"/>
  <c r="CX239" i="1" s="1"/>
  <c r="CY239" i="1" s="1"/>
  <c r="CO240" i="1"/>
  <c r="CQ240" i="1" s="1"/>
  <c r="CS240" i="1" s="1"/>
  <c r="CW240" i="1" s="1"/>
  <c r="CX240" i="1" s="1"/>
  <c r="CY240" i="1" s="1"/>
  <c r="CO241" i="1"/>
  <c r="CO242" i="1"/>
  <c r="CQ242" i="1" s="1"/>
  <c r="CO243" i="1"/>
  <c r="CQ243" i="1" s="1"/>
  <c r="CO244" i="1"/>
  <c r="CO245" i="1"/>
  <c r="CQ245" i="1" s="1"/>
  <c r="CS245" i="1" s="1"/>
  <c r="CW245" i="1" s="1"/>
  <c r="CX245" i="1" s="1"/>
  <c r="CY245" i="1" s="1"/>
  <c r="CO246" i="1"/>
  <c r="CQ246" i="1" s="1"/>
  <c r="CS246" i="1" s="1"/>
  <c r="CW246" i="1" s="1"/>
  <c r="CX246" i="1" s="1"/>
  <c r="CY246" i="1" s="1"/>
  <c r="CO247" i="1"/>
  <c r="CQ247" i="1" s="1"/>
  <c r="CS247" i="1" s="1"/>
  <c r="CW247" i="1" s="1"/>
  <c r="CX247" i="1" s="1"/>
  <c r="CY247" i="1" s="1"/>
  <c r="CO248" i="1"/>
  <c r="CQ248" i="1" s="1"/>
  <c r="CS248" i="1" s="1"/>
  <c r="CW248" i="1" s="1"/>
  <c r="CX248" i="1" s="1"/>
  <c r="CY248" i="1" s="1"/>
  <c r="CO249" i="1"/>
  <c r="CQ249" i="1" s="1"/>
  <c r="CS249" i="1" s="1"/>
  <c r="CW249" i="1" s="1"/>
  <c r="CX249" i="1" s="1"/>
  <c r="CY249" i="1" s="1"/>
  <c r="CO250" i="1"/>
  <c r="CQ250" i="1" s="1"/>
  <c r="CS250" i="1" s="1"/>
  <c r="CW250" i="1" s="1"/>
  <c r="CX250" i="1" s="1"/>
  <c r="CY250" i="1" s="1"/>
  <c r="CO251" i="1"/>
  <c r="CQ251" i="1" s="1"/>
  <c r="CO252" i="1"/>
  <c r="CQ252" i="1" s="1"/>
  <c r="CO253" i="1"/>
  <c r="CQ253" i="1" s="1"/>
  <c r="CS253" i="1" s="1"/>
  <c r="CW253" i="1" s="1"/>
  <c r="CX253" i="1" s="1"/>
  <c r="CY253" i="1" s="1"/>
  <c r="CO254" i="1"/>
  <c r="CQ254" i="1" s="1"/>
  <c r="CO255" i="1"/>
  <c r="CQ255" i="1" s="1"/>
  <c r="CS255" i="1" s="1"/>
  <c r="CW255" i="1" s="1"/>
  <c r="CX255" i="1" s="1"/>
  <c r="CY255" i="1" s="1"/>
  <c r="CO256" i="1"/>
  <c r="CQ256" i="1" s="1"/>
  <c r="CS256" i="1" s="1"/>
  <c r="CW256" i="1" s="1"/>
  <c r="CX256" i="1" s="1"/>
  <c r="CY256" i="1" s="1"/>
  <c r="CO257" i="1"/>
  <c r="CQ257" i="1" s="1"/>
  <c r="CS257" i="1" s="1"/>
  <c r="CW257" i="1" s="1"/>
  <c r="CX257" i="1" s="1"/>
  <c r="CY257" i="1" s="1"/>
  <c r="CO258" i="1"/>
  <c r="CQ258" i="1" s="1"/>
  <c r="CO259" i="1"/>
  <c r="CQ259" i="1" s="1"/>
  <c r="CS259" i="1" s="1"/>
  <c r="CW259" i="1" s="1"/>
  <c r="CX259" i="1" s="1"/>
  <c r="CY259" i="1" s="1"/>
  <c r="CO260" i="1"/>
  <c r="CQ260" i="1" s="1"/>
  <c r="CO261" i="1"/>
  <c r="CQ261" i="1" s="1"/>
  <c r="CS261" i="1" s="1"/>
  <c r="CW261" i="1" s="1"/>
  <c r="CX261" i="1" s="1"/>
  <c r="CY261" i="1" s="1"/>
  <c r="CO262" i="1"/>
  <c r="CO263" i="1"/>
  <c r="CO264" i="1"/>
  <c r="CQ264" i="1" s="1"/>
  <c r="CS264" i="1" s="1"/>
  <c r="CW264" i="1" s="1"/>
  <c r="CX264" i="1" s="1"/>
  <c r="CY264" i="1" s="1"/>
  <c r="CO265" i="1"/>
  <c r="CQ265" i="1" s="1"/>
  <c r="CS265" i="1" s="1"/>
  <c r="CW265" i="1" s="1"/>
  <c r="CX265" i="1" s="1"/>
  <c r="CY265" i="1" s="1"/>
  <c r="B212" i="1"/>
  <c r="B212" i="3" s="1"/>
  <c r="B213" i="1"/>
  <c r="B213" i="3" s="1"/>
  <c r="B214" i="1"/>
  <c r="B214" i="3" s="1"/>
  <c r="B215" i="1"/>
  <c r="B215" i="3" s="1"/>
  <c r="B216" i="1"/>
  <c r="B216" i="3" s="1"/>
  <c r="B217" i="1"/>
  <c r="B217" i="3" s="1"/>
  <c r="B218" i="1"/>
  <c r="B218" i="3" s="1"/>
  <c r="B219" i="1"/>
  <c r="B219" i="3" s="1"/>
  <c r="B220" i="1"/>
  <c r="B220" i="3" s="1"/>
  <c r="B221" i="1"/>
  <c r="B221" i="3" s="1"/>
  <c r="B222" i="1"/>
  <c r="B222" i="3" s="1"/>
  <c r="B223" i="1"/>
  <c r="B223" i="3" s="1"/>
  <c r="B224" i="1"/>
  <c r="B224" i="3" s="1"/>
  <c r="B225" i="1"/>
  <c r="B225" i="3" s="1"/>
  <c r="B226" i="1"/>
  <c r="B226" i="3" s="1"/>
  <c r="B227" i="1"/>
  <c r="B227" i="3" s="1"/>
  <c r="B228" i="1"/>
  <c r="B228" i="3" s="1"/>
  <c r="B229" i="1"/>
  <c r="B229" i="3" s="1"/>
  <c r="B230" i="1"/>
  <c r="B230" i="3" s="1"/>
  <c r="B231" i="1"/>
  <c r="B231" i="3" s="1"/>
  <c r="B232" i="1"/>
  <c r="B232" i="3" s="1"/>
  <c r="B233" i="1"/>
  <c r="B233" i="3" s="1"/>
  <c r="B234" i="1"/>
  <c r="B234" i="3" s="1"/>
  <c r="B235" i="1"/>
  <c r="B235" i="3" s="1"/>
  <c r="B236" i="1"/>
  <c r="B236" i="3" s="1"/>
  <c r="B237" i="1"/>
  <c r="B237" i="3" s="1"/>
  <c r="B238" i="1"/>
  <c r="B238" i="3" s="1"/>
  <c r="C212" i="1"/>
  <c r="C212" i="3" s="1"/>
  <c r="C213" i="1"/>
  <c r="C213" i="3" s="1"/>
  <c r="C214" i="1"/>
  <c r="C214" i="3" s="1"/>
  <c r="C215" i="1"/>
  <c r="C215" i="3" s="1"/>
  <c r="C216" i="1"/>
  <c r="C216" i="3" s="1"/>
  <c r="C217" i="1"/>
  <c r="C217" i="3" s="1"/>
  <c r="C218" i="1"/>
  <c r="C218" i="3" s="1"/>
  <c r="C219" i="1"/>
  <c r="C219" i="3" s="1"/>
  <c r="C220" i="1"/>
  <c r="C220" i="3" s="1"/>
  <c r="C221" i="1"/>
  <c r="C221" i="3" s="1"/>
  <c r="C222" i="1"/>
  <c r="C222" i="3" s="1"/>
  <c r="C223" i="1"/>
  <c r="C223" i="3" s="1"/>
  <c r="C224" i="1"/>
  <c r="C224" i="3" s="1"/>
  <c r="C225" i="1"/>
  <c r="C225" i="3" s="1"/>
  <c r="C226" i="1"/>
  <c r="C226" i="3" s="1"/>
  <c r="C227" i="1"/>
  <c r="C227" i="3" s="1"/>
  <c r="C228" i="1"/>
  <c r="C228" i="3" s="1"/>
  <c r="C229" i="1"/>
  <c r="C229" i="3" s="1"/>
  <c r="C230" i="1"/>
  <c r="C230" i="3" s="1"/>
  <c r="C231" i="1"/>
  <c r="C231" i="3" s="1"/>
  <c r="C232" i="1"/>
  <c r="C232" i="3" s="1"/>
  <c r="C233" i="1"/>
  <c r="C233" i="3" s="1"/>
  <c r="C234" i="1"/>
  <c r="C234" i="3" s="1"/>
  <c r="C235" i="1"/>
  <c r="C235" i="3" s="1"/>
  <c r="C236" i="1"/>
  <c r="C236" i="3" s="1"/>
  <c r="C237" i="1"/>
  <c r="C237" i="3" s="1"/>
  <c r="C238" i="1"/>
  <c r="C238" i="3" s="1"/>
  <c r="D212" i="1"/>
  <c r="D212" i="3" s="1"/>
  <c r="D213" i="1"/>
  <c r="D213" i="3" s="1"/>
  <c r="D214" i="1"/>
  <c r="D214" i="3" s="1"/>
  <c r="D215" i="1"/>
  <c r="D215" i="3" s="1"/>
  <c r="D216" i="1"/>
  <c r="D216" i="3" s="1"/>
  <c r="D217" i="1"/>
  <c r="D217" i="3" s="1"/>
  <c r="D218" i="1"/>
  <c r="D218" i="3" s="1"/>
  <c r="D219" i="1"/>
  <c r="D219" i="3" s="1"/>
  <c r="D220" i="1"/>
  <c r="D220" i="3" s="1"/>
  <c r="D221" i="1"/>
  <c r="D221" i="3" s="1"/>
  <c r="D222" i="1"/>
  <c r="D222" i="3" s="1"/>
  <c r="D223" i="1"/>
  <c r="D223" i="3" s="1"/>
  <c r="D224" i="1"/>
  <c r="D224" i="3" s="1"/>
  <c r="D225" i="1"/>
  <c r="D225" i="3" s="1"/>
  <c r="D226" i="1"/>
  <c r="D226" i="3" s="1"/>
  <c r="D227" i="1"/>
  <c r="D227" i="3" s="1"/>
  <c r="D228" i="1"/>
  <c r="D228" i="3" s="1"/>
  <c r="D229" i="1"/>
  <c r="D229" i="3" s="1"/>
  <c r="D230" i="1"/>
  <c r="D230" i="3" s="1"/>
  <c r="D231" i="1"/>
  <c r="D231" i="3" s="1"/>
  <c r="D232" i="1"/>
  <c r="D232" i="3" s="1"/>
  <c r="D233" i="1"/>
  <c r="D233" i="3" s="1"/>
  <c r="D234" i="1"/>
  <c r="D234" i="3" s="1"/>
  <c r="D235" i="1"/>
  <c r="D235" i="3" s="1"/>
  <c r="D236" i="1"/>
  <c r="D236" i="3" s="1"/>
  <c r="D237" i="1"/>
  <c r="D237" i="3" s="1"/>
  <c r="D238" i="1"/>
  <c r="D238" i="3" s="1"/>
  <c r="BO212" i="1"/>
  <c r="BQ212" i="1" s="1"/>
  <c r="BS212" i="1" s="1"/>
  <c r="BW212" i="1" s="1"/>
  <c r="BO213" i="1"/>
  <c r="BQ213" i="1" s="1"/>
  <c r="BO214" i="1"/>
  <c r="BQ214" i="1" s="1"/>
  <c r="BS214" i="1" s="1"/>
  <c r="BW214" i="1" s="1"/>
  <c r="BX214" i="1" s="1"/>
  <c r="CI214" i="1" s="1"/>
  <c r="BO215" i="1"/>
  <c r="BQ215" i="1" s="1"/>
  <c r="BO216" i="1"/>
  <c r="BQ216" i="1" s="1"/>
  <c r="BO217" i="1"/>
  <c r="BQ217" i="1" s="1"/>
  <c r="BO218" i="1"/>
  <c r="BQ218" i="1" s="1"/>
  <c r="BS218" i="1" s="1"/>
  <c r="BW218" i="1" s="1"/>
  <c r="BX218" i="1" s="1"/>
  <c r="BO219" i="1"/>
  <c r="BQ219" i="1" s="1"/>
  <c r="BO220" i="1"/>
  <c r="BQ220" i="1" s="1"/>
  <c r="BO221" i="1"/>
  <c r="BQ221" i="1" s="1"/>
  <c r="BS221" i="1" s="1"/>
  <c r="BW221" i="1" s="1"/>
  <c r="CH221" i="1" s="1"/>
  <c r="BO222" i="1"/>
  <c r="BQ222" i="1" s="1"/>
  <c r="BO223" i="1"/>
  <c r="BQ223" i="1" s="1"/>
  <c r="BS223" i="1" s="1"/>
  <c r="BW223" i="1" s="1"/>
  <c r="BO224" i="1"/>
  <c r="BQ224" i="1" s="1"/>
  <c r="BO225" i="1"/>
  <c r="BQ225" i="1" s="1"/>
  <c r="BO226" i="1"/>
  <c r="BQ226" i="1" s="1"/>
  <c r="BO227" i="1"/>
  <c r="BQ227" i="1" s="1"/>
  <c r="BS227" i="1" s="1"/>
  <c r="BW227" i="1" s="1"/>
  <c r="BO228" i="1"/>
  <c r="BQ228" i="1" s="1"/>
  <c r="BS228" i="1" s="1"/>
  <c r="BW228" i="1" s="1"/>
  <c r="BO229" i="1"/>
  <c r="BQ229" i="1" s="1"/>
  <c r="BS229" i="1" s="1"/>
  <c r="BW229" i="1" s="1"/>
  <c r="CH229" i="1" s="1"/>
  <c r="BO230" i="1"/>
  <c r="BQ230" i="1" s="1"/>
  <c r="BO231" i="1"/>
  <c r="BQ231" i="1" s="1"/>
  <c r="BO232" i="1"/>
  <c r="BQ232" i="1" s="1"/>
  <c r="BO233" i="1"/>
  <c r="BQ233" i="1" s="1"/>
  <c r="BS233" i="1" s="1"/>
  <c r="BW233" i="1" s="1"/>
  <c r="BO234" i="1"/>
  <c r="BQ234" i="1" s="1"/>
  <c r="BO235" i="1"/>
  <c r="BQ235" i="1" s="1"/>
  <c r="BO236" i="1"/>
  <c r="BQ236" i="1" s="1"/>
  <c r="BO237" i="1"/>
  <c r="BQ237" i="1" s="1"/>
  <c r="BS237" i="1" s="1"/>
  <c r="BW237" i="1" s="1"/>
  <c r="BX237" i="1" s="1"/>
  <c r="CI237" i="1" s="1"/>
  <c r="BO238" i="1"/>
  <c r="BQ238" i="1" s="1"/>
  <c r="BS238" i="1" s="1"/>
  <c r="BW238" i="1" s="1"/>
  <c r="CB212" i="1"/>
  <c r="CD212" i="1" s="1"/>
  <c r="CF212" i="1" s="1"/>
  <c r="CJ212" i="1" s="1"/>
  <c r="CB213" i="1"/>
  <c r="CD213" i="1" s="1"/>
  <c r="CB214" i="1"/>
  <c r="CD214" i="1" s="1"/>
  <c r="CB215" i="1"/>
  <c r="CD215" i="1" s="1"/>
  <c r="CB216" i="1"/>
  <c r="CD216" i="1" s="1"/>
  <c r="CF216" i="1" s="1"/>
  <c r="CJ216" i="1" s="1"/>
  <c r="CU216" i="1" s="1"/>
  <c r="CB217" i="1"/>
  <c r="CD217" i="1" s="1"/>
  <c r="CB218" i="1"/>
  <c r="CD218" i="1" s="1"/>
  <c r="CB219" i="1"/>
  <c r="CD219" i="1" s="1"/>
  <c r="CB220" i="1"/>
  <c r="CD220" i="1" s="1"/>
  <c r="CB221" i="1"/>
  <c r="CD221" i="1" s="1"/>
  <c r="CB222" i="1"/>
  <c r="CD222" i="1" s="1"/>
  <c r="CB223" i="1"/>
  <c r="CD223" i="1" s="1"/>
  <c r="CF223" i="1" s="1"/>
  <c r="CJ223" i="1" s="1"/>
  <c r="CB224" i="1"/>
  <c r="CD224" i="1" s="1"/>
  <c r="CB225" i="1"/>
  <c r="CD225" i="1" s="1"/>
  <c r="CB226" i="1"/>
  <c r="CD226" i="1" s="1"/>
  <c r="CB227" i="1"/>
  <c r="CD227" i="1" s="1"/>
  <c r="CF227" i="1" s="1"/>
  <c r="CJ227" i="1" s="1"/>
  <c r="CB228" i="1"/>
  <c r="CD228" i="1" s="1"/>
  <c r="CB229" i="1"/>
  <c r="CD229" i="1" s="1"/>
  <c r="CB230" i="1"/>
  <c r="CD230" i="1" s="1"/>
  <c r="CB231" i="1"/>
  <c r="CD231" i="1" s="1"/>
  <c r="CF231" i="1" s="1"/>
  <c r="CJ231" i="1" s="1"/>
  <c r="CB232" i="1"/>
  <c r="CD232" i="1" s="1"/>
  <c r="CB233" i="1"/>
  <c r="CD233" i="1" s="1"/>
  <c r="CB234" i="1"/>
  <c r="CD234" i="1" s="1"/>
  <c r="CB235" i="1"/>
  <c r="CD235" i="1" s="1"/>
  <c r="CB236" i="1"/>
  <c r="CD236" i="1" s="1"/>
  <c r="CF236" i="1" s="1"/>
  <c r="CJ236" i="1" s="1"/>
  <c r="CU236" i="1" s="1"/>
  <c r="CB237" i="1"/>
  <c r="CD237" i="1" s="1"/>
  <c r="CB238" i="1"/>
  <c r="CD238" i="1" s="1"/>
  <c r="CO212" i="1"/>
  <c r="CQ212" i="1" s="1"/>
  <c r="CS212" i="1" s="1"/>
  <c r="CW212" i="1" s="1"/>
  <c r="CX212" i="1" s="1"/>
  <c r="CY212" i="1" s="1"/>
  <c r="CO213" i="1"/>
  <c r="CQ213" i="1" s="1"/>
  <c r="CO214" i="1"/>
  <c r="CO215" i="1"/>
  <c r="CQ215" i="1" s="1"/>
  <c r="CO216" i="1"/>
  <c r="CQ216" i="1" s="1"/>
  <c r="CS216" i="1" s="1"/>
  <c r="CW216" i="1" s="1"/>
  <c r="CX216" i="1" s="1"/>
  <c r="CY216" i="1" s="1"/>
  <c r="CO217" i="1"/>
  <c r="CQ217" i="1" s="1"/>
  <c r="CS217" i="1" s="1"/>
  <c r="CW217" i="1" s="1"/>
  <c r="CX217" i="1" s="1"/>
  <c r="CY217" i="1" s="1"/>
  <c r="CO218" i="1"/>
  <c r="CQ218" i="1" s="1"/>
  <c r="CS218" i="1" s="1"/>
  <c r="CW218" i="1" s="1"/>
  <c r="CX218" i="1" s="1"/>
  <c r="CY218" i="1" s="1"/>
  <c r="CO219" i="1"/>
  <c r="CQ219" i="1" s="1"/>
  <c r="CS219" i="1" s="1"/>
  <c r="CW219" i="1" s="1"/>
  <c r="CX219" i="1" s="1"/>
  <c r="CY219" i="1" s="1"/>
  <c r="CO220" i="1"/>
  <c r="CQ220" i="1" s="1"/>
  <c r="CO221" i="1"/>
  <c r="CQ221" i="1" s="1"/>
  <c r="CS221" i="1" s="1"/>
  <c r="CW221" i="1" s="1"/>
  <c r="CX221" i="1" s="1"/>
  <c r="CY221" i="1" s="1"/>
  <c r="CO222" i="1"/>
  <c r="CQ222" i="1" s="1"/>
  <c r="CO223" i="1"/>
  <c r="CO224" i="1"/>
  <c r="CQ224" i="1" s="1"/>
  <c r="CO225" i="1"/>
  <c r="CQ225" i="1" s="1"/>
  <c r="CS225" i="1" s="1"/>
  <c r="CW225" i="1" s="1"/>
  <c r="CX225" i="1" s="1"/>
  <c r="CY225" i="1" s="1"/>
  <c r="CO226" i="1"/>
  <c r="CQ226" i="1" s="1"/>
  <c r="CS226" i="1" s="1"/>
  <c r="CW226" i="1" s="1"/>
  <c r="CX226" i="1" s="1"/>
  <c r="CY226" i="1" s="1"/>
  <c r="CO227" i="1"/>
  <c r="CQ227" i="1" s="1"/>
  <c r="CS227" i="1" s="1"/>
  <c r="CW227" i="1" s="1"/>
  <c r="CX227" i="1" s="1"/>
  <c r="CY227" i="1" s="1"/>
  <c r="CO228" i="1"/>
  <c r="CQ228" i="1" s="1"/>
  <c r="CO229" i="1"/>
  <c r="CQ229" i="1" s="1"/>
  <c r="CO230" i="1"/>
  <c r="CQ230" i="1" s="1"/>
  <c r="CO231" i="1"/>
  <c r="CQ231" i="1" s="1"/>
  <c r="CO232" i="1"/>
  <c r="CO233" i="1"/>
  <c r="CQ233" i="1" s="1"/>
  <c r="CS233" i="1" s="1"/>
  <c r="CW233" i="1" s="1"/>
  <c r="CX233" i="1" s="1"/>
  <c r="CY233" i="1" s="1"/>
  <c r="CO234" i="1"/>
  <c r="CQ234" i="1" s="1"/>
  <c r="CS234" i="1" s="1"/>
  <c r="CW234" i="1" s="1"/>
  <c r="CX234" i="1" s="1"/>
  <c r="CY234" i="1" s="1"/>
  <c r="CO235" i="1"/>
  <c r="CQ235" i="1" s="1"/>
  <c r="CO236" i="1"/>
  <c r="CQ236" i="1" s="1"/>
  <c r="CS236" i="1" s="1"/>
  <c r="CW236" i="1" s="1"/>
  <c r="CX236" i="1" s="1"/>
  <c r="CY236" i="1" s="1"/>
  <c r="CO237" i="1"/>
  <c r="CQ237" i="1" s="1"/>
  <c r="CS237" i="1" s="1"/>
  <c r="CW237" i="1" s="1"/>
  <c r="CX237" i="1" s="1"/>
  <c r="CY237" i="1" s="1"/>
  <c r="CO238" i="1"/>
  <c r="CQ238" i="1" s="1"/>
  <c r="CS238" i="1" s="1"/>
  <c r="CW238" i="1" s="1"/>
  <c r="CX238" i="1" s="1"/>
  <c r="CY238" i="1" s="1"/>
  <c r="B211" i="1"/>
  <c r="B211" i="3" s="1"/>
  <c r="C211" i="1"/>
  <c r="C211" i="3" s="1"/>
  <c r="D211" i="1"/>
  <c r="D211" i="3" s="1"/>
  <c r="BO211" i="1"/>
  <c r="BQ211" i="1" s="1"/>
  <c r="CB211" i="1"/>
  <c r="CD211" i="1" s="1"/>
  <c r="CF211" i="1" s="1"/>
  <c r="CJ211" i="1" s="1"/>
  <c r="CK211" i="1" s="1"/>
  <c r="CO211" i="1"/>
  <c r="CQ211" i="1" s="1"/>
  <c r="CS211" i="1" s="1"/>
  <c r="CW211" i="1" s="1"/>
  <c r="CX211" i="1" s="1"/>
  <c r="CY211" i="1" s="1"/>
  <c r="B210" i="1"/>
  <c r="B210" i="3" s="1"/>
  <c r="C210" i="1"/>
  <c r="C210" i="3" s="1"/>
  <c r="D210" i="1"/>
  <c r="D210" i="3" s="1"/>
  <c r="BO210" i="1"/>
  <c r="BQ210" i="1" s="1"/>
  <c r="BS210" i="1" s="1"/>
  <c r="BW210" i="1" s="1"/>
  <c r="BX210" i="1" s="1"/>
  <c r="CI210" i="1" s="1"/>
  <c r="CB210" i="1"/>
  <c r="CD210" i="1" s="1"/>
  <c r="CO210" i="1"/>
  <c r="CQ210" i="1" s="1"/>
  <c r="CS210" i="1" s="1"/>
  <c r="CW210" i="1" s="1"/>
  <c r="CX210" i="1" s="1"/>
  <c r="CY210" i="1" s="1"/>
  <c r="B209" i="1"/>
  <c r="B209" i="3" s="1"/>
  <c r="C209" i="1"/>
  <c r="C209" i="3" s="1"/>
  <c r="D209" i="1"/>
  <c r="D209" i="3" s="1"/>
  <c r="BO209" i="1"/>
  <c r="BQ209" i="1" s="1"/>
  <c r="CB209" i="1"/>
  <c r="CD209" i="1" s="1"/>
  <c r="CO209" i="1"/>
  <c r="B202" i="1"/>
  <c r="B202" i="3" s="1"/>
  <c r="C202" i="1"/>
  <c r="C202" i="3" s="1"/>
  <c r="D202" i="1"/>
  <c r="D202" i="3" s="1"/>
  <c r="BO202" i="1"/>
  <c r="BQ202" i="1" s="1"/>
  <c r="CB202" i="1"/>
  <c r="CD202" i="1" s="1"/>
  <c r="CO202" i="1"/>
  <c r="CQ202" i="1" s="1"/>
  <c r="B196" i="1"/>
  <c r="B196" i="3" s="1"/>
  <c r="C196" i="1"/>
  <c r="C196" i="3" s="1"/>
  <c r="D196" i="1"/>
  <c r="D196" i="3" s="1"/>
  <c r="BO196" i="1"/>
  <c r="BQ196" i="1" s="1"/>
  <c r="CB196" i="1"/>
  <c r="CD196" i="1" s="1"/>
  <c r="CF196" i="1" s="1"/>
  <c r="CJ196" i="1" s="1"/>
  <c r="CO196" i="1"/>
  <c r="CQ196" i="1" s="1"/>
  <c r="B197" i="1"/>
  <c r="B197" i="3" s="1"/>
  <c r="C197" i="1"/>
  <c r="C197" i="3" s="1"/>
  <c r="D197" i="1"/>
  <c r="D197" i="3" s="1"/>
  <c r="BO197" i="1"/>
  <c r="BQ197" i="1" s="1"/>
  <c r="BS197" i="1" s="1"/>
  <c r="BW197" i="1" s="1"/>
  <c r="CB197" i="1"/>
  <c r="CD197" i="1" s="1"/>
  <c r="CO197" i="1"/>
  <c r="CQ197" i="1" s="1"/>
  <c r="CS197" i="1" s="1"/>
  <c r="CW197" i="1" s="1"/>
  <c r="CX197" i="1" s="1"/>
  <c r="CY197" i="1" s="1"/>
  <c r="B187" i="1"/>
  <c r="B187" i="3" s="1"/>
  <c r="C187" i="1"/>
  <c r="C187" i="3" s="1"/>
  <c r="D187" i="1"/>
  <c r="D187" i="3" s="1"/>
  <c r="BO187" i="1"/>
  <c r="BQ187" i="1" s="1"/>
  <c r="CB187" i="1"/>
  <c r="CD187" i="1" s="1"/>
  <c r="CF187" i="1" s="1"/>
  <c r="CJ187" i="1" s="1"/>
  <c r="CO187" i="1"/>
  <c r="CQ187" i="1" s="1"/>
  <c r="CS187" i="1" s="1"/>
  <c r="CW187" i="1" s="1"/>
  <c r="CX187" i="1" s="1"/>
  <c r="CY187" i="1" s="1"/>
  <c r="B186" i="1"/>
  <c r="B186" i="3" s="1"/>
  <c r="C186" i="1"/>
  <c r="C186" i="3" s="1"/>
  <c r="D186" i="1"/>
  <c r="D186" i="3" s="1"/>
  <c r="BO186" i="1"/>
  <c r="BQ186" i="1" s="1"/>
  <c r="BS186" i="1" s="1"/>
  <c r="BW186" i="1" s="1"/>
  <c r="CB186" i="1"/>
  <c r="CD186" i="1" s="1"/>
  <c r="CO186" i="1"/>
  <c r="CQ186" i="1" s="1"/>
  <c r="B185" i="1"/>
  <c r="B185" i="3" s="1"/>
  <c r="C185" i="1"/>
  <c r="C185" i="3" s="1"/>
  <c r="D185" i="1"/>
  <c r="D185" i="3" s="1"/>
  <c r="BO185" i="1"/>
  <c r="BQ185" i="1" s="1"/>
  <c r="BS185" i="1" s="1"/>
  <c r="BW185" i="1" s="1"/>
  <c r="CB185" i="1"/>
  <c r="CD185" i="1" s="1"/>
  <c r="CO185" i="1"/>
  <c r="CQ185" i="1" s="1"/>
  <c r="CS185" i="1" s="1"/>
  <c r="CW185" i="1" s="1"/>
  <c r="CX185" i="1" s="1"/>
  <c r="CY185" i="1" s="1"/>
  <c r="B174" i="1"/>
  <c r="B174" i="3" s="1"/>
  <c r="B175" i="1"/>
  <c r="B175" i="3" s="1"/>
  <c r="B176" i="1"/>
  <c r="B176" i="3" s="1"/>
  <c r="B177" i="1"/>
  <c r="B177" i="3" s="1"/>
  <c r="B178" i="1"/>
  <c r="B178" i="3" s="1"/>
  <c r="B179" i="1"/>
  <c r="B179" i="3" s="1"/>
  <c r="B180" i="1"/>
  <c r="B180" i="3" s="1"/>
  <c r="B181" i="1"/>
  <c r="B181" i="3" s="1"/>
  <c r="B182" i="1"/>
  <c r="B182" i="3" s="1"/>
  <c r="B183" i="1"/>
  <c r="B183" i="3" s="1"/>
  <c r="B184" i="1"/>
  <c r="B184" i="3" s="1"/>
  <c r="B188" i="1"/>
  <c r="B188" i="3" s="1"/>
  <c r="B189" i="1"/>
  <c r="B189" i="3" s="1"/>
  <c r="B190" i="1"/>
  <c r="B190" i="3" s="1"/>
  <c r="B191" i="1"/>
  <c r="B191" i="3" s="1"/>
  <c r="B192" i="1"/>
  <c r="B192" i="3" s="1"/>
  <c r="B193" i="1"/>
  <c r="B193" i="3" s="1"/>
  <c r="B194" i="1"/>
  <c r="B194" i="3" s="1"/>
  <c r="B195" i="1"/>
  <c r="B195" i="3" s="1"/>
  <c r="B198" i="1"/>
  <c r="B198" i="3" s="1"/>
  <c r="B199" i="1"/>
  <c r="B199" i="3" s="1"/>
  <c r="B200" i="1"/>
  <c r="B200" i="3" s="1"/>
  <c r="B201" i="1"/>
  <c r="B201" i="3" s="1"/>
  <c r="B203" i="1"/>
  <c r="B203" i="3" s="1"/>
  <c r="B204" i="1"/>
  <c r="B204" i="3" s="1"/>
  <c r="B205" i="1"/>
  <c r="B205" i="3" s="1"/>
  <c r="B206" i="1"/>
  <c r="B206" i="3" s="1"/>
  <c r="B207" i="1"/>
  <c r="B207" i="3" s="1"/>
  <c r="B208" i="1"/>
  <c r="B208" i="3" s="1"/>
  <c r="C174" i="1"/>
  <c r="C174" i="3" s="1"/>
  <c r="C175" i="1"/>
  <c r="C175" i="3" s="1"/>
  <c r="C176" i="1"/>
  <c r="C176" i="3" s="1"/>
  <c r="C177" i="1"/>
  <c r="C177" i="3" s="1"/>
  <c r="C178" i="1"/>
  <c r="C178" i="3" s="1"/>
  <c r="C179" i="1"/>
  <c r="C179" i="3" s="1"/>
  <c r="C180" i="1"/>
  <c r="C180" i="3" s="1"/>
  <c r="C181" i="1"/>
  <c r="C181" i="3" s="1"/>
  <c r="C182" i="1"/>
  <c r="C182" i="3" s="1"/>
  <c r="C183" i="1"/>
  <c r="C183" i="3" s="1"/>
  <c r="C184" i="1"/>
  <c r="C184" i="3" s="1"/>
  <c r="C188" i="1"/>
  <c r="C188" i="3" s="1"/>
  <c r="C189" i="1"/>
  <c r="C189" i="3" s="1"/>
  <c r="C190" i="1"/>
  <c r="C190" i="3" s="1"/>
  <c r="C191" i="1"/>
  <c r="C191" i="3" s="1"/>
  <c r="C192" i="1"/>
  <c r="C192" i="3" s="1"/>
  <c r="C193" i="1"/>
  <c r="C193" i="3" s="1"/>
  <c r="C194" i="1"/>
  <c r="C194" i="3" s="1"/>
  <c r="C195" i="1"/>
  <c r="C195" i="3" s="1"/>
  <c r="C198" i="1"/>
  <c r="C198" i="3" s="1"/>
  <c r="C199" i="1"/>
  <c r="C199" i="3" s="1"/>
  <c r="C200" i="1"/>
  <c r="C200" i="3" s="1"/>
  <c r="C201" i="1"/>
  <c r="C201" i="3" s="1"/>
  <c r="C203" i="1"/>
  <c r="C203" i="3" s="1"/>
  <c r="C204" i="1"/>
  <c r="C204" i="3" s="1"/>
  <c r="C205" i="1"/>
  <c r="C205" i="3" s="1"/>
  <c r="C206" i="1"/>
  <c r="C206" i="3" s="1"/>
  <c r="C207" i="1"/>
  <c r="C207" i="3" s="1"/>
  <c r="C208" i="1"/>
  <c r="C208" i="3" s="1"/>
  <c r="D174" i="1"/>
  <c r="D174" i="3" s="1"/>
  <c r="D175" i="1"/>
  <c r="D175" i="3" s="1"/>
  <c r="D176" i="1"/>
  <c r="D176" i="3" s="1"/>
  <c r="D177" i="1"/>
  <c r="D177" i="3" s="1"/>
  <c r="D178" i="1"/>
  <c r="D178" i="3" s="1"/>
  <c r="D179" i="1"/>
  <c r="D179" i="3" s="1"/>
  <c r="D180" i="1"/>
  <c r="D180" i="3" s="1"/>
  <c r="D181" i="1"/>
  <c r="D181" i="3" s="1"/>
  <c r="D182" i="1"/>
  <c r="D182" i="3" s="1"/>
  <c r="D183" i="1"/>
  <c r="D183" i="3" s="1"/>
  <c r="D184" i="1"/>
  <c r="D184" i="3" s="1"/>
  <c r="D188" i="1"/>
  <c r="D188" i="3" s="1"/>
  <c r="D189" i="1"/>
  <c r="D189" i="3" s="1"/>
  <c r="D190" i="1"/>
  <c r="D190" i="3" s="1"/>
  <c r="D191" i="1"/>
  <c r="D191" i="3" s="1"/>
  <c r="D192" i="1"/>
  <c r="D192" i="3" s="1"/>
  <c r="D193" i="1"/>
  <c r="D193" i="3" s="1"/>
  <c r="D194" i="1"/>
  <c r="D194" i="3" s="1"/>
  <c r="D195" i="1"/>
  <c r="D195" i="3" s="1"/>
  <c r="D198" i="1"/>
  <c r="D198" i="3" s="1"/>
  <c r="D199" i="1"/>
  <c r="D199" i="3" s="1"/>
  <c r="D200" i="1"/>
  <c r="D200" i="3" s="1"/>
  <c r="D201" i="1"/>
  <c r="D201" i="3" s="1"/>
  <c r="D203" i="1"/>
  <c r="D203" i="3" s="1"/>
  <c r="D204" i="1"/>
  <c r="D204" i="3" s="1"/>
  <c r="D205" i="1"/>
  <c r="D205" i="3" s="1"/>
  <c r="D206" i="1"/>
  <c r="D206" i="3" s="1"/>
  <c r="D207" i="1"/>
  <c r="D207" i="3" s="1"/>
  <c r="D208" i="1"/>
  <c r="D208" i="3" s="1"/>
  <c r="BO174" i="1"/>
  <c r="BQ174" i="1" s="1"/>
  <c r="BS174" i="1" s="1"/>
  <c r="BW174" i="1" s="1"/>
  <c r="BO175" i="1"/>
  <c r="BQ175" i="1" s="1"/>
  <c r="BO176" i="1"/>
  <c r="BQ176" i="1" s="1"/>
  <c r="BO177" i="1"/>
  <c r="BQ177" i="1" s="1"/>
  <c r="BS177" i="1" s="1"/>
  <c r="BW177" i="1" s="1"/>
  <c r="BO178" i="1"/>
  <c r="BQ178" i="1" s="1"/>
  <c r="BO179" i="1"/>
  <c r="BQ179" i="1" s="1"/>
  <c r="BS179" i="1" s="1"/>
  <c r="BW179" i="1" s="1"/>
  <c r="CH179" i="1" s="1"/>
  <c r="BO180" i="1"/>
  <c r="BQ180" i="1" s="1"/>
  <c r="BS180" i="1" s="1"/>
  <c r="BW180" i="1" s="1"/>
  <c r="BO181" i="1"/>
  <c r="BQ181" i="1" s="1"/>
  <c r="BO182" i="1"/>
  <c r="BQ182" i="1" s="1"/>
  <c r="BS182" i="1" s="1"/>
  <c r="BW182" i="1" s="1"/>
  <c r="BO183" i="1"/>
  <c r="BQ183" i="1" s="1"/>
  <c r="BO184" i="1"/>
  <c r="BQ184" i="1" s="1"/>
  <c r="BO188" i="1"/>
  <c r="BQ188" i="1" s="1"/>
  <c r="BO189" i="1"/>
  <c r="BQ189" i="1" s="1"/>
  <c r="BS189" i="1" s="1"/>
  <c r="BW189" i="1" s="1"/>
  <c r="BO190" i="1"/>
  <c r="BQ190" i="1" s="1"/>
  <c r="BS190" i="1" s="1"/>
  <c r="BW190" i="1" s="1"/>
  <c r="BO191" i="1"/>
  <c r="BQ191" i="1" s="1"/>
  <c r="BO192" i="1"/>
  <c r="BQ192" i="1" s="1"/>
  <c r="BO193" i="1"/>
  <c r="BQ193" i="1" s="1"/>
  <c r="BO194" i="1"/>
  <c r="BQ194" i="1" s="1"/>
  <c r="BS194" i="1" s="1"/>
  <c r="BW194" i="1" s="1"/>
  <c r="BO195" i="1"/>
  <c r="BQ195" i="1" s="1"/>
  <c r="BO198" i="1"/>
  <c r="BQ198" i="1" s="1"/>
  <c r="BO199" i="1"/>
  <c r="BQ199" i="1" s="1"/>
  <c r="BO200" i="1"/>
  <c r="BQ200" i="1" s="1"/>
  <c r="BO201" i="1"/>
  <c r="BQ201" i="1" s="1"/>
  <c r="BO203" i="1"/>
  <c r="BQ203" i="1" s="1"/>
  <c r="BO204" i="1"/>
  <c r="BQ204" i="1" s="1"/>
  <c r="BO205" i="1"/>
  <c r="BQ205" i="1" s="1"/>
  <c r="BO206" i="1"/>
  <c r="BQ206" i="1" s="1"/>
  <c r="BS206" i="1" s="1"/>
  <c r="BW206" i="1" s="1"/>
  <c r="BO207" i="1"/>
  <c r="BQ207" i="1" s="1"/>
  <c r="BS207" i="1" s="1"/>
  <c r="BW207" i="1" s="1"/>
  <c r="BO208" i="1"/>
  <c r="BQ208" i="1" s="1"/>
  <c r="CB174" i="1"/>
  <c r="CB175" i="1"/>
  <c r="CD175" i="1" s="1"/>
  <c r="CF175" i="1" s="1"/>
  <c r="CJ175" i="1" s="1"/>
  <c r="CB176" i="1"/>
  <c r="CD176" i="1" s="1"/>
  <c r="CB177" i="1"/>
  <c r="CD177" i="1" s="1"/>
  <c r="CB178" i="1"/>
  <c r="CD178" i="1" s="1"/>
  <c r="CB179" i="1"/>
  <c r="CD179" i="1" s="1"/>
  <c r="CF179" i="1" s="1"/>
  <c r="CJ179" i="1" s="1"/>
  <c r="CB180" i="1"/>
  <c r="CD180" i="1" s="1"/>
  <c r="CB181" i="1"/>
  <c r="CD181" i="1" s="1"/>
  <c r="CB182" i="1"/>
  <c r="CD182" i="1" s="1"/>
  <c r="CF182" i="1" s="1"/>
  <c r="CJ182" i="1" s="1"/>
  <c r="CB183" i="1"/>
  <c r="CD183" i="1" s="1"/>
  <c r="CF183" i="1" s="1"/>
  <c r="CJ183" i="1" s="1"/>
  <c r="CB184" i="1"/>
  <c r="CD184" i="1" s="1"/>
  <c r="CB188" i="1"/>
  <c r="CD188" i="1" s="1"/>
  <c r="CF188" i="1" s="1"/>
  <c r="CJ188" i="1" s="1"/>
  <c r="CB189" i="1"/>
  <c r="CD189" i="1" s="1"/>
  <c r="CB190" i="1"/>
  <c r="CD190" i="1" s="1"/>
  <c r="CB191" i="1"/>
  <c r="CD191" i="1" s="1"/>
  <c r="CB192" i="1"/>
  <c r="CD192" i="1" s="1"/>
  <c r="CB193" i="1"/>
  <c r="CD193" i="1" s="1"/>
  <c r="CB194" i="1"/>
  <c r="CD194" i="1" s="1"/>
  <c r="CB195" i="1"/>
  <c r="CD195" i="1" s="1"/>
  <c r="CB198" i="1"/>
  <c r="CD198" i="1" s="1"/>
  <c r="CB199" i="1"/>
  <c r="CB200" i="1"/>
  <c r="CD200" i="1" s="1"/>
  <c r="CF200" i="1" s="1"/>
  <c r="CJ200" i="1" s="1"/>
  <c r="CB201" i="1"/>
  <c r="CD201" i="1" s="1"/>
  <c r="CB203" i="1"/>
  <c r="CD203" i="1" s="1"/>
  <c r="CF203" i="1" s="1"/>
  <c r="CJ203" i="1" s="1"/>
  <c r="CB204" i="1"/>
  <c r="CB205" i="1"/>
  <c r="CD205" i="1" s="1"/>
  <c r="CB206" i="1"/>
  <c r="CD206" i="1" s="1"/>
  <c r="CB207" i="1"/>
  <c r="CD207" i="1" s="1"/>
  <c r="CF207" i="1" s="1"/>
  <c r="CJ207" i="1" s="1"/>
  <c r="CB208" i="1"/>
  <c r="CD208" i="1" s="1"/>
  <c r="CF208" i="1" s="1"/>
  <c r="CJ208" i="1" s="1"/>
  <c r="CO174" i="1"/>
  <c r="CQ174" i="1" s="1"/>
  <c r="CS174" i="1" s="1"/>
  <c r="CW174" i="1" s="1"/>
  <c r="CX174" i="1" s="1"/>
  <c r="CY174" i="1" s="1"/>
  <c r="CO175" i="1"/>
  <c r="CQ175" i="1" s="1"/>
  <c r="CS175" i="1" s="1"/>
  <c r="CW175" i="1" s="1"/>
  <c r="CX175" i="1" s="1"/>
  <c r="CY175" i="1" s="1"/>
  <c r="CO176" i="1"/>
  <c r="CQ176" i="1" s="1"/>
  <c r="CS176" i="1" s="1"/>
  <c r="CW176" i="1" s="1"/>
  <c r="CX176" i="1" s="1"/>
  <c r="CY176" i="1" s="1"/>
  <c r="CO177" i="1"/>
  <c r="CQ177" i="1" s="1"/>
  <c r="CO178" i="1"/>
  <c r="CQ178" i="1" s="1"/>
  <c r="CO179" i="1"/>
  <c r="CQ179" i="1" s="1"/>
  <c r="CS179" i="1" s="1"/>
  <c r="CW179" i="1" s="1"/>
  <c r="CX179" i="1" s="1"/>
  <c r="CY179" i="1" s="1"/>
  <c r="CO180" i="1"/>
  <c r="CQ180" i="1" s="1"/>
  <c r="CO181" i="1"/>
  <c r="CQ181" i="1" s="1"/>
  <c r="CS181" i="1" s="1"/>
  <c r="CW181" i="1" s="1"/>
  <c r="CX181" i="1" s="1"/>
  <c r="CY181" i="1" s="1"/>
  <c r="CO182" i="1"/>
  <c r="CO183" i="1"/>
  <c r="CQ183" i="1" s="1"/>
  <c r="CO184" i="1"/>
  <c r="CQ184" i="1" s="1"/>
  <c r="CO188" i="1"/>
  <c r="CQ188" i="1" s="1"/>
  <c r="CS188" i="1" s="1"/>
  <c r="CW188" i="1" s="1"/>
  <c r="CX188" i="1" s="1"/>
  <c r="CY188" i="1" s="1"/>
  <c r="CO189" i="1"/>
  <c r="CQ189" i="1" s="1"/>
  <c r="CS189" i="1" s="1"/>
  <c r="CW189" i="1" s="1"/>
  <c r="CX189" i="1" s="1"/>
  <c r="CY189" i="1" s="1"/>
  <c r="CO190" i="1"/>
  <c r="CQ190" i="1" s="1"/>
  <c r="CS190" i="1" s="1"/>
  <c r="CW190" i="1" s="1"/>
  <c r="CX190" i="1" s="1"/>
  <c r="CY190" i="1" s="1"/>
  <c r="CO191" i="1"/>
  <c r="CQ191" i="1" s="1"/>
  <c r="CS191" i="1" s="1"/>
  <c r="CW191" i="1" s="1"/>
  <c r="CX191" i="1" s="1"/>
  <c r="CY191" i="1" s="1"/>
  <c r="CO192" i="1"/>
  <c r="CQ192" i="1" s="1"/>
  <c r="CS192" i="1" s="1"/>
  <c r="CW192" i="1" s="1"/>
  <c r="CX192" i="1" s="1"/>
  <c r="CY192" i="1" s="1"/>
  <c r="CO193" i="1"/>
  <c r="CQ193" i="1" s="1"/>
  <c r="CO194" i="1"/>
  <c r="CQ194" i="1" s="1"/>
  <c r="CO195" i="1"/>
  <c r="CQ195" i="1" s="1"/>
  <c r="CS195" i="1" s="1"/>
  <c r="CW195" i="1" s="1"/>
  <c r="CX195" i="1" s="1"/>
  <c r="CY195" i="1" s="1"/>
  <c r="CO198" i="1"/>
  <c r="CQ198" i="1" s="1"/>
  <c r="CS198" i="1" s="1"/>
  <c r="CW198" i="1" s="1"/>
  <c r="CX198" i="1" s="1"/>
  <c r="CY198" i="1" s="1"/>
  <c r="CO199" i="1"/>
  <c r="CQ199" i="1" s="1"/>
  <c r="CO200" i="1"/>
  <c r="CQ200" i="1" s="1"/>
  <c r="CS200" i="1" s="1"/>
  <c r="CW200" i="1" s="1"/>
  <c r="CX200" i="1" s="1"/>
  <c r="CY200" i="1" s="1"/>
  <c r="CO201" i="1"/>
  <c r="CQ201" i="1" s="1"/>
  <c r="CO203" i="1"/>
  <c r="CQ203" i="1" s="1"/>
  <c r="CS203" i="1" s="1"/>
  <c r="CW203" i="1" s="1"/>
  <c r="CX203" i="1" s="1"/>
  <c r="CY203" i="1" s="1"/>
  <c r="CO204" i="1"/>
  <c r="CQ204" i="1" s="1"/>
  <c r="CO205" i="1"/>
  <c r="CQ205" i="1" s="1"/>
  <c r="CS205" i="1" s="1"/>
  <c r="CW205" i="1" s="1"/>
  <c r="CX205" i="1" s="1"/>
  <c r="CY205" i="1" s="1"/>
  <c r="CO206" i="1"/>
  <c r="CQ206" i="1" s="1"/>
  <c r="CO207" i="1"/>
  <c r="CQ207" i="1" s="1"/>
  <c r="CO208" i="1"/>
  <c r="CQ208" i="1" s="1"/>
  <c r="B145" i="1"/>
  <c r="B145" i="3" s="1"/>
  <c r="B146" i="1"/>
  <c r="B146" i="3" s="1"/>
  <c r="B147" i="1"/>
  <c r="B147" i="3" s="1"/>
  <c r="B148" i="1"/>
  <c r="B148" i="3" s="1"/>
  <c r="B149" i="1"/>
  <c r="B149" i="3" s="1"/>
  <c r="B150" i="1"/>
  <c r="B150" i="3" s="1"/>
  <c r="B151" i="1"/>
  <c r="B151" i="3" s="1"/>
  <c r="B152" i="1"/>
  <c r="B152" i="3" s="1"/>
  <c r="B153" i="1"/>
  <c r="B153" i="3" s="1"/>
  <c r="B154" i="1"/>
  <c r="B154" i="3" s="1"/>
  <c r="B155" i="1"/>
  <c r="B155" i="3" s="1"/>
  <c r="B156" i="1"/>
  <c r="B156" i="3" s="1"/>
  <c r="B157" i="1"/>
  <c r="B157" i="3" s="1"/>
  <c r="B158" i="1"/>
  <c r="B158" i="3" s="1"/>
  <c r="B159" i="1"/>
  <c r="B159" i="3" s="1"/>
  <c r="B160" i="1"/>
  <c r="B160" i="3" s="1"/>
  <c r="B161" i="1"/>
  <c r="B161" i="3" s="1"/>
  <c r="B162" i="1"/>
  <c r="B162" i="3" s="1"/>
  <c r="B163" i="1"/>
  <c r="B163" i="3" s="1"/>
  <c r="B164" i="1"/>
  <c r="B164" i="3" s="1"/>
  <c r="B165" i="1"/>
  <c r="B165" i="3" s="1"/>
  <c r="B166" i="1"/>
  <c r="B166" i="3" s="1"/>
  <c r="B167" i="1"/>
  <c r="B167" i="3" s="1"/>
  <c r="B168" i="1"/>
  <c r="B168" i="3" s="1"/>
  <c r="B169" i="1"/>
  <c r="B169" i="3" s="1"/>
  <c r="B170" i="1"/>
  <c r="B170" i="3" s="1"/>
  <c r="B171" i="1"/>
  <c r="B171" i="3" s="1"/>
  <c r="B172" i="1"/>
  <c r="B172" i="3" s="1"/>
  <c r="B173" i="1"/>
  <c r="B173" i="3" s="1"/>
  <c r="C145" i="1"/>
  <c r="C145" i="3" s="1"/>
  <c r="C146" i="1"/>
  <c r="C146" i="3" s="1"/>
  <c r="C147" i="1"/>
  <c r="C147" i="3" s="1"/>
  <c r="C148" i="1"/>
  <c r="C148" i="3" s="1"/>
  <c r="C149" i="1"/>
  <c r="C149" i="3" s="1"/>
  <c r="C150" i="1"/>
  <c r="C150" i="3" s="1"/>
  <c r="C151" i="1"/>
  <c r="C151" i="3" s="1"/>
  <c r="C152" i="1"/>
  <c r="C152" i="3" s="1"/>
  <c r="C153" i="1"/>
  <c r="C153" i="3" s="1"/>
  <c r="C154" i="1"/>
  <c r="C154" i="3" s="1"/>
  <c r="C155" i="1"/>
  <c r="C155" i="3" s="1"/>
  <c r="C156" i="1"/>
  <c r="C156" i="3" s="1"/>
  <c r="C157" i="1"/>
  <c r="C157" i="3" s="1"/>
  <c r="C158" i="1"/>
  <c r="C158" i="3" s="1"/>
  <c r="C159" i="1"/>
  <c r="C159" i="3" s="1"/>
  <c r="C160" i="1"/>
  <c r="C160" i="3" s="1"/>
  <c r="C161" i="1"/>
  <c r="C161" i="3" s="1"/>
  <c r="C162" i="1"/>
  <c r="C162" i="3" s="1"/>
  <c r="C163" i="1"/>
  <c r="C163" i="3" s="1"/>
  <c r="C164" i="1"/>
  <c r="C164" i="3" s="1"/>
  <c r="C165" i="1"/>
  <c r="C165" i="3" s="1"/>
  <c r="C166" i="1"/>
  <c r="C166" i="3" s="1"/>
  <c r="C167" i="1"/>
  <c r="C167" i="3" s="1"/>
  <c r="C168" i="1"/>
  <c r="C168" i="3" s="1"/>
  <c r="C169" i="1"/>
  <c r="C169" i="3" s="1"/>
  <c r="C170" i="1"/>
  <c r="C170" i="3" s="1"/>
  <c r="C171" i="1"/>
  <c r="C171" i="3" s="1"/>
  <c r="C172" i="1"/>
  <c r="C172" i="3" s="1"/>
  <c r="C173" i="1"/>
  <c r="C173" i="3" s="1"/>
  <c r="D145" i="1"/>
  <c r="D145" i="3" s="1"/>
  <c r="D146" i="1"/>
  <c r="D146" i="3" s="1"/>
  <c r="D147" i="1"/>
  <c r="D147" i="3" s="1"/>
  <c r="D148" i="1"/>
  <c r="D148" i="3" s="1"/>
  <c r="D149" i="1"/>
  <c r="D149" i="3" s="1"/>
  <c r="D150" i="1"/>
  <c r="D150" i="3" s="1"/>
  <c r="D151" i="1"/>
  <c r="D151" i="3" s="1"/>
  <c r="D152" i="1"/>
  <c r="D152" i="3" s="1"/>
  <c r="D153" i="1"/>
  <c r="D153" i="3" s="1"/>
  <c r="D154" i="1"/>
  <c r="D154" i="3" s="1"/>
  <c r="D155" i="1"/>
  <c r="D155" i="3" s="1"/>
  <c r="D156" i="1"/>
  <c r="D156" i="3" s="1"/>
  <c r="D157" i="1"/>
  <c r="D157" i="3" s="1"/>
  <c r="D158" i="1"/>
  <c r="D158" i="3" s="1"/>
  <c r="D159" i="1"/>
  <c r="D159" i="3" s="1"/>
  <c r="D160" i="1"/>
  <c r="D160" i="3" s="1"/>
  <c r="D161" i="1"/>
  <c r="D161" i="3" s="1"/>
  <c r="D162" i="1"/>
  <c r="D162" i="3" s="1"/>
  <c r="D163" i="1"/>
  <c r="D163" i="3" s="1"/>
  <c r="D164" i="1"/>
  <c r="D164" i="3" s="1"/>
  <c r="D165" i="1"/>
  <c r="D165" i="3" s="1"/>
  <c r="D166" i="1"/>
  <c r="D166" i="3" s="1"/>
  <c r="D167" i="1"/>
  <c r="D167" i="3" s="1"/>
  <c r="D168" i="1"/>
  <c r="D168" i="3" s="1"/>
  <c r="D169" i="1"/>
  <c r="D169" i="3" s="1"/>
  <c r="D170" i="1"/>
  <c r="D170" i="3" s="1"/>
  <c r="D171" i="1"/>
  <c r="D171" i="3" s="1"/>
  <c r="D172" i="1"/>
  <c r="D172" i="3" s="1"/>
  <c r="D173" i="1"/>
  <c r="D173" i="3" s="1"/>
  <c r="BO145" i="1"/>
  <c r="BQ145" i="1" s="1"/>
  <c r="BO146" i="1"/>
  <c r="BQ146" i="1" s="1"/>
  <c r="BS146" i="1" s="1"/>
  <c r="BW146" i="1" s="1"/>
  <c r="CH146" i="1" s="1"/>
  <c r="BO147" i="1"/>
  <c r="BQ147" i="1" s="1"/>
  <c r="BS147" i="1" s="1"/>
  <c r="BW147" i="1" s="1"/>
  <c r="BX147" i="1" s="1"/>
  <c r="BY147" i="1" s="1"/>
  <c r="BO148" i="1"/>
  <c r="BQ148" i="1" s="1"/>
  <c r="BO149" i="1"/>
  <c r="BQ149" i="1" s="1"/>
  <c r="BO150" i="1"/>
  <c r="BQ150" i="1" s="1"/>
  <c r="BS150" i="1" s="1"/>
  <c r="BW150" i="1" s="1"/>
  <c r="BX150" i="1" s="1"/>
  <c r="BO151" i="1"/>
  <c r="BQ151" i="1" s="1"/>
  <c r="BO152" i="1"/>
  <c r="BQ152" i="1" s="1"/>
  <c r="BS152" i="1" s="1"/>
  <c r="BW152" i="1" s="1"/>
  <c r="BO153" i="1"/>
  <c r="BQ153" i="1" s="1"/>
  <c r="BO154" i="1"/>
  <c r="BQ154" i="1" s="1"/>
  <c r="BO155" i="1"/>
  <c r="BQ155" i="1" s="1"/>
  <c r="BO156" i="1"/>
  <c r="BQ156" i="1" s="1"/>
  <c r="BO157" i="1"/>
  <c r="BQ157" i="1" s="1"/>
  <c r="BO158" i="1"/>
  <c r="BQ158" i="1" s="1"/>
  <c r="BS158" i="1" s="1"/>
  <c r="BW158" i="1" s="1"/>
  <c r="BO159" i="1"/>
  <c r="BQ159" i="1" s="1"/>
  <c r="BO160" i="1"/>
  <c r="BQ160" i="1" s="1"/>
  <c r="BS160" i="1" s="1"/>
  <c r="BW160" i="1" s="1"/>
  <c r="BO161" i="1"/>
  <c r="BQ161" i="1" s="1"/>
  <c r="BO162" i="1"/>
  <c r="BQ162" i="1" s="1"/>
  <c r="BO163" i="1"/>
  <c r="BQ163" i="1" s="1"/>
  <c r="BO164" i="1"/>
  <c r="BQ164" i="1" s="1"/>
  <c r="BO165" i="1"/>
  <c r="BQ165" i="1" s="1"/>
  <c r="BO166" i="1"/>
  <c r="BQ166" i="1" s="1"/>
  <c r="BS166" i="1" s="1"/>
  <c r="BW166" i="1" s="1"/>
  <c r="BO167" i="1"/>
  <c r="BQ167" i="1" s="1"/>
  <c r="BO168" i="1"/>
  <c r="BQ168" i="1" s="1"/>
  <c r="BS168" i="1" s="1"/>
  <c r="BW168" i="1" s="1"/>
  <c r="BO169" i="1"/>
  <c r="BQ169" i="1" s="1"/>
  <c r="BO170" i="1"/>
  <c r="BQ170" i="1" s="1"/>
  <c r="BO171" i="1"/>
  <c r="BQ171" i="1" s="1"/>
  <c r="BO172" i="1"/>
  <c r="BQ172" i="1" s="1"/>
  <c r="BO173" i="1"/>
  <c r="BQ173" i="1" s="1"/>
  <c r="BS173" i="1" s="1"/>
  <c r="BW173" i="1" s="1"/>
  <c r="BX173" i="1" s="1"/>
  <c r="BY173" i="1" s="1"/>
  <c r="CB145" i="1"/>
  <c r="CD145" i="1" s="1"/>
  <c r="CB146" i="1"/>
  <c r="CD146" i="1" s="1"/>
  <c r="CF146" i="1" s="1"/>
  <c r="CJ146" i="1" s="1"/>
  <c r="CB147" i="1"/>
  <c r="CD147" i="1" s="1"/>
  <c r="CB148" i="1"/>
  <c r="CD148" i="1" s="1"/>
  <c r="CF148" i="1" s="1"/>
  <c r="CJ148" i="1" s="1"/>
  <c r="CB149" i="1"/>
  <c r="CD149" i="1" s="1"/>
  <c r="CB150" i="1"/>
  <c r="CD150" i="1" s="1"/>
  <c r="CF150" i="1" s="1"/>
  <c r="CJ150" i="1" s="1"/>
  <c r="CB151" i="1"/>
  <c r="CD151" i="1" s="1"/>
  <c r="CB152" i="1"/>
  <c r="CD152" i="1" s="1"/>
  <c r="CB153" i="1"/>
  <c r="CD153" i="1" s="1"/>
  <c r="CF153" i="1" s="1"/>
  <c r="CJ153" i="1" s="1"/>
  <c r="CB154" i="1"/>
  <c r="CB155" i="1"/>
  <c r="CD155" i="1" s="1"/>
  <c r="CB156" i="1"/>
  <c r="CD156" i="1" s="1"/>
  <c r="CF156" i="1" s="1"/>
  <c r="CJ156" i="1" s="1"/>
  <c r="CB157" i="1"/>
  <c r="CD157" i="1" s="1"/>
  <c r="CB158" i="1"/>
  <c r="CD158" i="1" s="1"/>
  <c r="CB159" i="1"/>
  <c r="CD159" i="1" s="1"/>
  <c r="CB160" i="1"/>
  <c r="CD160" i="1" s="1"/>
  <c r="CF160" i="1" s="1"/>
  <c r="CJ160" i="1" s="1"/>
  <c r="CB161" i="1"/>
  <c r="CD161" i="1" s="1"/>
  <c r="CB162" i="1"/>
  <c r="CD162" i="1" s="1"/>
  <c r="CB163" i="1"/>
  <c r="CD163" i="1" s="1"/>
  <c r="CB164" i="1"/>
  <c r="CD164" i="1" s="1"/>
  <c r="CB165" i="1"/>
  <c r="CD165" i="1" s="1"/>
  <c r="CF165" i="1" s="1"/>
  <c r="CJ165" i="1" s="1"/>
  <c r="CB166" i="1"/>
  <c r="CD166" i="1" s="1"/>
  <c r="CB167" i="1"/>
  <c r="CD167" i="1" s="1"/>
  <c r="CB168" i="1"/>
  <c r="CD168" i="1" s="1"/>
  <c r="CB169" i="1"/>
  <c r="CD169" i="1" s="1"/>
  <c r="CB170" i="1"/>
  <c r="CD170" i="1" s="1"/>
  <c r="CF170" i="1" s="1"/>
  <c r="CJ170" i="1" s="1"/>
  <c r="CK170" i="1" s="1"/>
  <c r="CB171" i="1"/>
  <c r="CD171" i="1" s="1"/>
  <c r="CB172" i="1"/>
  <c r="CD172" i="1" s="1"/>
  <c r="CB173" i="1"/>
  <c r="CD173" i="1" s="1"/>
  <c r="CO145" i="1"/>
  <c r="CQ145" i="1" s="1"/>
  <c r="CO146" i="1"/>
  <c r="CQ146" i="1" s="1"/>
  <c r="CO147" i="1"/>
  <c r="CQ147" i="1" s="1"/>
  <c r="CO148" i="1"/>
  <c r="CQ148" i="1" s="1"/>
  <c r="CO149" i="1"/>
  <c r="CQ149" i="1" s="1"/>
  <c r="CO150" i="1"/>
  <c r="CQ150" i="1" s="1"/>
  <c r="CO151" i="1"/>
  <c r="CQ151" i="1" s="1"/>
  <c r="CO152" i="1"/>
  <c r="CQ152" i="1" s="1"/>
  <c r="CO153" i="1"/>
  <c r="CQ153" i="1" s="1"/>
  <c r="CS153" i="1" s="1"/>
  <c r="CW153" i="1" s="1"/>
  <c r="CX153" i="1" s="1"/>
  <c r="CY153" i="1" s="1"/>
  <c r="CO154" i="1"/>
  <c r="CQ154" i="1" s="1"/>
  <c r="CO155" i="1"/>
  <c r="CQ155" i="1" s="1"/>
  <c r="CS155" i="1" s="1"/>
  <c r="CW155" i="1" s="1"/>
  <c r="CX155" i="1" s="1"/>
  <c r="CY155" i="1" s="1"/>
  <c r="CO156" i="1"/>
  <c r="CQ156" i="1" s="1"/>
  <c r="CO157" i="1"/>
  <c r="CQ157" i="1" s="1"/>
  <c r="CS157" i="1" s="1"/>
  <c r="CW157" i="1" s="1"/>
  <c r="CX157" i="1" s="1"/>
  <c r="CY157" i="1" s="1"/>
  <c r="CO158" i="1"/>
  <c r="CQ158" i="1" s="1"/>
  <c r="CO159" i="1"/>
  <c r="CQ159" i="1" s="1"/>
  <c r="CO160" i="1"/>
  <c r="CQ160" i="1" s="1"/>
  <c r="CO161" i="1"/>
  <c r="CQ161" i="1" s="1"/>
  <c r="CS161" i="1" s="1"/>
  <c r="CW161" i="1" s="1"/>
  <c r="CX161" i="1" s="1"/>
  <c r="CY161" i="1" s="1"/>
  <c r="CO162" i="1"/>
  <c r="CQ162" i="1" s="1"/>
  <c r="CO163" i="1"/>
  <c r="CQ163" i="1" s="1"/>
  <c r="CO164" i="1"/>
  <c r="CQ164" i="1" s="1"/>
  <c r="CO165" i="1"/>
  <c r="CO166" i="1"/>
  <c r="CQ166" i="1" s="1"/>
  <c r="CO167" i="1"/>
  <c r="CQ167" i="1" s="1"/>
  <c r="CO168" i="1"/>
  <c r="CQ168" i="1" s="1"/>
  <c r="CS168" i="1" s="1"/>
  <c r="CW168" i="1" s="1"/>
  <c r="CX168" i="1" s="1"/>
  <c r="CY168" i="1" s="1"/>
  <c r="CO169" i="1"/>
  <c r="CQ169" i="1" s="1"/>
  <c r="CO170" i="1"/>
  <c r="CQ170" i="1" s="1"/>
  <c r="CO171" i="1"/>
  <c r="CQ171" i="1" s="1"/>
  <c r="CO172" i="1"/>
  <c r="CQ172" i="1" s="1"/>
  <c r="CO173" i="1"/>
  <c r="CQ173" i="1" s="1"/>
  <c r="CS173" i="1" s="1"/>
  <c r="CW173" i="1" s="1"/>
  <c r="CX173" i="1" s="1"/>
  <c r="CY173" i="1" s="1"/>
  <c r="B118" i="1"/>
  <c r="B118" i="3" s="1"/>
  <c r="B119" i="1"/>
  <c r="B119" i="3" s="1"/>
  <c r="B120" i="1"/>
  <c r="B120" i="3" s="1"/>
  <c r="B121" i="1"/>
  <c r="B121" i="3" s="1"/>
  <c r="B122" i="1"/>
  <c r="B122" i="3" s="1"/>
  <c r="B123" i="1"/>
  <c r="B123" i="3" s="1"/>
  <c r="B124" i="1"/>
  <c r="B124" i="3" s="1"/>
  <c r="B125" i="1"/>
  <c r="B125" i="3" s="1"/>
  <c r="B126" i="1"/>
  <c r="B126" i="3" s="1"/>
  <c r="B127" i="1"/>
  <c r="B127" i="3" s="1"/>
  <c r="B128" i="1"/>
  <c r="B128" i="3" s="1"/>
  <c r="B129" i="1"/>
  <c r="B129" i="3" s="1"/>
  <c r="B130" i="1"/>
  <c r="B130" i="3" s="1"/>
  <c r="B131" i="1"/>
  <c r="B131" i="3" s="1"/>
  <c r="B132" i="1"/>
  <c r="B132" i="3" s="1"/>
  <c r="B133" i="1"/>
  <c r="B133" i="3" s="1"/>
  <c r="B134" i="1"/>
  <c r="B134" i="3" s="1"/>
  <c r="B135" i="1"/>
  <c r="B135" i="3" s="1"/>
  <c r="B136" i="1"/>
  <c r="B136" i="3" s="1"/>
  <c r="B137" i="1"/>
  <c r="B137" i="3" s="1"/>
  <c r="B138" i="1"/>
  <c r="B138" i="3" s="1"/>
  <c r="B139" i="1"/>
  <c r="B139" i="3" s="1"/>
  <c r="B140" i="1"/>
  <c r="B140" i="3" s="1"/>
  <c r="B141" i="1"/>
  <c r="B141" i="3" s="1"/>
  <c r="B142" i="1"/>
  <c r="B142" i="3" s="1"/>
  <c r="B143" i="1"/>
  <c r="B143" i="3" s="1"/>
  <c r="B144" i="1"/>
  <c r="B144" i="3" s="1"/>
  <c r="C118" i="1"/>
  <c r="C118" i="3" s="1"/>
  <c r="C119" i="1"/>
  <c r="C119" i="3" s="1"/>
  <c r="C120" i="1"/>
  <c r="C120" i="3" s="1"/>
  <c r="C121" i="1"/>
  <c r="C121" i="3" s="1"/>
  <c r="C122" i="1"/>
  <c r="C122" i="3" s="1"/>
  <c r="C123" i="1"/>
  <c r="C123" i="3" s="1"/>
  <c r="C124" i="1"/>
  <c r="C124" i="3" s="1"/>
  <c r="C125" i="1"/>
  <c r="C125" i="3" s="1"/>
  <c r="C126" i="1"/>
  <c r="C126" i="3" s="1"/>
  <c r="C127" i="1"/>
  <c r="C127" i="3" s="1"/>
  <c r="C128" i="1"/>
  <c r="C128" i="3" s="1"/>
  <c r="C129" i="1"/>
  <c r="C129" i="3" s="1"/>
  <c r="C130" i="1"/>
  <c r="C130" i="3" s="1"/>
  <c r="C131" i="1"/>
  <c r="C131" i="3" s="1"/>
  <c r="C132" i="1"/>
  <c r="C132" i="3" s="1"/>
  <c r="C133" i="1"/>
  <c r="C133" i="3" s="1"/>
  <c r="C134" i="1"/>
  <c r="C134" i="3" s="1"/>
  <c r="C135" i="1"/>
  <c r="C135" i="3" s="1"/>
  <c r="C136" i="1"/>
  <c r="C136" i="3" s="1"/>
  <c r="C137" i="1"/>
  <c r="C137" i="3" s="1"/>
  <c r="C138" i="1"/>
  <c r="C138" i="3" s="1"/>
  <c r="C139" i="1"/>
  <c r="C139" i="3" s="1"/>
  <c r="C140" i="1"/>
  <c r="C140" i="3" s="1"/>
  <c r="C141" i="1"/>
  <c r="C141" i="3" s="1"/>
  <c r="C142" i="1"/>
  <c r="C142" i="3" s="1"/>
  <c r="C143" i="1"/>
  <c r="C143" i="3" s="1"/>
  <c r="C144" i="1"/>
  <c r="C144" i="3" s="1"/>
  <c r="D118" i="1"/>
  <c r="D118" i="3" s="1"/>
  <c r="D119" i="1"/>
  <c r="D119" i="3" s="1"/>
  <c r="D120" i="1"/>
  <c r="D120" i="3" s="1"/>
  <c r="D121" i="1"/>
  <c r="D121" i="3" s="1"/>
  <c r="D122" i="1"/>
  <c r="D122" i="3" s="1"/>
  <c r="D123" i="1"/>
  <c r="D123" i="3" s="1"/>
  <c r="D124" i="1"/>
  <c r="D124" i="3" s="1"/>
  <c r="D125" i="1"/>
  <c r="D125" i="3" s="1"/>
  <c r="D126" i="1"/>
  <c r="D126" i="3" s="1"/>
  <c r="D127" i="1"/>
  <c r="D127" i="3" s="1"/>
  <c r="D128" i="1"/>
  <c r="D128" i="3" s="1"/>
  <c r="D129" i="1"/>
  <c r="D129" i="3" s="1"/>
  <c r="D130" i="1"/>
  <c r="D130" i="3" s="1"/>
  <c r="D131" i="1"/>
  <c r="D131" i="3" s="1"/>
  <c r="D132" i="1"/>
  <c r="D132" i="3" s="1"/>
  <c r="D133" i="1"/>
  <c r="D133" i="3" s="1"/>
  <c r="D134" i="1"/>
  <c r="D134" i="3" s="1"/>
  <c r="D135" i="1"/>
  <c r="D135" i="3" s="1"/>
  <c r="D136" i="1"/>
  <c r="D136" i="3" s="1"/>
  <c r="D137" i="1"/>
  <c r="D137" i="3" s="1"/>
  <c r="D138" i="1"/>
  <c r="D138" i="3" s="1"/>
  <c r="D139" i="1"/>
  <c r="D139" i="3" s="1"/>
  <c r="D140" i="1"/>
  <c r="D140" i="3" s="1"/>
  <c r="D141" i="1"/>
  <c r="D141" i="3" s="1"/>
  <c r="D142" i="1"/>
  <c r="D142" i="3" s="1"/>
  <c r="D143" i="1"/>
  <c r="D143" i="3" s="1"/>
  <c r="D144" i="1"/>
  <c r="D144" i="3" s="1"/>
  <c r="BO118" i="1"/>
  <c r="BQ118" i="1" s="1"/>
  <c r="BO119" i="1"/>
  <c r="BQ119" i="1" s="1"/>
  <c r="BO120" i="1"/>
  <c r="BQ120" i="1" s="1"/>
  <c r="BS120" i="1" s="1"/>
  <c r="BW120" i="1" s="1"/>
  <c r="BO121" i="1"/>
  <c r="BQ121" i="1" s="1"/>
  <c r="BO122" i="1"/>
  <c r="BQ122" i="1" s="1"/>
  <c r="BO123" i="1"/>
  <c r="BQ123" i="1" s="1"/>
  <c r="BO124" i="1"/>
  <c r="BQ124" i="1" s="1"/>
  <c r="BO125" i="1"/>
  <c r="BQ125" i="1" s="1"/>
  <c r="BO126" i="1"/>
  <c r="BQ126" i="1" s="1"/>
  <c r="BO127" i="1"/>
  <c r="BQ127" i="1" s="1"/>
  <c r="BO128" i="1"/>
  <c r="BQ128" i="1" s="1"/>
  <c r="BO129" i="1"/>
  <c r="BQ129" i="1" s="1"/>
  <c r="BO130" i="1"/>
  <c r="BQ130" i="1" s="1"/>
  <c r="BO131" i="1"/>
  <c r="BQ131" i="1" s="1"/>
  <c r="BO132" i="1"/>
  <c r="BQ132" i="1" s="1"/>
  <c r="BS132" i="1" s="1"/>
  <c r="BW132" i="1" s="1"/>
  <c r="BO133" i="1"/>
  <c r="BQ133" i="1" s="1"/>
  <c r="BO134" i="1"/>
  <c r="BQ134" i="1" s="1"/>
  <c r="BO135" i="1"/>
  <c r="BQ135" i="1" s="1"/>
  <c r="BO136" i="1"/>
  <c r="BQ136" i="1" s="1"/>
  <c r="BO137" i="1"/>
  <c r="BQ137" i="1" s="1"/>
  <c r="BS137" i="1" s="1"/>
  <c r="BW137" i="1" s="1"/>
  <c r="BO138" i="1"/>
  <c r="BQ138" i="1" s="1"/>
  <c r="BS138" i="1" s="1"/>
  <c r="BW138" i="1" s="1"/>
  <c r="BO139" i="1"/>
  <c r="BQ139" i="1" s="1"/>
  <c r="BO140" i="1"/>
  <c r="BQ140" i="1" s="1"/>
  <c r="BO141" i="1"/>
  <c r="BQ141" i="1" s="1"/>
  <c r="BO142" i="1"/>
  <c r="BQ142" i="1" s="1"/>
  <c r="BO143" i="1"/>
  <c r="BQ143" i="1" s="1"/>
  <c r="BO144" i="1"/>
  <c r="BQ144" i="1" s="1"/>
  <c r="BS144" i="1" s="1"/>
  <c r="BW144" i="1" s="1"/>
  <c r="CB118" i="1"/>
  <c r="CD118" i="1" s="1"/>
  <c r="CB119" i="1"/>
  <c r="CD119" i="1" s="1"/>
  <c r="CB120" i="1"/>
  <c r="CD120" i="1" s="1"/>
  <c r="CB121" i="1"/>
  <c r="CD121" i="1" s="1"/>
  <c r="CF121" i="1" s="1"/>
  <c r="CJ121" i="1" s="1"/>
  <c r="CB122" i="1"/>
  <c r="CD122" i="1" s="1"/>
  <c r="CB123" i="1"/>
  <c r="CD123" i="1" s="1"/>
  <c r="CB124" i="1"/>
  <c r="CD124" i="1" s="1"/>
  <c r="CB125" i="1"/>
  <c r="CD125" i="1" s="1"/>
  <c r="CF125" i="1" s="1"/>
  <c r="CJ125" i="1" s="1"/>
  <c r="CB126" i="1"/>
  <c r="CD126" i="1" s="1"/>
  <c r="CF126" i="1" s="1"/>
  <c r="CJ126" i="1" s="1"/>
  <c r="CB127" i="1"/>
  <c r="CD127" i="1" s="1"/>
  <c r="CB128" i="1"/>
  <c r="CD128" i="1" s="1"/>
  <c r="CB129" i="1"/>
  <c r="CD129" i="1" s="1"/>
  <c r="CB130" i="1"/>
  <c r="CD130" i="1" s="1"/>
  <c r="CF130" i="1" s="1"/>
  <c r="CJ130" i="1" s="1"/>
  <c r="CK130" i="1" s="1"/>
  <c r="CL130" i="1" s="1"/>
  <c r="CB131" i="1"/>
  <c r="CD131" i="1" s="1"/>
  <c r="CB132" i="1"/>
  <c r="CD132" i="1" s="1"/>
  <c r="CB133" i="1"/>
  <c r="CD133" i="1" s="1"/>
  <c r="CB134" i="1"/>
  <c r="CD134" i="1" s="1"/>
  <c r="CF134" i="1" s="1"/>
  <c r="CJ134" i="1" s="1"/>
  <c r="CB135" i="1"/>
  <c r="CD135" i="1" s="1"/>
  <c r="CB136" i="1"/>
  <c r="CD136" i="1" s="1"/>
  <c r="CB137" i="1"/>
  <c r="CD137" i="1" s="1"/>
  <c r="CB138" i="1"/>
  <c r="CD138" i="1" s="1"/>
  <c r="CF138" i="1" s="1"/>
  <c r="CJ138" i="1" s="1"/>
  <c r="CK138" i="1" s="1"/>
  <c r="CL138" i="1" s="1"/>
  <c r="CB139" i="1"/>
  <c r="CD139" i="1" s="1"/>
  <c r="CB140" i="1"/>
  <c r="CD140" i="1" s="1"/>
  <c r="CB141" i="1"/>
  <c r="CD141" i="1" s="1"/>
  <c r="CB142" i="1"/>
  <c r="CD142" i="1" s="1"/>
  <c r="CF142" i="1" s="1"/>
  <c r="CJ142" i="1" s="1"/>
  <c r="CB143" i="1"/>
  <c r="CD143" i="1" s="1"/>
  <c r="CB144" i="1"/>
  <c r="CD144" i="1" s="1"/>
  <c r="CO118" i="1"/>
  <c r="CQ118" i="1" s="1"/>
  <c r="CO119" i="1"/>
  <c r="CQ119" i="1" s="1"/>
  <c r="CO120" i="1"/>
  <c r="CQ120" i="1" s="1"/>
  <c r="CO121" i="1"/>
  <c r="CQ121" i="1" s="1"/>
  <c r="CO122" i="1"/>
  <c r="CQ122" i="1" s="1"/>
  <c r="CO123" i="1"/>
  <c r="CQ123" i="1" s="1"/>
  <c r="CO124" i="1"/>
  <c r="CQ124" i="1" s="1"/>
  <c r="CO125" i="1"/>
  <c r="CQ125" i="1" s="1"/>
  <c r="CS125" i="1" s="1"/>
  <c r="CW125" i="1" s="1"/>
  <c r="CX125" i="1" s="1"/>
  <c r="CY125" i="1" s="1"/>
  <c r="CO126" i="1"/>
  <c r="CQ126" i="1" s="1"/>
  <c r="CS126" i="1" s="1"/>
  <c r="CW126" i="1" s="1"/>
  <c r="CX126" i="1" s="1"/>
  <c r="CY126" i="1" s="1"/>
  <c r="CO127" i="1"/>
  <c r="CO128" i="1"/>
  <c r="CQ128" i="1" s="1"/>
  <c r="CO129" i="1"/>
  <c r="CQ129" i="1" s="1"/>
  <c r="CO130" i="1"/>
  <c r="CQ130" i="1" s="1"/>
  <c r="CO131" i="1"/>
  <c r="CQ131" i="1" s="1"/>
  <c r="CO132" i="1"/>
  <c r="CQ132" i="1" s="1"/>
  <c r="CO133" i="1"/>
  <c r="CQ133" i="1" s="1"/>
  <c r="CO134" i="1"/>
  <c r="CQ134" i="1" s="1"/>
  <c r="CO135" i="1"/>
  <c r="CQ135" i="1" s="1"/>
  <c r="CO136" i="1"/>
  <c r="CQ136" i="1" s="1"/>
  <c r="CS136" i="1" s="1"/>
  <c r="CW136" i="1" s="1"/>
  <c r="CX136" i="1" s="1"/>
  <c r="CY136" i="1" s="1"/>
  <c r="CO137" i="1"/>
  <c r="CQ137" i="1" s="1"/>
  <c r="CS137" i="1" s="1"/>
  <c r="CW137" i="1" s="1"/>
  <c r="CX137" i="1" s="1"/>
  <c r="CY137" i="1" s="1"/>
  <c r="CO138" i="1"/>
  <c r="CQ138" i="1" s="1"/>
  <c r="CO139" i="1"/>
  <c r="CQ139" i="1" s="1"/>
  <c r="CO140" i="1"/>
  <c r="CQ140" i="1" s="1"/>
  <c r="CO141" i="1"/>
  <c r="CQ141" i="1" s="1"/>
  <c r="CO142" i="1"/>
  <c r="CQ142" i="1" s="1"/>
  <c r="CO143" i="1"/>
  <c r="CQ143" i="1" s="1"/>
  <c r="CO144" i="1"/>
  <c r="CQ144" i="1" s="1"/>
  <c r="B107" i="1"/>
  <c r="B107" i="3" s="1"/>
  <c r="C107" i="1"/>
  <c r="C107" i="3" s="1"/>
  <c r="D107" i="1"/>
  <c r="D107" i="3" s="1"/>
  <c r="BO107" i="1"/>
  <c r="BQ107" i="1" s="1"/>
  <c r="BS107" i="1" s="1"/>
  <c r="BW107" i="1" s="1"/>
  <c r="CH107" i="1" s="1"/>
  <c r="CB107" i="1"/>
  <c r="CD107" i="1" s="1"/>
  <c r="CO107" i="1"/>
  <c r="CQ107" i="1" s="1"/>
  <c r="CS107" i="1" s="1"/>
  <c r="CW107" i="1" s="1"/>
  <c r="CX107" i="1" s="1"/>
  <c r="CY107" i="1" s="1"/>
  <c r="B99" i="1"/>
  <c r="B99" i="3" s="1"/>
  <c r="C99" i="1"/>
  <c r="C99" i="3" s="1"/>
  <c r="D99" i="1"/>
  <c r="D99" i="3" s="1"/>
  <c r="BO99" i="1"/>
  <c r="BQ99" i="1" s="1"/>
  <c r="BS99" i="1" s="1"/>
  <c r="BW99" i="1" s="1"/>
  <c r="CB99" i="1"/>
  <c r="CD99" i="1" s="1"/>
  <c r="CO99" i="1"/>
  <c r="CQ99" i="1" s="1"/>
  <c r="CS99" i="1" s="1"/>
  <c r="CW99" i="1" s="1"/>
  <c r="CX99" i="1" s="1"/>
  <c r="CY99" i="1" s="1"/>
  <c r="B88" i="1"/>
  <c r="B88" i="3" s="1"/>
  <c r="B89" i="1"/>
  <c r="B89" i="3" s="1"/>
  <c r="B90" i="1"/>
  <c r="B90" i="3" s="1"/>
  <c r="B91" i="1"/>
  <c r="B91" i="3" s="1"/>
  <c r="B92" i="1"/>
  <c r="B92" i="3" s="1"/>
  <c r="B93" i="1"/>
  <c r="B93" i="3" s="1"/>
  <c r="B94" i="1"/>
  <c r="B94" i="3" s="1"/>
  <c r="B95" i="1"/>
  <c r="B95" i="3" s="1"/>
  <c r="B96" i="1"/>
  <c r="B96" i="3" s="1"/>
  <c r="B97" i="1"/>
  <c r="B97" i="3" s="1"/>
  <c r="B98" i="1"/>
  <c r="B98" i="3" s="1"/>
  <c r="B100" i="1"/>
  <c r="B100" i="3" s="1"/>
  <c r="B101" i="1"/>
  <c r="B101" i="3" s="1"/>
  <c r="B102" i="1"/>
  <c r="B102" i="3" s="1"/>
  <c r="B103" i="1"/>
  <c r="B103" i="3" s="1"/>
  <c r="B104" i="1"/>
  <c r="B104" i="3" s="1"/>
  <c r="B105" i="1"/>
  <c r="B105" i="3" s="1"/>
  <c r="B106" i="1"/>
  <c r="B106" i="3" s="1"/>
  <c r="B108" i="1"/>
  <c r="B108" i="3" s="1"/>
  <c r="B109" i="1"/>
  <c r="B109" i="3" s="1"/>
  <c r="B110" i="1"/>
  <c r="B110" i="3" s="1"/>
  <c r="B111" i="1"/>
  <c r="B111" i="3" s="1"/>
  <c r="B112" i="1"/>
  <c r="B112" i="3" s="1"/>
  <c r="B113" i="1"/>
  <c r="B113" i="3" s="1"/>
  <c r="B114" i="1"/>
  <c r="B114" i="3" s="1"/>
  <c r="B115" i="1"/>
  <c r="B115" i="3" s="1"/>
  <c r="B116" i="1"/>
  <c r="B116" i="3" s="1"/>
  <c r="B117" i="1"/>
  <c r="B117" i="3" s="1"/>
  <c r="C88" i="1"/>
  <c r="C88" i="3" s="1"/>
  <c r="C89" i="1"/>
  <c r="C89" i="3" s="1"/>
  <c r="C90" i="1"/>
  <c r="C90" i="3" s="1"/>
  <c r="C91" i="1"/>
  <c r="C91" i="3" s="1"/>
  <c r="C92" i="1"/>
  <c r="C92" i="3" s="1"/>
  <c r="C93" i="1"/>
  <c r="C93" i="3" s="1"/>
  <c r="C94" i="1"/>
  <c r="C94" i="3" s="1"/>
  <c r="C95" i="1"/>
  <c r="C95" i="3" s="1"/>
  <c r="C96" i="1"/>
  <c r="C96" i="3" s="1"/>
  <c r="C97" i="1"/>
  <c r="C97" i="3" s="1"/>
  <c r="C98" i="1"/>
  <c r="C98" i="3" s="1"/>
  <c r="C100" i="1"/>
  <c r="C100" i="3" s="1"/>
  <c r="C101" i="1"/>
  <c r="C101" i="3" s="1"/>
  <c r="C102" i="1"/>
  <c r="C102" i="3" s="1"/>
  <c r="C103" i="1"/>
  <c r="C103" i="3" s="1"/>
  <c r="C104" i="1"/>
  <c r="C104" i="3" s="1"/>
  <c r="C105" i="1"/>
  <c r="C105" i="3" s="1"/>
  <c r="C106" i="1"/>
  <c r="C106" i="3" s="1"/>
  <c r="C108" i="1"/>
  <c r="C108" i="3" s="1"/>
  <c r="C109" i="1"/>
  <c r="C109" i="3" s="1"/>
  <c r="C110" i="1"/>
  <c r="C110" i="3" s="1"/>
  <c r="C111" i="1"/>
  <c r="C111" i="3" s="1"/>
  <c r="C112" i="1"/>
  <c r="C112" i="3" s="1"/>
  <c r="C113" i="1"/>
  <c r="C113" i="3" s="1"/>
  <c r="C114" i="1"/>
  <c r="C114" i="3" s="1"/>
  <c r="C115" i="1"/>
  <c r="C115" i="3" s="1"/>
  <c r="C116" i="1"/>
  <c r="C116" i="3" s="1"/>
  <c r="C117" i="1"/>
  <c r="C117" i="3" s="1"/>
  <c r="D88" i="1"/>
  <c r="D88" i="3" s="1"/>
  <c r="D89" i="1"/>
  <c r="D89" i="3" s="1"/>
  <c r="D90" i="1"/>
  <c r="D90" i="3" s="1"/>
  <c r="D91" i="1"/>
  <c r="D91" i="3" s="1"/>
  <c r="D92" i="1"/>
  <c r="D92" i="3" s="1"/>
  <c r="D93" i="1"/>
  <c r="D93" i="3" s="1"/>
  <c r="D94" i="1"/>
  <c r="D94" i="3" s="1"/>
  <c r="D95" i="1"/>
  <c r="D95" i="3" s="1"/>
  <c r="D96" i="1"/>
  <c r="D96" i="3" s="1"/>
  <c r="D97" i="1"/>
  <c r="D97" i="3" s="1"/>
  <c r="D98" i="1"/>
  <c r="D98" i="3" s="1"/>
  <c r="D100" i="1"/>
  <c r="D100" i="3" s="1"/>
  <c r="D101" i="1"/>
  <c r="D101" i="3" s="1"/>
  <c r="D102" i="1"/>
  <c r="D102" i="3" s="1"/>
  <c r="D103" i="1"/>
  <c r="D103" i="3" s="1"/>
  <c r="D104" i="1"/>
  <c r="D104" i="3" s="1"/>
  <c r="D105" i="1"/>
  <c r="D105" i="3" s="1"/>
  <c r="D106" i="1"/>
  <c r="D106" i="3" s="1"/>
  <c r="D108" i="1"/>
  <c r="D108" i="3" s="1"/>
  <c r="D109" i="1"/>
  <c r="D109" i="3" s="1"/>
  <c r="D110" i="1"/>
  <c r="D110" i="3" s="1"/>
  <c r="D111" i="1"/>
  <c r="D111" i="3" s="1"/>
  <c r="D112" i="1"/>
  <c r="D112" i="3" s="1"/>
  <c r="D113" i="1"/>
  <c r="D113" i="3" s="1"/>
  <c r="D114" i="1"/>
  <c r="D114" i="3" s="1"/>
  <c r="D115" i="1"/>
  <c r="D115" i="3" s="1"/>
  <c r="D116" i="1"/>
  <c r="D116" i="3" s="1"/>
  <c r="D117" i="1"/>
  <c r="D117" i="3" s="1"/>
  <c r="BO88" i="1"/>
  <c r="BQ88" i="1" s="1"/>
  <c r="BO89" i="1"/>
  <c r="BQ89" i="1" s="1"/>
  <c r="BO90" i="1"/>
  <c r="BQ90" i="1" s="1"/>
  <c r="BO91" i="1"/>
  <c r="BQ91" i="1" s="1"/>
  <c r="BO92" i="1"/>
  <c r="BQ92" i="1" s="1"/>
  <c r="BS92" i="1" s="1"/>
  <c r="BW92" i="1" s="1"/>
  <c r="BX92" i="1" s="1"/>
  <c r="BO93" i="1"/>
  <c r="BQ93" i="1" s="1"/>
  <c r="BO94" i="1"/>
  <c r="BQ94" i="1" s="1"/>
  <c r="BS94" i="1" s="1"/>
  <c r="BW94" i="1" s="1"/>
  <c r="BO95" i="1"/>
  <c r="BO96" i="1"/>
  <c r="BQ96" i="1" s="1"/>
  <c r="BO97" i="1"/>
  <c r="BQ97" i="1" s="1"/>
  <c r="BO98" i="1"/>
  <c r="BQ98" i="1" s="1"/>
  <c r="BO100" i="1"/>
  <c r="BQ100" i="1" s="1"/>
  <c r="BO101" i="1"/>
  <c r="BQ101" i="1" s="1"/>
  <c r="BO102" i="1"/>
  <c r="BQ102" i="1" s="1"/>
  <c r="BS102" i="1" s="1"/>
  <c r="BW102" i="1" s="1"/>
  <c r="BO103" i="1"/>
  <c r="BQ103" i="1" s="1"/>
  <c r="BO104" i="1"/>
  <c r="BQ104" i="1" s="1"/>
  <c r="BS104" i="1" s="1"/>
  <c r="BW104" i="1" s="1"/>
  <c r="BX104" i="1" s="1"/>
  <c r="BO105" i="1"/>
  <c r="BQ105" i="1" s="1"/>
  <c r="BS105" i="1" s="1"/>
  <c r="BW105" i="1" s="1"/>
  <c r="BO106" i="1"/>
  <c r="BQ106" i="1" s="1"/>
  <c r="BO108" i="1"/>
  <c r="BQ108" i="1" s="1"/>
  <c r="BS108" i="1" s="1"/>
  <c r="BW108" i="1" s="1"/>
  <c r="BX108" i="1" s="1"/>
  <c r="BO109" i="1"/>
  <c r="BQ109" i="1" s="1"/>
  <c r="BO110" i="1"/>
  <c r="BQ110" i="1" s="1"/>
  <c r="BS110" i="1" s="1"/>
  <c r="BW110" i="1" s="1"/>
  <c r="BO111" i="1"/>
  <c r="BQ111" i="1" s="1"/>
  <c r="BO112" i="1"/>
  <c r="BQ112" i="1" s="1"/>
  <c r="BS112" i="1" s="1"/>
  <c r="BW112" i="1" s="1"/>
  <c r="BO113" i="1"/>
  <c r="BQ113" i="1" s="1"/>
  <c r="BO114" i="1"/>
  <c r="BQ114" i="1" s="1"/>
  <c r="BS114" i="1" s="1"/>
  <c r="BW114" i="1" s="1"/>
  <c r="BO115" i="1"/>
  <c r="BQ115" i="1" s="1"/>
  <c r="BO116" i="1"/>
  <c r="BQ116" i="1" s="1"/>
  <c r="BS116" i="1" s="1"/>
  <c r="BW116" i="1" s="1"/>
  <c r="CH116" i="1" s="1"/>
  <c r="BO117" i="1"/>
  <c r="BQ117" i="1" s="1"/>
  <c r="CB88" i="1"/>
  <c r="CD88" i="1" s="1"/>
  <c r="CB89" i="1"/>
  <c r="CD89" i="1" s="1"/>
  <c r="CF89" i="1" s="1"/>
  <c r="CJ89" i="1" s="1"/>
  <c r="CK89" i="1" s="1"/>
  <c r="CB90" i="1"/>
  <c r="CD90" i="1" s="1"/>
  <c r="CF90" i="1" s="1"/>
  <c r="CJ90" i="1" s="1"/>
  <c r="CB91" i="1"/>
  <c r="CD91" i="1" s="1"/>
  <c r="CB92" i="1"/>
  <c r="CD92" i="1" s="1"/>
  <c r="CF92" i="1" s="1"/>
  <c r="CJ92" i="1" s="1"/>
  <c r="CK92" i="1" s="1"/>
  <c r="CB93" i="1"/>
  <c r="CD93" i="1" s="1"/>
  <c r="CF93" i="1" s="1"/>
  <c r="CJ93" i="1" s="1"/>
  <c r="CK93" i="1" s="1"/>
  <c r="CB94" i="1"/>
  <c r="CD94" i="1" s="1"/>
  <c r="CF94" i="1" s="1"/>
  <c r="CJ94" i="1" s="1"/>
  <c r="CB95" i="1"/>
  <c r="CD95" i="1" s="1"/>
  <c r="CB96" i="1"/>
  <c r="CB97" i="1"/>
  <c r="CD97" i="1" s="1"/>
  <c r="CB98" i="1"/>
  <c r="CD98" i="1" s="1"/>
  <c r="CF98" i="1" s="1"/>
  <c r="CJ98" i="1" s="1"/>
  <c r="CB100" i="1"/>
  <c r="CD100" i="1" s="1"/>
  <c r="CB101" i="1"/>
  <c r="CD101" i="1" s="1"/>
  <c r="CF101" i="1" s="1"/>
  <c r="CJ101" i="1" s="1"/>
  <c r="CB102" i="1"/>
  <c r="CD102" i="1" s="1"/>
  <c r="CF102" i="1" s="1"/>
  <c r="CJ102" i="1" s="1"/>
  <c r="CK102" i="1" s="1"/>
  <c r="CB103" i="1"/>
  <c r="CD103" i="1" s="1"/>
  <c r="CF103" i="1" s="1"/>
  <c r="CJ103" i="1" s="1"/>
  <c r="CK103" i="1" s="1"/>
  <c r="CV103" i="1" s="1"/>
  <c r="CB104" i="1"/>
  <c r="CD104" i="1" s="1"/>
  <c r="CB105" i="1"/>
  <c r="CD105" i="1" s="1"/>
  <c r="CF105" i="1" s="1"/>
  <c r="CJ105" i="1" s="1"/>
  <c r="CK105" i="1" s="1"/>
  <c r="CB106" i="1"/>
  <c r="CD106" i="1" s="1"/>
  <c r="CF106" i="1" s="1"/>
  <c r="CJ106" i="1" s="1"/>
  <c r="CK106" i="1" s="1"/>
  <c r="CB108" i="1"/>
  <c r="CD108" i="1" s="1"/>
  <c r="CF108" i="1" s="1"/>
  <c r="CJ108" i="1" s="1"/>
  <c r="CK108" i="1" s="1"/>
  <c r="CV108" i="1" s="1"/>
  <c r="CB109" i="1"/>
  <c r="CD109" i="1" s="1"/>
  <c r="CF109" i="1" s="1"/>
  <c r="CJ109" i="1" s="1"/>
  <c r="CB110" i="1"/>
  <c r="CD110" i="1" s="1"/>
  <c r="CB111" i="1"/>
  <c r="CD111" i="1" s="1"/>
  <c r="CF111" i="1" s="1"/>
  <c r="CJ111" i="1" s="1"/>
  <c r="CK111" i="1" s="1"/>
  <c r="CB112" i="1"/>
  <c r="CD112" i="1" s="1"/>
  <c r="CF112" i="1" s="1"/>
  <c r="CJ112" i="1" s="1"/>
  <c r="CB113" i="1"/>
  <c r="CD113" i="1" s="1"/>
  <c r="CB114" i="1"/>
  <c r="CD114" i="1" s="1"/>
  <c r="CF114" i="1" s="1"/>
  <c r="CJ114" i="1" s="1"/>
  <c r="CK114" i="1" s="1"/>
  <c r="CB115" i="1"/>
  <c r="CD115" i="1" s="1"/>
  <c r="CB116" i="1"/>
  <c r="CD116" i="1" s="1"/>
  <c r="CB117" i="1"/>
  <c r="CD117" i="1" s="1"/>
  <c r="CD96" i="1"/>
  <c r="CF96" i="1" s="1"/>
  <c r="CJ96" i="1" s="1"/>
  <c r="CU96" i="1" s="1"/>
  <c r="CO88" i="1"/>
  <c r="CQ88" i="1" s="1"/>
  <c r="CO89" i="1"/>
  <c r="CQ89" i="1" s="1"/>
  <c r="CS89" i="1" s="1"/>
  <c r="CW89" i="1" s="1"/>
  <c r="CX89" i="1" s="1"/>
  <c r="CY89" i="1" s="1"/>
  <c r="CO90" i="1"/>
  <c r="CQ90" i="1" s="1"/>
  <c r="CS90" i="1" s="1"/>
  <c r="CW90" i="1" s="1"/>
  <c r="CX90" i="1" s="1"/>
  <c r="CY90" i="1" s="1"/>
  <c r="CO91" i="1"/>
  <c r="CQ91" i="1" s="1"/>
  <c r="CS91" i="1" s="1"/>
  <c r="CW91" i="1" s="1"/>
  <c r="CX91" i="1" s="1"/>
  <c r="CY91" i="1" s="1"/>
  <c r="CO92" i="1"/>
  <c r="CQ92" i="1" s="1"/>
  <c r="CO93" i="1"/>
  <c r="CQ93" i="1" s="1"/>
  <c r="CS93" i="1" s="1"/>
  <c r="CW93" i="1" s="1"/>
  <c r="CX93" i="1" s="1"/>
  <c r="CY93" i="1" s="1"/>
  <c r="CO94" i="1"/>
  <c r="CQ94" i="1" s="1"/>
  <c r="CO95" i="1"/>
  <c r="CQ95" i="1" s="1"/>
  <c r="CO96" i="1"/>
  <c r="CQ96" i="1" s="1"/>
  <c r="CS96" i="1" s="1"/>
  <c r="CW96" i="1" s="1"/>
  <c r="CX96" i="1" s="1"/>
  <c r="CY96" i="1" s="1"/>
  <c r="CO97" i="1"/>
  <c r="CQ97" i="1" s="1"/>
  <c r="CO98" i="1"/>
  <c r="CQ98" i="1" s="1"/>
  <c r="CS98" i="1" s="1"/>
  <c r="CW98" i="1" s="1"/>
  <c r="CX98" i="1" s="1"/>
  <c r="CY98" i="1" s="1"/>
  <c r="CO100" i="1"/>
  <c r="CQ100" i="1" s="1"/>
  <c r="CS100" i="1" s="1"/>
  <c r="CW100" i="1" s="1"/>
  <c r="CX100" i="1" s="1"/>
  <c r="CY100" i="1" s="1"/>
  <c r="CO101" i="1"/>
  <c r="CQ101" i="1" s="1"/>
  <c r="CO102" i="1"/>
  <c r="CQ102" i="1" s="1"/>
  <c r="CO103" i="1"/>
  <c r="CQ103" i="1" s="1"/>
  <c r="CS103" i="1" s="1"/>
  <c r="CW103" i="1" s="1"/>
  <c r="CX103" i="1" s="1"/>
  <c r="CY103" i="1" s="1"/>
  <c r="CO104" i="1"/>
  <c r="CQ104" i="1" s="1"/>
  <c r="CS104" i="1" s="1"/>
  <c r="CW104" i="1" s="1"/>
  <c r="CX104" i="1" s="1"/>
  <c r="CY104" i="1" s="1"/>
  <c r="CO105" i="1"/>
  <c r="CQ105" i="1" s="1"/>
  <c r="CS105" i="1" s="1"/>
  <c r="CW105" i="1" s="1"/>
  <c r="CX105" i="1" s="1"/>
  <c r="CY105" i="1" s="1"/>
  <c r="CO106" i="1"/>
  <c r="CQ106" i="1" s="1"/>
  <c r="CO108" i="1"/>
  <c r="CQ108" i="1" s="1"/>
  <c r="CS108" i="1" s="1"/>
  <c r="CW108" i="1" s="1"/>
  <c r="CX108" i="1" s="1"/>
  <c r="CY108" i="1" s="1"/>
  <c r="CO109" i="1"/>
  <c r="CQ109" i="1" s="1"/>
  <c r="CS109" i="1" s="1"/>
  <c r="CW109" i="1" s="1"/>
  <c r="CX109" i="1" s="1"/>
  <c r="CY109" i="1" s="1"/>
  <c r="CO110" i="1"/>
  <c r="CQ110" i="1" s="1"/>
  <c r="CO111" i="1"/>
  <c r="CQ111" i="1" s="1"/>
  <c r="CO112" i="1"/>
  <c r="CQ112" i="1" s="1"/>
  <c r="CO113" i="1"/>
  <c r="CQ113" i="1" s="1"/>
  <c r="CS113" i="1" s="1"/>
  <c r="CW113" i="1" s="1"/>
  <c r="CX113" i="1" s="1"/>
  <c r="CY113" i="1" s="1"/>
  <c r="CO114" i="1"/>
  <c r="CQ114" i="1" s="1"/>
  <c r="CO115" i="1"/>
  <c r="CO116" i="1"/>
  <c r="CQ116" i="1" s="1"/>
  <c r="CS116" i="1" s="1"/>
  <c r="CW116" i="1" s="1"/>
  <c r="CX116" i="1" s="1"/>
  <c r="CY116" i="1" s="1"/>
  <c r="CO117" i="1"/>
  <c r="CQ117" i="1" s="1"/>
  <c r="CS117" i="1" s="1"/>
  <c r="CW117" i="1" s="1"/>
  <c r="CX117" i="1" s="1"/>
  <c r="CY117" i="1" s="1"/>
  <c r="B78" i="1"/>
  <c r="B78" i="3" s="1"/>
  <c r="B79" i="1"/>
  <c r="B79" i="3" s="1"/>
  <c r="B80" i="1"/>
  <c r="B80" i="3" s="1"/>
  <c r="B81" i="1"/>
  <c r="B81" i="3" s="1"/>
  <c r="B82" i="1"/>
  <c r="B82" i="3" s="1"/>
  <c r="B83" i="1"/>
  <c r="B83" i="3" s="1"/>
  <c r="B84" i="1"/>
  <c r="B84" i="3" s="1"/>
  <c r="B85" i="1"/>
  <c r="B85" i="3" s="1"/>
  <c r="B86" i="1"/>
  <c r="B86" i="3" s="1"/>
  <c r="B87" i="1"/>
  <c r="B87" i="3" s="1"/>
  <c r="C78" i="1"/>
  <c r="C78" i="3" s="1"/>
  <c r="C79" i="1"/>
  <c r="C79" i="3" s="1"/>
  <c r="C80" i="1"/>
  <c r="C80" i="3" s="1"/>
  <c r="C81" i="1"/>
  <c r="C81" i="3" s="1"/>
  <c r="C82" i="1"/>
  <c r="C82" i="3" s="1"/>
  <c r="C83" i="1"/>
  <c r="C83" i="3" s="1"/>
  <c r="C84" i="1"/>
  <c r="C84" i="3" s="1"/>
  <c r="C85" i="1"/>
  <c r="C85" i="3" s="1"/>
  <c r="C86" i="1"/>
  <c r="C86" i="3" s="1"/>
  <c r="C87" i="1"/>
  <c r="C87" i="3" s="1"/>
  <c r="D78" i="1"/>
  <c r="D78" i="3" s="1"/>
  <c r="D79" i="1"/>
  <c r="D79" i="3" s="1"/>
  <c r="D80" i="1"/>
  <c r="D80" i="3" s="1"/>
  <c r="D81" i="1"/>
  <c r="D81" i="3" s="1"/>
  <c r="D82" i="1"/>
  <c r="D82" i="3" s="1"/>
  <c r="D83" i="1"/>
  <c r="D83" i="3" s="1"/>
  <c r="D84" i="1"/>
  <c r="D84" i="3" s="1"/>
  <c r="D85" i="1"/>
  <c r="D85" i="3" s="1"/>
  <c r="D86" i="1"/>
  <c r="D86" i="3" s="1"/>
  <c r="D87" i="1"/>
  <c r="D87" i="3" s="1"/>
  <c r="BO78" i="1"/>
  <c r="BQ78" i="1" s="1"/>
  <c r="BO79" i="1"/>
  <c r="BQ79" i="1" s="1"/>
  <c r="BO80" i="1"/>
  <c r="BQ80" i="1" s="1"/>
  <c r="BO81" i="1"/>
  <c r="BQ81" i="1" s="1"/>
  <c r="BO82" i="1"/>
  <c r="BQ82" i="1" s="1"/>
  <c r="BO83" i="1"/>
  <c r="BQ83" i="1" s="1"/>
  <c r="BO84" i="1"/>
  <c r="BQ84" i="1" s="1"/>
  <c r="BO85" i="1"/>
  <c r="BQ85" i="1" s="1"/>
  <c r="BO86" i="1"/>
  <c r="BQ86" i="1" s="1"/>
  <c r="BO87" i="1"/>
  <c r="BQ87" i="1" s="1"/>
  <c r="CB78" i="1"/>
  <c r="CD78" i="1" s="1"/>
  <c r="CB79" i="1"/>
  <c r="CD79" i="1" s="1"/>
  <c r="CB80" i="1"/>
  <c r="CD80" i="1" s="1"/>
  <c r="CB81" i="1"/>
  <c r="CD81" i="1" s="1"/>
  <c r="CB82" i="1"/>
  <c r="CD82" i="1" s="1"/>
  <c r="CB83" i="1"/>
  <c r="CD83" i="1" s="1"/>
  <c r="CF83" i="1" s="1"/>
  <c r="CJ83" i="1" s="1"/>
  <c r="CB84" i="1"/>
  <c r="CD84" i="1" s="1"/>
  <c r="CB85" i="1"/>
  <c r="CD85" i="1" s="1"/>
  <c r="CB86" i="1"/>
  <c r="CD86" i="1" s="1"/>
  <c r="CB87" i="1"/>
  <c r="CD87" i="1" s="1"/>
  <c r="CO78" i="1"/>
  <c r="CQ78" i="1" s="1"/>
  <c r="CO79" i="1"/>
  <c r="CQ79" i="1" s="1"/>
  <c r="CO80" i="1"/>
  <c r="CQ80" i="1" s="1"/>
  <c r="CO81" i="1"/>
  <c r="CQ81" i="1" s="1"/>
  <c r="CO82" i="1"/>
  <c r="CQ82" i="1" s="1"/>
  <c r="CO83" i="1"/>
  <c r="CQ83" i="1" s="1"/>
  <c r="CO84" i="1"/>
  <c r="CQ84" i="1" s="1"/>
  <c r="CO85" i="1"/>
  <c r="CQ85" i="1" s="1"/>
  <c r="CO86" i="1"/>
  <c r="CQ86" i="1" s="1"/>
  <c r="CO87" i="1"/>
  <c r="CQ87" i="1" s="1"/>
  <c r="B77" i="1"/>
  <c r="B77" i="3" s="1"/>
  <c r="C77" i="1"/>
  <c r="C77" i="3" s="1"/>
  <c r="D77" i="1"/>
  <c r="D77" i="3" s="1"/>
  <c r="BO77" i="1"/>
  <c r="BQ77" i="1" s="1"/>
  <c r="BS77" i="1" s="1"/>
  <c r="BW77" i="1" s="1"/>
  <c r="BX77" i="1" s="1"/>
  <c r="BY77" i="1" s="1"/>
  <c r="CB77" i="1"/>
  <c r="CD77" i="1" s="1"/>
  <c r="CO77" i="1"/>
  <c r="CQ77" i="1" s="1"/>
  <c r="B70" i="1"/>
  <c r="B70" i="3" s="1"/>
  <c r="B71" i="1"/>
  <c r="B71" i="3" s="1"/>
  <c r="B72" i="1"/>
  <c r="B72" i="3" s="1"/>
  <c r="B73" i="1"/>
  <c r="B73" i="3" s="1"/>
  <c r="B74" i="1"/>
  <c r="B74" i="3" s="1"/>
  <c r="B75" i="1"/>
  <c r="B75" i="3" s="1"/>
  <c r="B76" i="1"/>
  <c r="B76" i="3" s="1"/>
  <c r="C70" i="1"/>
  <c r="C70" i="3" s="1"/>
  <c r="C71" i="1"/>
  <c r="C71" i="3" s="1"/>
  <c r="C72" i="1"/>
  <c r="C72" i="3" s="1"/>
  <c r="C73" i="1"/>
  <c r="C73" i="3" s="1"/>
  <c r="C74" i="1"/>
  <c r="C74" i="3" s="1"/>
  <c r="C75" i="1"/>
  <c r="C75" i="3" s="1"/>
  <c r="C76" i="1"/>
  <c r="C76" i="3" s="1"/>
  <c r="D70" i="1"/>
  <c r="D70" i="3" s="1"/>
  <c r="D71" i="1"/>
  <c r="D71" i="3" s="1"/>
  <c r="D72" i="1"/>
  <c r="D72" i="3" s="1"/>
  <c r="D73" i="1"/>
  <c r="D73" i="3" s="1"/>
  <c r="D74" i="1"/>
  <c r="D74" i="3" s="1"/>
  <c r="D75" i="1"/>
  <c r="D75" i="3" s="1"/>
  <c r="D76" i="1"/>
  <c r="D76" i="3" s="1"/>
  <c r="BO70" i="1"/>
  <c r="BQ70" i="1" s="1"/>
  <c r="BO71" i="1"/>
  <c r="BQ71" i="1" s="1"/>
  <c r="BS71" i="1" s="1"/>
  <c r="BW71" i="1" s="1"/>
  <c r="BX71" i="1" s="1"/>
  <c r="CI71" i="1" s="1"/>
  <c r="BO72" i="1"/>
  <c r="BQ72" i="1" s="1"/>
  <c r="BO73" i="1"/>
  <c r="BQ73" i="1" s="1"/>
  <c r="BO74" i="1"/>
  <c r="BQ74" i="1" s="1"/>
  <c r="BS74" i="1" s="1"/>
  <c r="BW74" i="1" s="1"/>
  <c r="BO75" i="1"/>
  <c r="BQ75" i="1" s="1"/>
  <c r="BS75" i="1" s="1"/>
  <c r="BW75" i="1" s="1"/>
  <c r="BO76" i="1"/>
  <c r="BQ76" i="1" s="1"/>
  <c r="CB70" i="1"/>
  <c r="CD70" i="1" s="1"/>
  <c r="CF70" i="1" s="1"/>
  <c r="CJ70" i="1" s="1"/>
  <c r="CU70" i="1" s="1"/>
  <c r="CB71" i="1"/>
  <c r="CD71" i="1" s="1"/>
  <c r="CF71" i="1" s="1"/>
  <c r="CJ71" i="1" s="1"/>
  <c r="CK71" i="1" s="1"/>
  <c r="CV71" i="1" s="1"/>
  <c r="CB72" i="1"/>
  <c r="CD72" i="1" s="1"/>
  <c r="CF72" i="1" s="1"/>
  <c r="CJ72" i="1" s="1"/>
  <c r="CB73" i="1"/>
  <c r="CD73" i="1" s="1"/>
  <c r="CB74" i="1"/>
  <c r="CD74" i="1" s="1"/>
  <c r="CB75" i="1"/>
  <c r="CD75" i="1" s="1"/>
  <c r="CB76" i="1"/>
  <c r="CD76" i="1" s="1"/>
  <c r="CO70" i="1"/>
  <c r="CQ70" i="1" s="1"/>
  <c r="CS70" i="1" s="1"/>
  <c r="CW70" i="1" s="1"/>
  <c r="CX70" i="1" s="1"/>
  <c r="CY70" i="1" s="1"/>
  <c r="CO71" i="1"/>
  <c r="CQ71" i="1" s="1"/>
  <c r="CS71" i="1" s="1"/>
  <c r="CW71" i="1" s="1"/>
  <c r="CX71" i="1" s="1"/>
  <c r="CY71" i="1" s="1"/>
  <c r="CO72" i="1"/>
  <c r="CQ72" i="1" s="1"/>
  <c r="CS72" i="1" s="1"/>
  <c r="CW72" i="1" s="1"/>
  <c r="CX72" i="1" s="1"/>
  <c r="CY72" i="1" s="1"/>
  <c r="CO73" i="1"/>
  <c r="CQ73" i="1" s="1"/>
  <c r="CS73" i="1" s="1"/>
  <c r="CW73" i="1" s="1"/>
  <c r="CX73" i="1" s="1"/>
  <c r="CY73" i="1" s="1"/>
  <c r="CO74" i="1"/>
  <c r="CQ74" i="1" s="1"/>
  <c r="CS74" i="1" s="1"/>
  <c r="CW74" i="1" s="1"/>
  <c r="CX74" i="1" s="1"/>
  <c r="CY74" i="1" s="1"/>
  <c r="CO75" i="1"/>
  <c r="CQ75" i="1" s="1"/>
  <c r="CO76" i="1"/>
  <c r="CQ76" i="1" s="1"/>
  <c r="B69" i="1"/>
  <c r="B69" i="3" s="1"/>
  <c r="C69" i="1"/>
  <c r="C69" i="3" s="1"/>
  <c r="D69" i="1"/>
  <c r="D69" i="3" s="1"/>
  <c r="BO69" i="1"/>
  <c r="BQ69" i="1" s="1"/>
  <c r="CB69" i="1"/>
  <c r="CD69" i="1" s="1"/>
  <c r="CO69" i="1"/>
  <c r="CQ69" i="1" s="1"/>
  <c r="CS69" i="1" s="1"/>
  <c r="CW69" i="1" s="1"/>
  <c r="CX69" i="1" s="1"/>
  <c r="CY69" i="1" s="1"/>
  <c r="B59" i="1"/>
  <c r="B59" i="3" s="1"/>
  <c r="B60" i="1"/>
  <c r="B60" i="3" s="1"/>
  <c r="B61" i="1"/>
  <c r="B61" i="3" s="1"/>
  <c r="B62" i="1"/>
  <c r="B62" i="3" s="1"/>
  <c r="B63" i="1"/>
  <c r="B63" i="3" s="1"/>
  <c r="B64" i="1"/>
  <c r="B64" i="3" s="1"/>
  <c r="B65" i="1"/>
  <c r="B65" i="3" s="1"/>
  <c r="B66" i="1"/>
  <c r="B66" i="3" s="1"/>
  <c r="B67" i="1"/>
  <c r="B67" i="3" s="1"/>
  <c r="B68" i="1"/>
  <c r="B68" i="3" s="1"/>
  <c r="C59" i="1"/>
  <c r="C59" i="3" s="1"/>
  <c r="C60" i="1"/>
  <c r="C60" i="3" s="1"/>
  <c r="C61" i="1"/>
  <c r="C61" i="3" s="1"/>
  <c r="C62" i="1"/>
  <c r="C62" i="3" s="1"/>
  <c r="C63" i="1"/>
  <c r="C63" i="3" s="1"/>
  <c r="C64" i="1"/>
  <c r="C64" i="3" s="1"/>
  <c r="C65" i="1"/>
  <c r="C65" i="3" s="1"/>
  <c r="C66" i="1"/>
  <c r="C66" i="3" s="1"/>
  <c r="C67" i="1"/>
  <c r="C67" i="3" s="1"/>
  <c r="C68" i="1"/>
  <c r="C68" i="3" s="1"/>
  <c r="D59" i="1"/>
  <c r="D59" i="3" s="1"/>
  <c r="D60" i="1"/>
  <c r="D60" i="3" s="1"/>
  <c r="D61" i="1"/>
  <c r="D61" i="3" s="1"/>
  <c r="D62" i="1"/>
  <c r="D62" i="3" s="1"/>
  <c r="D63" i="1"/>
  <c r="D63" i="3" s="1"/>
  <c r="D64" i="1"/>
  <c r="D64" i="3" s="1"/>
  <c r="D65" i="1"/>
  <c r="D65" i="3" s="1"/>
  <c r="D66" i="1"/>
  <c r="D66" i="3" s="1"/>
  <c r="D67" i="1"/>
  <c r="D67" i="3" s="1"/>
  <c r="D68" i="1"/>
  <c r="D68" i="3" s="1"/>
  <c r="BO59" i="1"/>
  <c r="BQ59" i="1" s="1"/>
  <c r="BO60" i="1"/>
  <c r="BQ60" i="1" s="1"/>
  <c r="BO61" i="1"/>
  <c r="BQ61" i="1" s="1"/>
  <c r="BS61" i="1" s="1"/>
  <c r="BW61" i="1" s="1"/>
  <c r="BO62" i="1"/>
  <c r="BQ62" i="1" s="1"/>
  <c r="BS62" i="1" s="1"/>
  <c r="BW62" i="1" s="1"/>
  <c r="CH62" i="1" s="1"/>
  <c r="BO63" i="1"/>
  <c r="BQ63" i="1" s="1"/>
  <c r="BO64" i="1"/>
  <c r="BQ64" i="1" s="1"/>
  <c r="BO65" i="1"/>
  <c r="BQ65" i="1" s="1"/>
  <c r="BO66" i="1"/>
  <c r="BQ66" i="1" s="1"/>
  <c r="BO67" i="1"/>
  <c r="BQ67" i="1" s="1"/>
  <c r="BS67" i="1" s="1"/>
  <c r="BW67" i="1" s="1"/>
  <c r="CH67" i="1" s="1"/>
  <c r="BO68" i="1"/>
  <c r="BQ68" i="1" s="1"/>
  <c r="BS68" i="1" s="1"/>
  <c r="BW68" i="1" s="1"/>
  <c r="CB59" i="1"/>
  <c r="CD59" i="1" s="1"/>
  <c r="CB60" i="1"/>
  <c r="CD60" i="1" s="1"/>
  <c r="CB61" i="1"/>
  <c r="CD61" i="1" s="1"/>
  <c r="CB62" i="1"/>
  <c r="CD62" i="1" s="1"/>
  <c r="CF62" i="1" s="1"/>
  <c r="CJ62" i="1" s="1"/>
  <c r="CB63" i="1"/>
  <c r="CD63" i="1" s="1"/>
  <c r="CF63" i="1" s="1"/>
  <c r="CJ63" i="1" s="1"/>
  <c r="CU63" i="1" s="1"/>
  <c r="CB64" i="1"/>
  <c r="CD64" i="1" s="1"/>
  <c r="CF64" i="1" s="1"/>
  <c r="CJ64" i="1" s="1"/>
  <c r="CU64" i="1" s="1"/>
  <c r="CB65" i="1"/>
  <c r="CD65" i="1" s="1"/>
  <c r="CB66" i="1"/>
  <c r="CD66" i="1" s="1"/>
  <c r="CB67" i="1"/>
  <c r="CD67" i="1" s="1"/>
  <c r="CB68" i="1"/>
  <c r="CD68" i="1" s="1"/>
  <c r="CO59" i="1"/>
  <c r="CQ59" i="1" s="1"/>
  <c r="CO60" i="1"/>
  <c r="CQ60" i="1" s="1"/>
  <c r="CO61" i="1"/>
  <c r="CQ61" i="1" s="1"/>
  <c r="CO62" i="1"/>
  <c r="CQ62" i="1" s="1"/>
  <c r="CO63" i="1"/>
  <c r="CQ63" i="1" s="1"/>
  <c r="CO64" i="1"/>
  <c r="CQ64" i="1" s="1"/>
  <c r="CO65" i="1"/>
  <c r="CQ65" i="1" s="1"/>
  <c r="CO66" i="1"/>
  <c r="CQ66" i="1" s="1"/>
  <c r="CO67" i="1"/>
  <c r="CQ67" i="1" s="1"/>
  <c r="CO68" i="1"/>
  <c r="CQ68" i="1" s="1"/>
  <c r="B49" i="1"/>
  <c r="B49" i="3" s="1"/>
  <c r="B50" i="1"/>
  <c r="B50" i="3" s="1"/>
  <c r="B51" i="1"/>
  <c r="B51" i="3" s="1"/>
  <c r="B52" i="1"/>
  <c r="B52" i="3" s="1"/>
  <c r="B53" i="1"/>
  <c r="B53" i="3" s="1"/>
  <c r="B54" i="1"/>
  <c r="B54" i="3" s="1"/>
  <c r="B55" i="1"/>
  <c r="B55" i="3" s="1"/>
  <c r="B56" i="1"/>
  <c r="B56" i="3" s="1"/>
  <c r="B57" i="1"/>
  <c r="B57" i="3" s="1"/>
  <c r="B58" i="1"/>
  <c r="B58" i="3" s="1"/>
  <c r="C49" i="1"/>
  <c r="C49" i="3" s="1"/>
  <c r="C50" i="1"/>
  <c r="C50" i="3" s="1"/>
  <c r="C51" i="1"/>
  <c r="C51" i="3" s="1"/>
  <c r="C52" i="1"/>
  <c r="C52" i="3" s="1"/>
  <c r="C53" i="1"/>
  <c r="C53" i="3" s="1"/>
  <c r="C54" i="1"/>
  <c r="C54" i="3" s="1"/>
  <c r="C55" i="1"/>
  <c r="C55" i="3" s="1"/>
  <c r="C56" i="1"/>
  <c r="C56" i="3" s="1"/>
  <c r="C57" i="1"/>
  <c r="C57" i="3" s="1"/>
  <c r="C58" i="1"/>
  <c r="C58" i="3" s="1"/>
  <c r="D49" i="1"/>
  <c r="D49" i="3" s="1"/>
  <c r="D50" i="1"/>
  <c r="D50" i="3" s="1"/>
  <c r="D51" i="1"/>
  <c r="D51" i="3" s="1"/>
  <c r="D52" i="1"/>
  <c r="D52" i="3" s="1"/>
  <c r="D53" i="1"/>
  <c r="D53" i="3" s="1"/>
  <c r="D54" i="1"/>
  <c r="D54" i="3" s="1"/>
  <c r="D55" i="1"/>
  <c r="D55" i="3" s="1"/>
  <c r="D56" i="1"/>
  <c r="D56" i="3" s="1"/>
  <c r="D57" i="1"/>
  <c r="D57" i="3" s="1"/>
  <c r="D58" i="1"/>
  <c r="D58" i="3" s="1"/>
  <c r="BO49" i="1"/>
  <c r="BQ49" i="1" s="1"/>
  <c r="BO50" i="1"/>
  <c r="BQ50" i="1" s="1"/>
  <c r="BO51" i="1"/>
  <c r="BQ51" i="1" s="1"/>
  <c r="BS51" i="1" s="1"/>
  <c r="BW51" i="1" s="1"/>
  <c r="BX51" i="1" s="1"/>
  <c r="CI51" i="1" s="1"/>
  <c r="BO52" i="1"/>
  <c r="BQ52" i="1" s="1"/>
  <c r="BS52" i="1" s="1"/>
  <c r="BW52" i="1" s="1"/>
  <c r="BO53" i="1"/>
  <c r="BQ53" i="1" s="1"/>
  <c r="BS53" i="1" s="1"/>
  <c r="BW53" i="1" s="1"/>
  <c r="BO54" i="1"/>
  <c r="BQ54" i="1" s="1"/>
  <c r="BO55" i="1"/>
  <c r="BQ55" i="1" s="1"/>
  <c r="BO56" i="1"/>
  <c r="BQ56" i="1" s="1"/>
  <c r="BO57" i="1"/>
  <c r="BQ57" i="1" s="1"/>
  <c r="BS57" i="1" s="1"/>
  <c r="BW57" i="1" s="1"/>
  <c r="BO58" i="1"/>
  <c r="BQ58" i="1" s="1"/>
  <c r="BS58" i="1" s="1"/>
  <c r="BW58" i="1" s="1"/>
  <c r="BX58" i="1" s="1"/>
  <c r="CB49" i="1"/>
  <c r="CD49" i="1" s="1"/>
  <c r="CF49" i="1" s="1"/>
  <c r="CJ49" i="1" s="1"/>
  <c r="CK49" i="1" s="1"/>
  <c r="CB50" i="1"/>
  <c r="CD50" i="1" s="1"/>
  <c r="CB51" i="1"/>
  <c r="CD51" i="1" s="1"/>
  <c r="CF51" i="1" s="1"/>
  <c r="CJ51" i="1" s="1"/>
  <c r="CU51" i="1" s="1"/>
  <c r="CB52" i="1"/>
  <c r="CD52" i="1" s="1"/>
  <c r="CB53" i="1"/>
  <c r="CD53" i="1" s="1"/>
  <c r="CF53" i="1" s="1"/>
  <c r="CJ53" i="1" s="1"/>
  <c r="CK53" i="1" s="1"/>
  <c r="CV53" i="1" s="1"/>
  <c r="CB54" i="1"/>
  <c r="CD54" i="1" s="1"/>
  <c r="CB55" i="1"/>
  <c r="CD55" i="1" s="1"/>
  <c r="CB56" i="1"/>
  <c r="CD56" i="1" s="1"/>
  <c r="CB57" i="1"/>
  <c r="CD57" i="1" s="1"/>
  <c r="CB58" i="1"/>
  <c r="CD58" i="1" s="1"/>
  <c r="CF58" i="1" s="1"/>
  <c r="CJ58" i="1" s="1"/>
  <c r="CO49" i="1"/>
  <c r="CQ49" i="1" s="1"/>
  <c r="CO50" i="1"/>
  <c r="CQ50" i="1" s="1"/>
  <c r="CO51" i="1"/>
  <c r="CQ51" i="1" s="1"/>
  <c r="CS51" i="1" s="1"/>
  <c r="CW51" i="1" s="1"/>
  <c r="CX51" i="1" s="1"/>
  <c r="CY51" i="1" s="1"/>
  <c r="CO52" i="1"/>
  <c r="CQ52" i="1" s="1"/>
  <c r="CO53" i="1"/>
  <c r="CQ53" i="1" s="1"/>
  <c r="CO54" i="1"/>
  <c r="CQ54" i="1" s="1"/>
  <c r="CO55" i="1"/>
  <c r="CQ55" i="1" s="1"/>
  <c r="CO56" i="1"/>
  <c r="CQ56" i="1" s="1"/>
  <c r="CS56" i="1" s="1"/>
  <c r="CW56" i="1" s="1"/>
  <c r="CX56" i="1" s="1"/>
  <c r="CY56" i="1" s="1"/>
  <c r="CO57" i="1"/>
  <c r="CQ57" i="1" s="1"/>
  <c r="CO58" i="1"/>
  <c r="CQ58" i="1" s="1"/>
  <c r="B42" i="1"/>
  <c r="B42" i="3" s="1"/>
  <c r="B43" i="1"/>
  <c r="B43" i="3" s="1"/>
  <c r="B44" i="1"/>
  <c r="B44" i="3" s="1"/>
  <c r="B45" i="1"/>
  <c r="B45" i="3" s="1"/>
  <c r="B46" i="1"/>
  <c r="B46" i="3" s="1"/>
  <c r="B47" i="1"/>
  <c r="B47" i="3" s="1"/>
  <c r="B48" i="1"/>
  <c r="B48" i="3" s="1"/>
  <c r="C42" i="1"/>
  <c r="C42" i="3" s="1"/>
  <c r="C43" i="1"/>
  <c r="C43" i="3" s="1"/>
  <c r="C44" i="1"/>
  <c r="C44" i="3" s="1"/>
  <c r="C45" i="1"/>
  <c r="C45" i="3" s="1"/>
  <c r="C46" i="1"/>
  <c r="C46" i="3" s="1"/>
  <c r="C47" i="1"/>
  <c r="C47" i="3" s="1"/>
  <c r="C48" i="1"/>
  <c r="C48" i="3" s="1"/>
  <c r="D42" i="1"/>
  <c r="D42" i="3" s="1"/>
  <c r="D43" i="1"/>
  <c r="D43" i="3" s="1"/>
  <c r="D44" i="1"/>
  <c r="D44" i="3" s="1"/>
  <c r="D45" i="1"/>
  <c r="D45" i="3" s="1"/>
  <c r="D46" i="1"/>
  <c r="D46" i="3" s="1"/>
  <c r="D47" i="1"/>
  <c r="D47" i="3" s="1"/>
  <c r="D48" i="1"/>
  <c r="D48" i="3" s="1"/>
  <c r="BO42" i="1"/>
  <c r="BQ42" i="1" s="1"/>
  <c r="BO43" i="1"/>
  <c r="BQ43" i="1" s="1"/>
  <c r="BS43" i="1" s="1"/>
  <c r="BW43" i="1" s="1"/>
  <c r="BO44" i="1"/>
  <c r="BQ44" i="1" s="1"/>
  <c r="BO45" i="1"/>
  <c r="BQ45" i="1" s="1"/>
  <c r="BO46" i="1"/>
  <c r="BQ46" i="1" s="1"/>
  <c r="BO47" i="1"/>
  <c r="BQ47" i="1" s="1"/>
  <c r="BO48" i="1"/>
  <c r="BQ48" i="1" s="1"/>
  <c r="CB42" i="1"/>
  <c r="CD42" i="1" s="1"/>
  <c r="CB43" i="1"/>
  <c r="CD43" i="1" s="1"/>
  <c r="CB44" i="1"/>
  <c r="CD44" i="1" s="1"/>
  <c r="CF44" i="1" s="1"/>
  <c r="CJ44" i="1" s="1"/>
  <c r="CB45" i="1"/>
  <c r="CD45" i="1" s="1"/>
  <c r="CF45" i="1" s="1"/>
  <c r="CJ45" i="1" s="1"/>
  <c r="CB46" i="1"/>
  <c r="CD46" i="1" s="1"/>
  <c r="CB47" i="1"/>
  <c r="CD47" i="1" s="1"/>
  <c r="CB48" i="1"/>
  <c r="CD48" i="1" s="1"/>
  <c r="CF48" i="1" s="1"/>
  <c r="CJ48" i="1" s="1"/>
  <c r="CK48" i="1" s="1"/>
  <c r="CL48" i="1" s="1"/>
  <c r="CO42" i="1"/>
  <c r="CQ42" i="1" s="1"/>
  <c r="CO43" i="1"/>
  <c r="CQ43" i="1" s="1"/>
  <c r="CO44" i="1"/>
  <c r="CQ44" i="1" s="1"/>
  <c r="CS44" i="1" s="1"/>
  <c r="CW44" i="1" s="1"/>
  <c r="CX44" i="1" s="1"/>
  <c r="CY44" i="1" s="1"/>
  <c r="CO45" i="1"/>
  <c r="CQ45" i="1" s="1"/>
  <c r="CO46" i="1"/>
  <c r="CQ46" i="1" s="1"/>
  <c r="CS46" i="1" s="1"/>
  <c r="CW46" i="1" s="1"/>
  <c r="CX46" i="1" s="1"/>
  <c r="CY46" i="1" s="1"/>
  <c r="CO47" i="1"/>
  <c r="CQ47" i="1" s="1"/>
  <c r="CS47" i="1" s="1"/>
  <c r="CW47" i="1" s="1"/>
  <c r="CX47" i="1" s="1"/>
  <c r="CY47" i="1" s="1"/>
  <c r="CO48" i="1"/>
  <c r="CQ48" i="1" s="1"/>
  <c r="CS48" i="1" s="1"/>
  <c r="CW48" i="1" s="1"/>
  <c r="CX48" i="1" s="1"/>
  <c r="CY48" i="1" s="1"/>
  <c r="B41" i="1"/>
  <c r="B41" i="3" s="1"/>
  <c r="C41" i="1"/>
  <c r="C41" i="3" s="1"/>
  <c r="D41" i="1"/>
  <c r="D41" i="3" s="1"/>
  <c r="BO41" i="1"/>
  <c r="BQ41" i="1" s="1"/>
  <c r="CB41" i="1"/>
  <c r="CD41" i="1" s="1"/>
  <c r="CO41" i="1"/>
  <c r="CQ41" i="1" s="1"/>
  <c r="CS41" i="1" s="1"/>
  <c r="CW41" i="1" s="1"/>
  <c r="CX41" i="1" s="1"/>
  <c r="CY41" i="1" s="1"/>
  <c r="B32" i="1"/>
  <c r="B32" i="3" s="1"/>
  <c r="B33" i="1"/>
  <c r="B33" i="3" s="1"/>
  <c r="B34" i="1"/>
  <c r="B34" i="3" s="1"/>
  <c r="B35" i="1"/>
  <c r="B35" i="3" s="1"/>
  <c r="B36" i="1"/>
  <c r="B36" i="3" s="1"/>
  <c r="B37" i="1"/>
  <c r="B37" i="3" s="1"/>
  <c r="B38" i="1"/>
  <c r="B38" i="3" s="1"/>
  <c r="B39" i="1"/>
  <c r="B39" i="3" s="1"/>
  <c r="B40" i="1"/>
  <c r="B40" i="3" s="1"/>
  <c r="C32" i="1"/>
  <c r="C32" i="3" s="1"/>
  <c r="C33" i="1"/>
  <c r="C33" i="3" s="1"/>
  <c r="C34" i="1"/>
  <c r="C34" i="3" s="1"/>
  <c r="C35" i="1"/>
  <c r="C35" i="3" s="1"/>
  <c r="C36" i="1"/>
  <c r="C36" i="3" s="1"/>
  <c r="C37" i="1"/>
  <c r="C37" i="3" s="1"/>
  <c r="C38" i="1"/>
  <c r="C38" i="3" s="1"/>
  <c r="C39" i="1"/>
  <c r="C39" i="3" s="1"/>
  <c r="C40" i="1"/>
  <c r="C40" i="3" s="1"/>
  <c r="D32" i="1"/>
  <c r="D32" i="3" s="1"/>
  <c r="D33" i="1"/>
  <c r="D33" i="3" s="1"/>
  <c r="D34" i="1"/>
  <c r="D34" i="3" s="1"/>
  <c r="D35" i="1"/>
  <c r="D35" i="3" s="1"/>
  <c r="D36" i="1"/>
  <c r="D36" i="3" s="1"/>
  <c r="D37" i="1"/>
  <c r="D37" i="3" s="1"/>
  <c r="D38" i="1"/>
  <c r="D38" i="3" s="1"/>
  <c r="D39" i="1"/>
  <c r="D39" i="3" s="1"/>
  <c r="D40" i="1"/>
  <c r="D40" i="3" s="1"/>
  <c r="BO32" i="1"/>
  <c r="BQ32" i="1" s="1"/>
  <c r="BS32" i="1" s="1"/>
  <c r="BW32" i="1" s="1"/>
  <c r="BO33" i="1"/>
  <c r="BQ33" i="1" s="1"/>
  <c r="BO34" i="1"/>
  <c r="BQ34" i="1" s="1"/>
  <c r="BO35" i="1"/>
  <c r="BQ35" i="1" s="1"/>
  <c r="BO36" i="1"/>
  <c r="BQ36" i="1" s="1"/>
  <c r="BS36" i="1" s="1"/>
  <c r="BW36" i="1" s="1"/>
  <c r="BO37" i="1"/>
  <c r="BQ37" i="1" s="1"/>
  <c r="BO38" i="1"/>
  <c r="BQ38" i="1" s="1"/>
  <c r="BO39" i="1"/>
  <c r="BQ39" i="1" s="1"/>
  <c r="BO40" i="1"/>
  <c r="BQ40" i="1" s="1"/>
  <c r="BS40" i="1" s="1"/>
  <c r="BW40" i="1" s="1"/>
  <c r="BX40" i="1" s="1"/>
  <c r="CB32" i="1"/>
  <c r="CD32" i="1" s="1"/>
  <c r="CB33" i="1"/>
  <c r="CD33" i="1" s="1"/>
  <c r="CB34" i="1"/>
  <c r="CD34" i="1" s="1"/>
  <c r="CB35" i="1"/>
  <c r="CD35" i="1" s="1"/>
  <c r="CB36" i="1"/>
  <c r="CD36" i="1" s="1"/>
  <c r="CB37" i="1"/>
  <c r="CD37" i="1" s="1"/>
  <c r="CF37" i="1" s="1"/>
  <c r="CJ37" i="1" s="1"/>
  <c r="CB38" i="1"/>
  <c r="CD38" i="1" s="1"/>
  <c r="CF38" i="1" s="1"/>
  <c r="CJ38" i="1" s="1"/>
  <c r="CB39" i="1"/>
  <c r="CD39" i="1" s="1"/>
  <c r="CB40" i="1"/>
  <c r="CD40" i="1" s="1"/>
  <c r="CO32" i="1"/>
  <c r="CQ32" i="1" s="1"/>
  <c r="CO33" i="1"/>
  <c r="CQ33" i="1" s="1"/>
  <c r="CO34" i="1"/>
  <c r="CQ34" i="1" s="1"/>
  <c r="CO35" i="1"/>
  <c r="CQ35" i="1" s="1"/>
  <c r="CO36" i="1"/>
  <c r="CQ36" i="1" s="1"/>
  <c r="CO37" i="1"/>
  <c r="CQ37" i="1" s="1"/>
  <c r="CO38" i="1"/>
  <c r="CQ38" i="1" s="1"/>
  <c r="CO39" i="1"/>
  <c r="CQ39" i="1" s="1"/>
  <c r="CO40" i="1"/>
  <c r="CQ40" i="1" s="1"/>
  <c r="CS40" i="1" s="1"/>
  <c r="CW40" i="1" s="1"/>
  <c r="CX40" i="1" s="1"/>
  <c r="CY40" i="1" s="1"/>
  <c r="B31" i="1"/>
  <c r="B31" i="3" s="1"/>
  <c r="C31" i="1"/>
  <c r="C31" i="3" s="1"/>
  <c r="D31" i="1"/>
  <c r="D31" i="3" s="1"/>
  <c r="BO31" i="1"/>
  <c r="BQ31" i="1" s="1"/>
  <c r="CB31" i="1"/>
  <c r="CD31" i="1" s="1"/>
  <c r="CF31" i="1" s="1"/>
  <c r="CJ31" i="1" s="1"/>
  <c r="CO31" i="1"/>
  <c r="CQ31" i="1" s="1"/>
  <c r="CS31" i="1" s="1"/>
  <c r="CW31" i="1" s="1"/>
  <c r="CX31" i="1" s="1"/>
  <c r="CY31" i="1" s="1"/>
  <c r="B30" i="1"/>
  <c r="B30" i="3" s="1"/>
  <c r="C30" i="1"/>
  <c r="C30" i="3" s="1"/>
  <c r="D30" i="1"/>
  <c r="D30" i="3" s="1"/>
  <c r="BO30" i="1"/>
  <c r="BQ30" i="1" s="1"/>
  <c r="BS30" i="1" s="1"/>
  <c r="BW30" i="1" s="1"/>
  <c r="CB30" i="1"/>
  <c r="CD30" i="1" s="1"/>
  <c r="CO30" i="1"/>
  <c r="CQ30" i="1" s="1"/>
  <c r="B26" i="1"/>
  <c r="B26" i="3" s="1"/>
  <c r="C26" i="1"/>
  <c r="C26" i="3" s="1"/>
  <c r="D26" i="1"/>
  <c r="D26" i="3" s="1"/>
  <c r="BO26" i="1"/>
  <c r="BQ26" i="1" s="1"/>
  <c r="CB26" i="1"/>
  <c r="CD26" i="1" s="1"/>
  <c r="CO26" i="1"/>
  <c r="CQ26" i="1" s="1"/>
  <c r="B29" i="1"/>
  <c r="B29" i="3" s="1"/>
  <c r="C29" i="1"/>
  <c r="C29" i="3" s="1"/>
  <c r="D29" i="1"/>
  <c r="D29" i="3" s="1"/>
  <c r="BO29" i="1"/>
  <c r="BQ29" i="1" s="1"/>
  <c r="CB29" i="1"/>
  <c r="CD29" i="1" s="1"/>
  <c r="CO29" i="1"/>
  <c r="CQ29" i="1" s="1"/>
  <c r="B28" i="1"/>
  <c r="B28" i="3" s="1"/>
  <c r="C28" i="1"/>
  <c r="C28" i="3" s="1"/>
  <c r="D28" i="1"/>
  <c r="D28" i="3" s="1"/>
  <c r="BO28" i="1"/>
  <c r="BQ28" i="1" s="1"/>
  <c r="CB28" i="1"/>
  <c r="CD28" i="1" s="1"/>
  <c r="CF28" i="1" s="1"/>
  <c r="CJ28" i="1" s="1"/>
  <c r="CO28" i="1"/>
  <c r="CQ28" i="1" s="1"/>
  <c r="B24" i="1"/>
  <c r="B24" i="3" s="1"/>
  <c r="C24" i="1"/>
  <c r="C24" i="3" s="1"/>
  <c r="D24" i="1"/>
  <c r="D24" i="3" s="1"/>
  <c r="BO24" i="1"/>
  <c r="BQ24" i="1" s="1"/>
  <c r="BS24" i="1" s="1"/>
  <c r="BW24" i="1" s="1"/>
  <c r="CB24" i="1"/>
  <c r="CD24" i="1" s="1"/>
  <c r="CO24" i="1"/>
  <c r="CQ24" i="1" s="1"/>
  <c r="B27" i="1"/>
  <c r="B27" i="3" s="1"/>
  <c r="C27" i="1"/>
  <c r="C27" i="3" s="1"/>
  <c r="D27" i="1"/>
  <c r="D27" i="3" s="1"/>
  <c r="BO27" i="1"/>
  <c r="BQ27" i="1" s="1"/>
  <c r="BS27" i="1" s="1"/>
  <c r="BW27" i="1" s="1"/>
  <c r="CB27" i="1"/>
  <c r="CD27" i="1" s="1"/>
  <c r="CO27" i="1"/>
  <c r="CQ27" i="1" s="1"/>
  <c r="CS27" i="1" s="1"/>
  <c r="CW27" i="1" s="1"/>
  <c r="CX27" i="1" s="1"/>
  <c r="CY27" i="1" s="1"/>
  <c r="B25" i="1"/>
  <c r="B25" i="3" s="1"/>
  <c r="C25" i="1"/>
  <c r="C25" i="3" s="1"/>
  <c r="D25" i="1"/>
  <c r="D25" i="3" s="1"/>
  <c r="BO25" i="1"/>
  <c r="BQ25" i="1" s="1"/>
  <c r="CB25" i="1"/>
  <c r="CD25" i="1" s="1"/>
  <c r="CO25" i="1"/>
  <c r="CQ25" i="1" s="1"/>
  <c r="B23" i="1"/>
  <c r="B23" i="3" s="1"/>
  <c r="C23" i="1"/>
  <c r="C23" i="3" s="1"/>
  <c r="D23" i="1"/>
  <c r="D23" i="3" s="1"/>
  <c r="BO23" i="1"/>
  <c r="BQ23" i="1" s="1"/>
  <c r="BS23" i="1" s="1"/>
  <c r="BW23" i="1" s="1"/>
  <c r="CB23" i="1"/>
  <c r="CD23" i="1" s="1"/>
  <c r="CF23" i="1" s="1"/>
  <c r="CJ23" i="1" s="1"/>
  <c r="CO23" i="1"/>
  <c r="CQ23" i="1" s="1"/>
  <c r="B22" i="1"/>
  <c r="B22" i="3" s="1"/>
  <c r="C22" i="1"/>
  <c r="C22" i="3" s="1"/>
  <c r="D22" i="1"/>
  <c r="D22" i="3" s="1"/>
  <c r="BO22" i="1"/>
  <c r="BQ22" i="1" s="1"/>
  <c r="BS22" i="1" s="1"/>
  <c r="BW22" i="1" s="1"/>
  <c r="CB22" i="1"/>
  <c r="CD22" i="1" s="1"/>
  <c r="CF22" i="1" s="1"/>
  <c r="CJ22" i="1" s="1"/>
  <c r="CO22" i="1"/>
  <c r="CQ22" i="1" s="1"/>
  <c r="B21" i="1"/>
  <c r="B21" i="3" s="1"/>
  <c r="C21" i="1"/>
  <c r="C21" i="3" s="1"/>
  <c r="D21" i="1"/>
  <c r="D21" i="3" s="1"/>
  <c r="BO21" i="1"/>
  <c r="BQ21" i="1" s="1"/>
  <c r="BS21" i="1" s="1"/>
  <c r="BW21" i="1" s="1"/>
  <c r="CB21" i="1"/>
  <c r="CD21" i="1" s="1"/>
  <c r="CO21" i="1"/>
  <c r="CQ21" i="1" s="1"/>
  <c r="B20" i="1"/>
  <c r="B20" i="3" s="1"/>
  <c r="C20" i="1"/>
  <c r="C20" i="3" s="1"/>
  <c r="D20" i="1"/>
  <c r="D20" i="3" s="1"/>
  <c r="BO20" i="1"/>
  <c r="BQ20" i="1" s="1"/>
  <c r="BS20" i="1" s="1"/>
  <c r="BW20" i="1" s="1"/>
  <c r="CB20" i="1"/>
  <c r="CD20" i="1" s="1"/>
  <c r="CF20" i="1" s="1"/>
  <c r="CJ20" i="1" s="1"/>
  <c r="CU20" i="1" s="1"/>
  <c r="CO20" i="1"/>
  <c r="CQ20" i="1" s="1"/>
  <c r="B19" i="1"/>
  <c r="B19" i="3" s="1"/>
  <c r="C19" i="1"/>
  <c r="C19" i="3" s="1"/>
  <c r="D19" i="1"/>
  <c r="D19" i="3" s="1"/>
  <c r="BO19" i="1"/>
  <c r="BQ19" i="1" s="1"/>
  <c r="BS19" i="1" s="1"/>
  <c r="BW19" i="1" s="1"/>
  <c r="CB19" i="1"/>
  <c r="CD19" i="1" s="1"/>
  <c r="CO19" i="1"/>
  <c r="CQ19" i="1" s="1"/>
  <c r="B18" i="1"/>
  <c r="B18" i="3" s="1"/>
  <c r="C18" i="1"/>
  <c r="C18" i="3" s="1"/>
  <c r="D18" i="1"/>
  <c r="D18" i="3" s="1"/>
  <c r="BO18" i="1"/>
  <c r="BQ18" i="1" s="1"/>
  <c r="CB18" i="1"/>
  <c r="CD18" i="1" s="1"/>
  <c r="CO18" i="1"/>
  <c r="CQ18" i="1" s="1"/>
  <c r="B17" i="1"/>
  <c r="B17" i="3" s="1"/>
  <c r="C17" i="1"/>
  <c r="C17" i="3" s="1"/>
  <c r="D17" i="1"/>
  <c r="D17" i="3" s="1"/>
  <c r="BO17" i="1"/>
  <c r="BQ17" i="1" s="1"/>
  <c r="CB17" i="1"/>
  <c r="CD17" i="1" s="1"/>
  <c r="CO17" i="1"/>
  <c r="CQ17" i="1" s="1"/>
  <c r="B16" i="1"/>
  <c r="B16" i="3" s="1"/>
  <c r="C16" i="1"/>
  <c r="C16" i="3" s="1"/>
  <c r="D16" i="1"/>
  <c r="D16" i="3" s="1"/>
  <c r="BO16" i="1"/>
  <c r="BQ16" i="1" s="1"/>
  <c r="CB16" i="1"/>
  <c r="CD16" i="1" s="1"/>
  <c r="CO16" i="1"/>
  <c r="CQ16" i="1" s="1"/>
  <c r="CS16" i="1" s="1"/>
  <c r="CW16" i="1" s="1"/>
  <c r="CX16" i="1" s="1"/>
  <c r="CY16" i="1" s="1"/>
  <c r="B15" i="1"/>
  <c r="B15" i="3" s="1"/>
  <c r="C15" i="1"/>
  <c r="C15" i="3" s="1"/>
  <c r="D15" i="1"/>
  <c r="D15" i="3" s="1"/>
  <c r="BO15" i="1"/>
  <c r="BQ15" i="1" s="1"/>
  <c r="CB15" i="1"/>
  <c r="CD15" i="1" s="1"/>
  <c r="CO15" i="1"/>
  <c r="CQ15" i="1" s="1"/>
  <c r="B14" i="1"/>
  <c r="B14" i="3" s="1"/>
  <c r="C14" i="1"/>
  <c r="C14" i="3" s="1"/>
  <c r="D14" i="1"/>
  <c r="D14" i="3" s="1"/>
  <c r="BO14" i="1"/>
  <c r="BQ14" i="1" s="1"/>
  <c r="CB14" i="1"/>
  <c r="CD14" i="1" s="1"/>
  <c r="CO14" i="1"/>
  <c r="CQ14" i="1" s="1"/>
  <c r="B13" i="1"/>
  <c r="B13" i="3" s="1"/>
  <c r="C13" i="1"/>
  <c r="C13" i="3" s="1"/>
  <c r="D13" i="1"/>
  <c r="D13" i="3" s="1"/>
  <c r="BO13" i="1"/>
  <c r="BQ13" i="1" s="1"/>
  <c r="CB13" i="1"/>
  <c r="CD13" i="1" s="1"/>
  <c r="CF13" i="1" s="1"/>
  <c r="CJ13" i="1" s="1"/>
  <c r="CO13" i="1"/>
  <c r="CQ13" i="1" s="1"/>
  <c r="CB4" i="1"/>
  <c r="CD4" i="1" s="1"/>
  <c r="CB5" i="1"/>
  <c r="CD5" i="1" s="1"/>
  <c r="CF5" i="1" s="1"/>
  <c r="CJ5" i="1" s="1"/>
  <c r="CB6" i="1"/>
  <c r="CD6" i="1" s="1"/>
  <c r="CF6" i="1" s="1"/>
  <c r="CJ6" i="1" s="1"/>
  <c r="CB7" i="1"/>
  <c r="CD7" i="1" s="1"/>
  <c r="CB8" i="1"/>
  <c r="CD8" i="1" s="1"/>
  <c r="CB9" i="1"/>
  <c r="CD9" i="1" s="1"/>
  <c r="CB10" i="1"/>
  <c r="CD10" i="1" s="1"/>
  <c r="CF10" i="1" s="1"/>
  <c r="CJ10" i="1" s="1"/>
  <c r="CU10" i="1" s="1"/>
  <c r="CB11" i="1"/>
  <c r="CD11" i="1" s="1"/>
  <c r="CB12" i="1"/>
  <c r="CD12" i="1" s="1"/>
  <c r="B12" i="1"/>
  <c r="B12" i="3" s="1"/>
  <c r="C12" i="1"/>
  <c r="C12" i="3" s="1"/>
  <c r="D12" i="1"/>
  <c r="D12" i="3" s="1"/>
  <c r="BO12" i="1"/>
  <c r="BQ12" i="1" s="1"/>
  <c r="BS12" i="1" s="1"/>
  <c r="BW12" i="1" s="1"/>
  <c r="CO12" i="1"/>
  <c r="CQ12" i="1" s="1"/>
  <c r="CS12" i="1" s="1"/>
  <c r="CW12" i="1" s="1"/>
  <c r="CX12" i="1" s="1"/>
  <c r="CY12" i="1" s="1"/>
  <c r="B11" i="1"/>
  <c r="B11" i="3" s="1"/>
  <c r="C11" i="1"/>
  <c r="C11" i="3" s="1"/>
  <c r="D11" i="1"/>
  <c r="D11" i="3" s="1"/>
  <c r="BO11" i="1"/>
  <c r="BQ11" i="1" s="1"/>
  <c r="CO11" i="1"/>
  <c r="CQ11" i="1" s="1"/>
  <c r="B10" i="1"/>
  <c r="B10" i="3" s="1"/>
  <c r="C10" i="1"/>
  <c r="C10" i="3" s="1"/>
  <c r="D10" i="1"/>
  <c r="D10" i="3" s="1"/>
  <c r="BO10" i="1"/>
  <c r="BQ10" i="1" s="1"/>
  <c r="CO10" i="1"/>
  <c r="CQ10" i="1" s="1"/>
  <c r="CS10" i="1" s="1"/>
  <c r="CW10" i="1" s="1"/>
  <c r="CX10" i="1" s="1"/>
  <c r="CY10" i="1" s="1"/>
  <c r="B9" i="1"/>
  <c r="B9" i="3" s="1"/>
  <c r="C9" i="1"/>
  <c r="C9" i="3" s="1"/>
  <c r="D9" i="1"/>
  <c r="D9" i="3" s="1"/>
  <c r="BO9" i="1"/>
  <c r="BQ9" i="1" s="1"/>
  <c r="CO9" i="1"/>
  <c r="CQ9" i="1" s="1"/>
  <c r="CS9" i="1" s="1"/>
  <c r="CW9" i="1" s="1"/>
  <c r="CX9" i="1" s="1"/>
  <c r="CY9" i="1" s="1"/>
  <c r="B8" i="1"/>
  <c r="B8" i="3" s="1"/>
  <c r="C8" i="1"/>
  <c r="C8" i="3" s="1"/>
  <c r="D8" i="1"/>
  <c r="D8" i="3" s="1"/>
  <c r="BO8" i="1"/>
  <c r="BQ8" i="1" s="1"/>
  <c r="CO8" i="1"/>
  <c r="CQ8" i="1" s="1"/>
  <c r="B7" i="1"/>
  <c r="B7" i="3" s="1"/>
  <c r="C7" i="1"/>
  <c r="C7" i="3" s="1"/>
  <c r="D7" i="1"/>
  <c r="D7" i="3" s="1"/>
  <c r="BO7" i="1"/>
  <c r="BQ7" i="1" s="1"/>
  <c r="CO7" i="1"/>
  <c r="CQ7" i="1" s="1"/>
  <c r="D6" i="1"/>
  <c r="D6" i="3" s="1"/>
  <c r="C6" i="1"/>
  <c r="C6" i="3" s="1"/>
  <c r="B6" i="1"/>
  <c r="B6" i="3" s="1"/>
  <c r="D5" i="1"/>
  <c r="D5" i="3" s="1"/>
  <c r="C5" i="1"/>
  <c r="C5" i="3" s="1"/>
  <c r="B5" i="1"/>
  <c r="B5" i="3" s="1"/>
  <c r="D4" i="1"/>
  <c r="D4" i="3" s="1"/>
  <c r="C4" i="1"/>
  <c r="C4" i="3" s="1"/>
  <c r="B4" i="1"/>
  <c r="B4" i="3" s="1"/>
  <c r="BO6" i="1"/>
  <c r="BQ6" i="1" s="1"/>
  <c r="BO5" i="1"/>
  <c r="BQ5" i="1" s="1"/>
  <c r="CO6" i="1"/>
  <c r="CQ6" i="1" s="1"/>
  <c r="CO5" i="1"/>
  <c r="CQ5" i="1" s="1"/>
  <c r="CO4" i="1"/>
  <c r="CQ4" i="1" s="1"/>
  <c r="CS4" i="1" s="1"/>
  <c r="CW4" i="1" s="1"/>
  <c r="CX4" i="1" s="1"/>
  <c r="CY4" i="1" s="1"/>
  <c r="BO4" i="1"/>
  <c r="BQ4" i="1" s="1"/>
  <c r="B459" i="3" l="1"/>
  <c r="C390" i="3"/>
  <c r="C386" i="3"/>
  <c r="B413" i="3"/>
  <c r="B409" i="3"/>
  <c r="B399" i="3"/>
  <c r="B393" i="3"/>
  <c r="B389" i="3"/>
  <c r="B385" i="3"/>
  <c r="D437" i="3"/>
  <c r="D433" i="3"/>
  <c r="D429" i="3"/>
  <c r="D425" i="3"/>
  <c r="D421" i="3"/>
  <c r="D417" i="3"/>
  <c r="C440" i="3"/>
  <c r="C436" i="3"/>
  <c r="C432" i="3"/>
  <c r="C428" i="3"/>
  <c r="C424" i="3"/>
  <c r="C420" i="3"/>
  <c r="C416" i="3"/>
  <c r="B439" i="3"/>
  <c r="B435" i="3"/>
  <c r="B431" i="3"/>
  <c r="B427" i="3"/>
  <c r="B423" i="3"/>
  <c r="B419" i="3"/>
  <c r="B415" i="3"/>
  <c r="D442" i="3"/>
  <c r="C363" i="3"/>
  <c r="B405" i="3"/>
  <c r="D447" i="3"/>
  <c r="D372" i="3"/>
  <c r="D403" i="3"/>
  <c r="D396" i="3"/>
  <c r="D454" i="3"/>
  <c r="D450" i="3"/>
  <c r="C457" i="3"/>
  <c r="C453" i="3"/>
  <c r="C449" i="3"/>
  <c r="B452" i="3"/>
  <c r="B448" i="3"/>
  <c r="C384" i="3"/>
  <c r="D495" i="3"/>
  <c r="D499" i="3"/>
  <c r="C494" i="3"/>
  <c r="C498" i="3"/>
  <c r="C382" i="3"/>
  <c r="C378" i="3"/>
  <c r="C374" i="3"/>
  <c r="C367" i="3"/>
  <c r="C362" i="3"/>
  <c r="C358" i="3"/>
  <c r="B381" i="3"/>
  <c r="B377" i="3"/>
  <c r="B370" i="3"/>
  <c r="B366" i="3"/>
  <c r="B361" i="3"/>
  <c r="B357" i="3"/>
  <c r="D363" i="3"/>
  <c r="D371" i="3"/>
  <c r="B373" i="3"/>
  <c r="D412" i="3"/>
  <c r="D408" i="3"/>
  <c r="D402" i="3"/>
  <c r="D398" i="3"/>
  <c r="D392" i="3"/>
  <c r="D388" i="3"/>
  <c r="D384" i="3"/>
  <c r="C411" i="3"/>
  <c r="C407" i="3"/>
  <c r="C401" i="3"/>
  <c r="C397" i="3"/>
  <c r="C391" i="3"/>
  <c r="C387" i="3"/>
  <c r="B410" i="3"/>
  <c r="B406" i="3"/>
  <c r="B400" i="3"/>
  <c r="B390" i="3"/>
  <c r="B386" i="3"/>
  <c r="B394" i="3"/>
  <c r="D395" i="3"/>
  <c r="B404" i="3"/>
  <c r="D438" i="3"/>
  <c r="D434" i="3"/>
  <c r="D430" i="3"/>
  <c r="D426" i="3"/>
  <c r="D422" i="3"/>
  <c r="D418" i="3"/>
  <c r="D414" i="3"/>
  <c r="C437" i="3"/>
  <c r="C433" i="3"/>
  <c r="C429" i="3"/>
  <c r="C425" i="3"/>
  <c r="C421" i="3"/>
  <c r="C417" i="3"/>
  <c r="B440" i="3"/>
  <c r="B436" i="3"/>
  <c r="B432" i="3"/>
  <c r="B428" i="3"/>
  <c r="B424" i="3"/>
  <c r="B441" i="3"/>
  <c r="D445" i="3"/>
  <c r="B469" i="3"/>
  <c r="D494" i="3"/>
  <c r="D498" i="3"/>
  <c r="D470" i="3"/>
  <c r="C493" i="3"/>
  <c r="C497" i="3"/>
  <c r="C473" i="3"/>
  <c r="B496" i="3"/>
  <c r="B500" i="3"/>
  <c r="B472" i="3"/>
  <c r="C371" i="3"/>
  <c r="C403" i="3"/>
  <c r="C395" i="3"/>
  <c r="D455" i="3"/>
  <c r="D451" i="3"/>
  <c r="C454" i="3"/>
  <c r="C450" i="3"/>
  <c r="C446" i="3"/>
  <c r="C441" i="3"/>
  <c r="B457" i="3"/>
  <c r="B453" i="3"/>
  <c r="B449" i="3"/>
  <c r="C445" i="3"/>
  <c r="D493" i="3"/>
  <c r="D497" i="3"/>
  <c r="D473" i="3"/>
  <c r="C496" i="3"/>
  <c r="C500" i="3"/>
  <c r="C472" i="3"/>
  <c r="B495" i="3"/>
  <c r="B499" i="3"/>
  <c r="B471" i="3"/>
  <c r="B493" i="3"/>
  <c r="B497" i="3"/>
  <c r="D381" i="3"/>
  <c r="D377" i="3"/>
  <c r="D370" i="3"/>
  <c r="D366" i="3"/>
  <c r="D361" i="3"/>
  <c r="D357" i="3"/>
  <c r="C380" i="3"/>
  <c r="C376" i="3"/>
  <c r="C369" i="3"/>
  <c r="C365" i="3"/>
  <c r="C360" i="3"/>
  <c r="C356" i="3"/>
  <c r="B383" i="3"/>
  <c r="B379" i="3"/>
  <c r="B375" i="3"/>
  <c r="B368" i="3"/>
  <c r="B359" i="3"/>
  <c r="B363" i="3"/>
  <c r="B371" i="3"/>
  <c r="D373" i="3"/>
  <c r="D410" i="3"/>
  <c r="D406" i="3"/>
  <c r="D400" i="3"/>
  <c r="D390" i="3"/>
  <c r="D386" i="3"/>
  <c r="C413" i="3"/>
  <c r="C409" i="3"/>
  <c r="C405" i="3"/>
  <c r="C399" i="3"/>
  <c r="C393" i="3"/>
  <c r="C389" i="3"/>
  <c r="C385" i="3"/>
  <c r="B412" i="3"/>
  <c r="B408" i="3"/>
  <c r="B402" i="3"/>
  <c r="B398" i="3"/>
  <c r="B392" i="3"/>
  <c r="B388" i="3"/>
  <c r="B384" i="3"/>
  <c r="D394" i="3"/>
  <c r="B395" i="3"/>
  <c r="D404" i="3"/>
  <c r="D440" i="3"/>
  <c r="D436" i="3"/>
  <c r="D432" i="3"/>
  <c r="D428" i="3"/>
  <c r="D424" i="3"/>
  <c r="D420" i="3"/>
  <c r="D416" i="3"/>
  <c r="C439" i="3"/>
  <c r="C435" i="3"/>
  <c r="C431" i="3"/>
  <c r="C427" i="3"/>
  <c r="C423" i="3"/>
  <c r="C419" i="3"/>
  <c r="C415" i="3"/>
  <c r="B438" i="3"/>
  <c r="B434" i="3"/>
  <c r="B430" i="3"/>
  <c r="B426" i="3"/>
  <c r="B422" i="3"/>
  <c r="B418" i="3"/>
  <c r="B414" i="3"/>
  <c r="D446" i="3"/>
  <c r="D441" i="3"/>
  <c r="B443" i="3"/>
  <c r="B445" i="3"/>
  <c r="D469" i="3"/>
  <c r="D496" i="3"/>
  <c r="D500" i="3"/>
  <c r="D472" i="3"/>
  <c r="C495" i="3"/>
  <c r="C499" i="3"/>
  <c r="C471" i="3"/>
  <c r="B494" i="3"/>
  <c r="B498" i="3"/>
  <c r="B470" i="3"/>
  <c r="BK355" i="1"/>
  <c r="BL355" i="1" s="1"/>
  <c r="O355" i="3"/>
  <c r="AP485" i="1"/>
  <c r="BE485" i="1"/>
  <c r="BH485" i="1" s="1"/>
  <c r="AP455" i="1"/>
  <c r="AQ455" i="1" s="1"/>
  <c r="BE455" i="1"/>
  <c r="BH455" i="1" s="1"/>
  <c r="AP426" i="1"/>
  <c r="BE426" i="1"/>
  <c r="BH426" i="1" s="1"/>
  <c r="AP410" i="1"/>
  <c r="AQ410" i="1" s="1"/>
  <c r="AR410" i="1" s="1"/>
  <c r="N410" i="3" s="1"/>
  <c r="BE410" i="1"/>
  <c r="BH410" i="1" s="1"/>
  <c r="AP398" i="1"/>
  <c r="BE398" i="1"/>
  <c r="BH398" i="1" s="1"/>
  <c r="AP378" i="1"/>
  <c r="AQ378" i="1" s="1"/>
  <c r="AR378" i="1" s="1"/>
  <c r="BE378" i="1"/>
  <c r="BH378" i="1" s="1"/>
  <c r="AP366" i="1"/>
  <c r="BE366" i="1"/>
  <c r="BH366" i="1" s="1"/>
  <c r="AP321" i="1"/>
  <c r="BE321" i="1"/>
  <c r="BH321" i="1" s="1"/>
  <c r="AP233" i="1"/>
  <c r="BE233" i="1"/>
  <c r="BH233" i="1" s="1"/>
  <c r="AP201" i="1"/>
  <c r="AQ201" i="1" s="1"/>
  <c r="BE201" i="1"/>
  <c r="BH201" i="1" s="1"/>
  <c r="AP189" i="1"/>
  <c r="BE189" i="1"/>
  <c r="BH189" i="1" s="1"/>
  <c r="AP157" i="1"/>
  <c r="BE157" i="1"/>
  <c r="BH157" i="1" s="1"/>
  <c r="AP129" i="1"/>
  <c r="BE129" i="1"/>
  <c r="BH129" i="1" s="1"/>
  <c r="AP101" i="1"/>
  <c r="BE101" i="1"/>
  <c r="BH101" i="1" s="1"/>
  <c r="AP81" i="1"/>
  <c r="BE81" i="1"/>
  <c r="BH81" i="1" s="1"/>
  <c r="AP53" i="1"/>
  <c r="BE53" i="1"/>
  <c r="BH53" i="1" s="1"/>
  <c r="AP25" i="1"/>
  <c r="BE25" i="1"/>
  <c r="BH25" i="1" s="1"/>
  <c r="AO485" i="1"/>
  <c r="AQ485" i="1" s="1"/>
  <c r="AN485" i="1" s="1"/>
  <c r="BD485" i="1"/>
  <c r="BG485" i="1" s="1"/>
  <c r="AO455" i="1"/>
  <c r="BD455" i="1"/>
  <c r="BG455" i="1" s="1"/>
  <c r="AO426" i="1"/>
  <c r="AQ426" i="1" s="1"/>
  <c r="AR426" i="1" s="1"/>
  <c r="N426" i="3" s="1"/>
  <c r="BD426" i="1"/>
  <c r="BG426" i="1" s="1"/>
  <c r="AO410" i="1"/>
  <c r="BD410" i="1"/>
  <c r="BG410" i="1" s="1"/>
  <c r="AO398" i="1"/>
  <c r="AQ398" i="1" s="1"/>
  <c r="AR398" i="1" s="1"/>
  <c r="N398" i="3" s="1"/>
  <c r="BD398" i="1"/>
  <c r="BG398" i="1" s="1"/>
  <c r="AO378" i="1"/>
  <c r="BD378" i="1"/>
  <c r="BG378" i="1" s="1"/>
  <c r="AO366" i="1"/>
  <c r="AQ366" i="1" s="1"/>
  <c r="AR366" i="1" s="1"/>
  <c r="N366" i="3" s="1"/>
  <c r="BD366" i="1"/>
  <c r="BG366" i="1" s="1"/>
  <c r="AO321" i="1"/>
  <c r="BD321" i="1"/>
  <c r="BG321" i="1" s="1"/>
  <c r="AO233" i="1"/>
  <c r="AQ233" i="1" s="1"/>
  <c r="BD233" i="1"/>
  <c r="BG233" i="1" s="1"/>
  <c r="AO201" i="1"/>
  <c r="BD201" i="1"/>
  <c r="BG201" i="1" s="1"/>
  <c r="AO189" i="1"/>
  <c r="AQ189" i="1" s="1"/>
  <c r="BD189" i="1"/>
  <c r="BG189" i="1" s="1"/>
  <c r="AO157" i="1"/>
  <c r="BD157" i="1"/>
  <c r="BG157" i="1" s="1"/>
  <c r="AO129" i="1"/>
  <c r="BD129" i="1"/>
  <c r="BG129" i="1" s="1"/>
  <c r="AO101" i="1"/>
  <c r="BD101" i="1"/>
  <c r="BG101" i="1" s="1"/>
  <c r="AO81" i="1"/>
  <c r="AQ81" i="1" s="1"/>
  <c r="AR81" i="1" s="1"/>
  <c r="N81" i="3" s="1"/>
  <c r="BD81" i="1"/>
  <c r="BG81" i="1" s="1"/>
  <c r="AO53" i="1"/>
  <c r="BD53" i="1"/>
  <c r="BG53" i="1" s="1"/>
  <c r="AO25" i="1"/>
  <c r="AQ25" i="1" s="1"/>
  <c r="AR25" i="1" s="1"/>
  <c r="BD25" i="1"/>
  <c r="BG25" i="1" s="1"/>
  <c r="AP409" i="1"/>
  <c r="BE409" i="1"/>
  <c r="BH409" i="1" s="1"/>
  <c r="AP260" i="1"/>
  <c r="BE260" i="1"/>
  <c r="BH260" i="1" s="1"/>
  <c r="AP232" i="1"/>
  <c r="BE232" i="1"/>
  <c r="BH232" i="1" s="1"/>
  <c r="AP168" i="1"/>
  <c r="BE168" i="1"/>
  <c r="BH168" i="1" s="1"/>
  <c r="AP112" i="1"/>
  <c r="BE112" i="1"/>
  <c r="BH112" i="1" s="1"/>
  <c r="AP52" i="1"/>
  <c r="AQ52" i="1" s="1"/>
  <c r="AN52" i="1" s="1"/>
  <c r="BE52" i="1"/>
  <c r="BH52" i="1" s="1"/>
  <c r="AP24" i="1"/>
  <c r="BE24" i="1"/>
  <c r="BH24" i="1" s="1"/>
  <c r="AO409" i="1"/>
  <c r="AQ409" i="1" s="1"/>
  <c r="AR409" i="1" s="1"/>
  <c r="BD409" i="1"/>
  <c r="BG409" i="1" s="1"/>
  <c r="AO260" i="1"/>
  <c r="BD260" i="1"/>
  <c r="BG260" i="1" s="1"/>
  <c r="AO232" i="1"/>
  <c r="AQ232" i="1" s="1"/>
  <c r="AN232" i="1" s="1"/>
  <c r="BD232" i="1"/>
  <c r="BG232" i="1" s="1"/>
  <c r="AO168" i="1"/>
  <c r="BD168" i="1"/>
  <c r="BG168" i="1" s="1"/>
  <c r="AO112" i="1"/>
  <c r="AQ112" i="1" s="1"/>
  <c r="BD112" i="1"/>
  <c r="BG112" i="1" s="1"/>
  <c r="AO52" i="1"/>
  <c r="BD52" i="1"/>
  <c r="BG52" i="1" s="1"/>
  <c r="AO24" i="1"/>
  <c r="AQ24" i="1" s="1"/>
  <c r="AN24" i="1" s="1"/>
  <c r="BD24" i="1"/>
  <c r="BG24" i="1" s="1"/>
  <c r="AP495" i="1"/>
  <c r="BE495" i="1"/>
  <c r="BH495" i="1" s="1"/>
  <c r="AP467" i="1"/>
  <c r="BE467" i="1"/>
  <c r="BH467" i="1" s="1"/>
  <c r="AP436" i="1"/>
  <c r="BE436" i="1"/>
  <c r="BH436" i="1" s="1"/>
  <c r="AP347" i="1"/>
  <c r="BE347" i="1"/>
  <c r="BH347" i="1" s="1"/>
  <c r="AP339" i="1"/>
  <c r="BE339" i="1"/>
  <c r="BH339" i="1" s="1"/>
  <c r="AP319" i="1"/>
  <c r="BE319" i="1"/>
  <c r="BH319" i="1" s="1"/>
  <c r="AP303" i="1"/>
  <c r="BE303" i="1"/>
  <c r="BH303" i="1" s="1"/>
  <c r="AP283" i="1"/>
  <c r="BE283" i="1"/>
  <c r="BH283" i="1" s="1"/>
  <c r="AP275" i="1"/>
  <c r="BE275" i="1"/>
  <c r="BH275" i="1" s="1"/>
  <c r="AP259" i="1"/>
  <c r="BE259" i="1"/>
  <c r="BH259" i="1" s="1"/>
  <c r="AP223" i="1"/>
  <c r="BE223" i="1"/>
  <c r="BH223" i="1" s="1"/>
  <c r="AP203" i="1"/>
  <c r="BE203" i="1"/>
  <c r="BH203" i="1" s="1"/>
  <c r="AP167" i="1"/>
  <c r="BE167" i="1"/>
  <c r="BH167" i="1" s="1"/>
  <c r="AP139" i="1"/>
  <c r="BE139" i="1"/>
  <c r="BH139" i="1" s="1"/>
  <c r="AP111" i="1"/>
  <c r="BE111" i="1"/>
  <c r="BH111" i="1" s="1"/>
  <c r="AP71" i="1"/>
  <c r="BE71" i="1"/>
  <c r="BH71" i="1" s="1"/>
  <c r="AP43" i="1"/>
  <c r="BE43" i="1"/>
  <c r="BH43" i="1" s="1"/>
  <c r="AP15" i="1"/>
  <c r="BE15" i="1"/>
  <c r="BH15" i="1" s="1"/>
  <c r="AO495" i="1"/>
  <c r="BD495" i="1"/>
  <c r="BG495" i="1" s="1"/>
  <c r="AO467" i="1"/>
  <c r="AQ467" i="1" s="1"/>
  <c r="AR467" i="1" s="1"/>
  <c r="N467" i="3" s="1"/>
  <c r="BD467" i="1"/>
  <c r="BG467" i="1" s="1"/>
  <c r="AO436" i="1"/>
  <c r="BD436" i="1"/>
  <c r="BG436" i="1" s="1"/>
  <c r="AO347" i="1"/>
  <c r="AQ347" i="1" s="1"/>
  <c r="AR347" i="1" s="1"/>
  <c r="N347" i="3" s="1"/>
  <c r="BD347" i="1"/>
  <c r="BG347" i="1" s="1"/>
  <c r="AO339" i="1"/>
  <c r="BD339" i="1"/>
  <c r="BG339" i="1" s="1"/>
  <c r="AO319" i="1"/>
  <c r="AQ319" i="1" s="1"/>
  <c r="AR319" i="1" s="1"/>
  <c r="N319" i="3" s="1"/>
  <c r="BD319" i="1"/>
  <c r="BG319" i="1" s="1"/>
  <c r="AO303" i="1"/>
  <c r="BD303" i="1"/>
  <c r="BG303" i="1" s="1"/>
  <c r="AO283" i="1"/>
  <c r="AQ283" i="1" s="1"/>
  <c r="AR283" i="1" s="1"/>
  <c r="N283" i="3" s="1"/>
  <c r="BD283" i="1"/>
  <c r="BG283" i="1" s="1"/>
  <c r="AO275" i="1"/>
  <c r="BD275" i="1"/>
  <c r="BG275" i="1" s="1"/>
  <c r="AO259" i="1"/>
  <c r="AQ259" i="1" s="1"/>
  <c r="AR259" i="1" s="1"/>
  <c r="BD259" i="1"/>
  <c r="BG259" i="1" s="1"/>
  <c r="AO223" i="1"/>
  <c r="BD223" i="1"/>
  <c r="BG223" i="1" s="1"/>
  <c r="AO203" i="1"/>
  <c r="AQ203" i="1" s="1"/>
  <c r="BD203" i="1"/>
  <c r="BG203" i="1" s="1"/>
  <c r="AO167" i="1"/>
  <c r="BD167" i="1"/>
  <c r="BG167" i="1" s="1"/>
  <c r="AO139" i="1"/>
  <c r="AQ139" i="1" s="1"/>
  <c r="BD139" i="1"/>
  <c r="BG139" i="1" s="1"/>
  <c r="AO111" i="1"/>
  <c r="BD111" i="1"/>
  <c r="BG111" i="1" s="1"/>
  <c r="AO71" i="1"/>
  <c r="AQ71" i="1" s="1"/>
  <c r="AR71" i="1" s="1"/>
  <c r="BD71" i="1"/>
  <c r="BG71" i="1" s="1"/>
  <c r="AO43" i="1"/>
  <c r="BD43" i="1"/>
  <c r="BG43" i="1" s="1"/>
  <c r="AO15" i="1"/>
  <c r="AQ15" i="1" s="1"/>
  <c r="AR15" i="1" s="1"/>
  <c r="N15" i="3" s="1"/>
  <c r="BD15" i="1"/>
  <c r="BG15" i="1" s="1"/>
  <c r="AP494" i="1"/>
  <c r="BE494" i="1"/>
  <c r="BH494" i="1" s="1"/>
  <c r="AP466" i="1"/>
  <c r="AQ466" i="1" s="1"/>
  <c r="AN466" i="1" s="1"/>
  <c r="BE466" i="1"/>
  <c r="BH466" i="1" s="1"/>
  <c r="AP435" i="1"/>
  <c r="BE435" i="1"/>
  <c r="BH435" i="1" s="1"/>
  <c r="AP379" i="1"/>
  <c r="AQ379" i="1" s="1"/>
  <c r="AN379" i="1" s="1"/>
  <c r="BE379" i="1"/>
  <c r="BH379" i="1" s="1"/>
  <c r="AP346" i="1"/>
  <c r="BE346" i="1"/>
  <c r="BH346" i="1" s="1"/>
  <c r="AP282" i="1"/>
  <c r="AQ282" i="1" s="1"/>
  <c r="AN282" i="1" s="1"/>
  <c r="BE282" i="1"/>
  <c r="BH282" i="1" s="1"/>
  <c r="AP250" i="1"/>
  <c r="BE250" i="1"/>
  <c r="BH250" i="1" s="1"/>
  <c r="AP138" i="1"/>
  <c r="AQ138" i="1" s="1"/>
  <c r="AN138" i="1" s="1"/>
  <c r="BE138" i="1"/>
  <c r="BH138" i="1" s="1"/>
  <c r="AP82" i="1"/>
  <c r="BE82" i="1"/>
  <c r="BH82" i="1" s="1"/>
  <c r="AO494" i="1"/>
  <c r="AQ494" i="1" s="1"/>
  <c r="AR494" i="1" s="1"/>
  <c r="N494" i="3" s="1"/>
  <c r="BD494" i="1"/>
  <c r="BG494" i="1" s="1"/>
  <c r="AO466" i="1"/>
  <c r="BD466" i="1"/>
  <c r="BG466" i="1" s="1"/>
  <c r="AO435" i="1"/>
  <c r="BD435" i="1"/>
  <c r="BG435" i="1" s="1"/>
  <c r="AO379" i="1"/>
  <c r="BD379" i="1"/>
  <c r="BG379" i="1" s="1"/>
  <c r="AO346" i="1"/>
  <c r="AQ346" i="1" s="1"/>
  <c r="AR346" i="1" s="1"/>
  <c r="N346" i="3" s="1"/>
  <c r="BD346" i="1"/>
  <c r="BG346" i="1" s="1"/>
  <c r="AO282" i="1"/>
  <c r="BD282" i="1"/>
  <c r="BG282" i="1" s="1"/>
  <c r="AO250" i="1"/>
  <c r="AQ250" i="1" s="1"/>
  <c r="BD250" i="1"/>
  <c r="BG250" i="1" s="1"/>
  <c r="AO138" i="1"/>
  <c r="BD138" i="1"/>
  <c r="BG138" i="1" s="1"/>
  <c r="AO82" i="1"/>
  <c r="AQ82" i="1" s="1"/>
  <c r="AR82" i="1" s="1"/>
  <c r="BD82" i="1"/>
  <c r="BG82" i="1" s="1"/>
  <c r="AP176" i="1"/>
  <c r="BE176" i="1"/>
  <c r="BH176" i="1" s="1"/>
  <c r="AP120" i="1"/>
  <c r="AQ120" i="1" s="1"/>
  <c r="AN120" i="1" s="1"/>
  <c r="BE120" i="1"/>
  <c r="BH120" i="1" s="1"/>
  <c r="AO476" i="1"/>
  <c r="BD476" i="1"/>
  <c r="BG476" i="1" s="1"/>
  <c r="AO332" i="1"/>
  <c r="BD332" i="1"/>
  <c r="BG332" i="1" s="1"/>
  <c r="AO176" i="1"/>
  <c r="BD176" i="1"/>
  <c r="BG176" i="1" s="1"/>
  <c r="AP445" i="1"/>
  <c r="BE445" i="1"/>
  <c r="BH445" i="1" s="1"/>
  <c r="AP356" i="1"/>
  <c r="BE356" i="1"/>
  <c r="BH356" i="1" s="1"/>
  <c r="AP291" i="1"/>
  <c r="BE291" i="1"/>
  <c r="BH291" i="1" s="1"/>
  <c r="AP147" i="1"/>
  <c r="BE147" i="1"/>
  <c r="BH147" i="1" s="1"/>
  <c r="AO445" i="1"/>
  <c r="AQ445" i="1" s="1"/>
  <c r="AR445" i="1" s="1"/>
  <c r="BD445" i="1"/>
  <c r="BG445" i="1" s="1"/>
  <c r="AO356" i="1"/>
  <c r="BD356" i="1"/>
  <c r="BG356" i="1" s="1"/>
  <c r="AO291" i="1"/>
  <c r="BD291" i="1"/>
  <c r="BG291" i="1" s="1"/>
  <c r="AO147" i="1"/>
  <c r="BD147" i="1"/>
  <c r="BG147" i="1" s="1"/>
  <c r="BF444" i="1"/>
  <c r="BJ444" i="1"/>
  <c r="AP476" i="1"/>
  <c r="BE476" i="1"/>
  <c r="BH476" i="1" s="1"/>
  <c r="AP332" i="1"/>
  <c r="BE332" i="1"/>
  <c r="BH332" i="1" s="1"/>
  <c r="AP387" i="1"/>
  <c r="BE387" i="1"/>
  <c r="BH387" i="1" s="1"/>
  <c r="AP214" i="1"/>
  <c r="AQ214" i="1" s="1"/>
  <c r="AR214" i="1" s="1"/>
  <c r="BE214" i="1"/>
  <c r="BH214" i="1" s="1"/>
  <c r="AP90" i="1"/>
  <c r="BE90" i="1"/>
  <c r="BH90" i="1" s="1"/>
  <c r="AO387" i="1"/>
  <c r="AQ387" i="1" s="1"/>
  <c r="AN387" i="1" s="1"/>
  <c r="BD387" i="1"/>
  <c r="BG387" i="1" s="1"/>
  <c r="AO214" i="1"/>
  <c r="BD214" i="1"/>
  <c r="BG214" i="1" s="1"/>
  <c r="AO90" i="1"/>
  <c r="AQ90" i="1" s="1"/>
  <c r="AR90" i="1" s="1"/>
  <c r="BD90" i="1"/>
  <c r="BG90" i="1" s="1"/>
  <c r="AP417" i="1"/>
  <c r="BE417" i="1"/>
  <c r="BH417" i="1" s="1"/>
  <c r="AP268" i="1"/>
  <c r="BE268" i="1"/>
  <c r="BH268" i="1" s="1"/>
  <c r="AO417" i="1"/>
  <c r="BD417" i="1"/>
  <c r="BG417" i="1" s="1"/>
  <c r="AO268" i="1"/>
  <c r="AQ268" i="1" s="1"/>
  <c r="AN268" i="1" s="1"/>
  <c r="BD268" i="1"/>
  <c r="BG268" i="1" s="1"/>
  <c r="AO120" i="1"/>
  <c r="BD120" i="1"/>
  <c r="BG120" i="1" s="1"/>
  <c r="AP241" i="1"/>
  <c r="BE241" i="1"/>
  <c r="BH241" i="1" s="1"/>
  <c r="AP61" i="1"/>
  <c r="BE61" i="1"/>
  <c r="BH61" i="1" s="1"/>
  <c r="AP33" i="1"/>
  <c r="BE33" i="1"/>
  <c r="BH33" i="1" s="1"/>
  <c r="AO241" i="1"/>
  <c r="BD241" i="1"/>
  <c r="BG241" i="1" s="1"/>
  <c r="AO61" i="1"/>
  <c r="BD61" i="1"/>
  <c r="BG61" i="1" s="1"/>
  <c r="AO33" i="1"/>
  <c r="BD33" i="1"/>
  <c r="BG33" i="1" s="1"/>
  <c r="AP6" i="1"/>
  <c r="AQ6" i="1" s="1"/>
  <c r="AR6" i="1" s="1"/>
  <c r="BE6" i="1"/>
  <c r="BH6" i="1" s="1"/>
  <c r="AO6" i="1"/>
  <c r="BD6" i="1"/>
  <c r="BG6" i="1" s="1"/>
  <c r="BJ72" i="1"/>
  <c r="BJ487" i="1"/>
  <c r="BJ486" i="1"/>
  <c r="BJ459" i="1"/>
  <c r="BJ457" i="1"/>
  <c r="BJ428" i="1"/>
  <c r="BJ427" i="1"/>
  <c r="BJ400" i="1"/>
  <c r="BJ399" i="1"/>
  <c r="BJ368" i="1"/>
  <c r="BJ367" i="1"/>
  <c r="BJ341" i="1"/>
  <c r="BJ340" i="1"/>
  <c r="BJ158" i="1"/>
  <c r="BJ159" i="1"/>
  <c r="BJ190" i="1"/>
  <c r="BJ191" i="1"/>
  <c r="BJ224" i="1"/>
  <c r="BJ225" i="1"/>
  <c r="BJ251" i="1"/>
  <c r="BJ252" i="1"/>
  <c r="BJ276" i="1"/>
  <c r="BJ277" i="1"/>
  <c r="BJ304" i="1"/>
  <c r="BJ305" i="1"/>
  <c r="BJ131" i="1"/>
  <c r="BJ103" i="1"/>
  <c r="BJ102" i="1"/>
  <c r="BJ130" i="1"/>
  <c r="BJ45" i="1"/>
  <c r="BJ44" i="1"/>
  <c r="BJ73" i="1"/>
  <c r="BJ17" i="1"/>
  <c r="BJ16" i="1"/>
  <c r="AP411" i="1"/>
  <c r="BE411" i="1"/>
  <c r="BH411" i="1" s="1"/>
  <c r="AP322" i="1"/>
  <c r="BE322" i="1"/>
  <c r="BH322" i="1" s="1"/>
  <c r="AP262" i="1"/>
  <c r="BE262" i="1"/>
  <c r="BH262" i="1" s="1"/>
  <c r="AP234" i="1"/>
  <c r="BE234" i="1"/>
  <c r="BH234" i="1" s="1"/>
  <c r="AP170" i="1"/>
  <c r="BE170" i="1"/>
  <c r="BH170" i="1" s="1"/>
  <c r="AP114" i="1"/>
  <c r="BE114" i="1"/>
  <c r="BH114" i="1" s="1"/>
  <c r="AP54" i="1"/>
  <c r="BE54" i="1"/>
  <c r="BH54" i="1" s="1"/>
  <c r="AP26" i="1"/>
  <c r="BE26" i="1"/>
  <c r="BH26" i="1" s="1"/>
  <c r="AO411" i="1"/>
  <c r="BD411" i="1"/>
  <c r="BG411" i="1" s="1"/>
  <c r="AO322" i="1"/>
  <c r="AQ322" i="1" s="1"/>
  <c r="AR322" i="1" s="1"/>
  <c r="N322" i="3" s="1"/>
  <c r="BD322" i="1"/>
  <c r="BG322" i="1" s="1"/>
  <c r="AO262" i="1"/>
  <c r="BD262" i="1"/>
  <c r="BG262" i="1" s="1"/>
  <c r="AO234" i="1"/>
  <c r="AQ234" i="1" s="1"/>
  <c r="AN234" i="1" s="1"/>
  <c r="BD234" i="1"/>
  <c r="BG234" i="1" s="1"/>
  <c r="AO170" i="1"/>
  <c r="BD170" i="1"/>
  <c r="BG170" i="1" s="1"/>
  <c r="AO114" i="1"/>
  <c r="AQ114" i="1" s="1"/>
  <c r="AR114" i="1" s="1"/>
  <c r="BD114" i="1"/>
  <c r="BG114" i="1" s="1"/>
  <c r="AO54" i="1"/>
  <c r="BD54" i="1"/>
  <c r="BG54" i="1" s="1"/>
  <c r="AO26" i="1"/>
  <c r="AQ26" i="1" s="1"/>
  <c r="AR26" i="1" s="1"/>
  <c r="BD26" i="1"/>
  <c r="BG26" i="1" s="1"/>
  <c r="AP497" i="1"/>
  <c r="BE497" i="1"/>
  <c r="BH497" i="1" s="1"/>
  <c r="AP469" i="1"/>
  <c r="BE469" i="1"/>
  <c r="BH469" i="1" s="1"/>
  <c r="AP438" i="1"/>
  <c r="BE438" i="1"/>
  <c r="BH438" i="1" s="1"/>
  <c r="AP349" i="1"/>
  <c r="BE349" i="1"/>
  <c r="BH349" i="1" s="1"/>
  <c r="AP285" i="1"/>
  <c r="BE285" i="1"/>
  <c r="BH285" i="1" s="1"/>
  <c r="AP261" i="1"/>
  <c r="BE261" i="1"/>
  <c r="BH261" i="1" s="1"/>
  <c r="AP205" i="1"/>
  <c r="BE205" i="1"/>
  <c r="BH205" i="1" s="1"/>
  <c r="AP169" i="1"/>
  <c r="BE169" i="1"/>
  <c r="BH169" i="1" s="1"/>
  <c r="AP141" i="1"/>
  <c r="BE141" i="1"/>
  <c r="BH141" i="1" s="1"/>
  <c r="AP113" i="1"/>
  <c r="BE113" i="1"/>
  <c r="BH113" i="1" s="1"/>
  <c r="AO497" i="1"/>
  <c r="BD497" i="1"/>
  <c r="BG497" i="1" s="1"/>
  <c r="AO469" i="1"/>
  <c r="AQ469" i="1" s="1"/>
  <c r="AR469" i="1" s="1"/>
  <c r="N469" i="3" s="1"/>
  <c r="BD469" i="1"/>
  <c r="BG469" i="1" s="1"/>
  <c r="AO438" i="1"/>
  <c r="BD438" i="1"/>
  <c r="BG438" i="1" s="1"/>
  <c r="AO349" i="1"/>
  <c r="AQ349" i="1" s="1"/>
  <c r="AR349" i="1" s="1"/>
  <c r="N349" i="3" s="1"/>
  <c r="BD349" i="1"/>
  <c r="BG349" i="1" s="1"/>
  <c r="AO285" i="1"/>
  <c r="BD285" i="1"/>
  <c r="BG285" i="1" s="1"/>
  <c r="AO261" i="1"/>
  <c r="AQ261" i="1" s="1"/>
  <c r="AR261" i="1" s="1"/>
  <c r="N261" i="3" s="1"/>
  <c r="BD261" i="1"/>
  <c r="BG261" i="1" s="1"/>
  <c r="AO205" i="1"/>
  <c r="BD205" i="1"/>
  <c r="BG205" i="1" s="1"/>
  <c r="AO169" i="1"/>
  <c r="AQ169" i="1" s="1"/>
  <c r="AR169" i="1" s="1"/>
  <c r="N169" i="3" s="1"/>
  <c r="BD169" i="1"/>
  <c r="BG169" i="1" s="1"/>
  <c r="AO141" i="1"/>
  <c r="BD141" i="1"/>
  <c r="BG141" i="1" s="1"/>
  <c r="AO113" i="1"/>
  <c r="AQ113" i="1" s="1"/>
  <c r="AR113" i="1" s="1"/>
  <c r="BD113" i="1"/>
  <c r="BG113" i="1" s="1"/>
  <c r="AP496" i="1"/>
  <c r="BE496" i="1"/>
  <c r="BH496" i="1" s="1"/>
  <c r="AP468" i="1"/>
  <c r="BE468" i="1"/>
  <c r="BH468" i="1" s="1"/>
  <c r="AP437" i="1"/>
  <c r="BE437" i="1"/>
  <c r="BH437" i="1" s="1"/>
  <c r="AP381" i="1"/>
  <c r="AQ381" i="1" s="1"/>
  <c r="AR381" i="1" s="1"/>
  <c r="N381" i="3" s="1"/>
  <c r="BE381" i="1"/>
  <c r="BH381" i="1" s="1"/>
  <c r="AP348" i="1"/>
  <c r="BE348" i="1"/>
  <c r="BH348" i="1" s="1"/>
  <c r="AP284" i="1"/>
  <c r="BE284" i="1"/>
  <c r="BH284" i="1" s="1"/>
  <c r="AP204" i="1"/>
  <c r="BE204" i="1"/>
  <c r="BH204" i="1" s="1"/>
  <c r="AP140" i="1"/>
  <c r="AQ140" i="1" s="1"/>
  <c r="AN140" i="1" s="1"/>
  <c r="BE140" i="1"/>
  <c r="BH140" i="1" s="1"/>
  <c r="AP84" i="1"/>
  <c r="BE84" i="1"/>
  <c r="BH84" i="1" s="1"/>
  <c r="AO496" i="1"/>
  <c r="BD496" i="1"/>
  <c r="BG496" i="1" s="1"/>
  <c r="AO468" i="1"/>
  <c r="BD468" i="1"/>
  <c r="BG468" i="1" s="1"/>
  <c r="AO437" i="1"/>
  <c r="AQ437" i="1" s="1"/>
  <c r="AN437" i="1" s="1"/>
  <c r="BD437" i="1"/>
  <c r="BG437" i="1" s="1"/>
  <c r="AO381" i="1"/>
  <c r="BD381" i="1"/>
  <c r="BG381" i="1" s="1"/>
  <c r="AO348" i="1"/>
  <c r="AQ348" i="1" s="1"/>
  <c r="AN348" i="1" s="1"/>
  <c r="BD348" i="1"/>
  <c r="BG348" i="1" s="1"/>
  <c r="AO284" i="1"/>
  <c r="BD284" i="1"/>
  <c r="BG284" i="1" s="1"/>
  <c r="AO204" i="1"/>
  <c r="AQ204" i="1" s="1"/>
  <c r="AN204" i="1" s="1"/>
  <c r="BD204" i="1"/>
  <c r="BG204" i="1" s="1"/>
  <c r="AO140" i="1"/>
  <c r="BD140" i="1"/>
  <c r="BG140" i="1" s="1"/>
  <c r="AO84" i="1"/>
  <c r="BD84" i="1"/>
  <c r="BG84" i="1" s="1"/>
  <c r="AP412" i="1"/>
  <c r="BE412" i="1"/>
  <c r="BH412" i="1" s="1"/>
  <c r="AP380" i="1"/>
  <c r="BE380" i="1"/>
  <c r="BH380" i="1" s="1"/>
  <c r="AP323" i="1"/>
  <c r="BE323" i="1"/>
  <c r="BH323" i="1" s="1"/>
  <c r="AP235" i="1"/>
  <c r="BE235" i="1"/>
  <c r="BH235" i="1" s="1"/>
  <c r="AP83" i="1"/>
  <c r="BE83" i="1"/>
  <c r="BH83" i="1" s="1"/>
  <c r="AP55" i="1"/>
  <c r="BE55" i="1"/>
  <c r="BH55" i="1" s="1"/>
  <c r="AP27" i="1"/>
  <c r="BE27" i="1"/>
  <c r="BH27" i="1" s="1"/>
  <c r="AO412" i="1"/>
  <c r="AQ412" i="1" s="1"/>
  <c r="AR412" i="1" s="1"/>
  <c r="N412" i="3" s="1"/>
  <c r="BD412" i="1"/>
  <c r="BG412" i="1" s="1"/>
  <c r="AO380" i="1"/>
  <c r="BD380" i="1"/>
  <c r="BG380" i="1" s="1"/>
  <c r="AO323" i="1"/>
  <c r="AQ323" i="1" s="1"/>
  <c r="AR323" i="1" s="1"/>
  <c r="N323" i="3" s="1"/>
  <c r="BD323" i="1"/>
  <c r="BG323" i="1" s="1"/>
  <c r="AO235" i="1"/>
  <c r="BD235" i="1"/>
  <c r="BG235" i="1" s="1"/>
  <c r="AO83" i="1"/>
  <c r="AQ83" i="1" s="1"/>
  <c r="BD83" i="1"/>
  <c r="BG83" i="1" s="1"/>
  <c r="AO55" i="1"/>
  <c r="BD55" i="1"/>
  <c r="BG55" i="1" s="1"/>
  <c r="AO27" i="1"/>
  <c r="AQ27" i="1" s="1"/>
  <c r="BD27" i="1"/>
  <c r="BG27" i="1" s="1"/>
  <c r="AO202" i="1"/>
  <c r="BD202" i="1"/>
  <c r="BG202" i="1" s="1"/>
  <c r="AP202" i="1"/>
  <c r="AQ202" i="1" s="1"/>
  <c r="AN202" i="1" s="1"/>
  <c r="BE202" i="1"/>
  <c r="BH202" i="1" s="1"/>
  <c r="AP315" i="1"/>
  <c r="BE315" i="1"/>
  <c r="BH315" i="1" s="1"/>
  <c r="AO315" i="1"/>
  <c r="BD315" i="1"/>
  <c r="BG315" i="1" s="1"/>
  <c r="AP327" i="1"/>
  <c r="BE327" i="1"/>
  <c r="BH327" i="1" s="1"/>
  <c r="AO327" i="1"/>
  <c r="BD327" i="1"/>
  <c r="BG327" i="1" s="1"/>
  <c r="AP209" i="1"/>
  <c r="BE209" i="1"/>
  <c r="BH209" i="1" s="1"/>
  <c r="AO209" i="1"/>
  <c r="BD209" i="1"/>
  <c r="BG209" i="1" s="1"/>
  <c r="BJ320" i="1"/>
  <c r="BJ374" i="1"/>
  <c r="AP196" i="1"/>
  <c r="BE196" i="1"/>
  <c r="BH196" i="1" s="1"/>
  <c r="AO196" i="1"/>
  <c r="BD196" i="1"/>
  <c r="BG196" i="1" s="1"/>
  <c r="BJ310" i="1"/>
  <c r="BJ405" i="1"/>
  <c r="BJ309" i="1"/>
  <c r="BJ195" i="1"/>
  <c r="BJ163" i="1"/>
  <c r="BJ107" i="1"/>
  <c r="BJ77" i="1"/>
  <c r="AP185" i="1"/>
  <c r="BE185" i="1"/>
  <c r="BH185" i="1" s="1"/>
  <c r="AO185" i="1"/>
  <c r="BD185" i="1"/>
  <c r="BG185" i="1" s="1"/>
  <c r="BJ300" i="1"/>
  <c r="BJ373" i="1"/>
  <c r="BJ364" i="1"/>
  <c r="AP408" i="1"/>
  <c r="BE408" i="1"/>
  <c r="BH408" i="1" s="1"/>
  <c r="AP231" i="1"/>
  <c r="BE231" i="1"/>
  <c r="BH231" i="1" s="1"/>
  <c r="AP51" i="1"/>
  <c r="BE51" i="1"/>
  <c r="BH51" i="1" s="1"/>
  <c r="AP23" i="1"/>
  <c r="BE23" i="1"/>
  <c r="BH23" i="1" s="1"/>
  <c r="AO408" i="1"/>
  <c r="BD408" i="1"/>
  <c r="BG408" i="1" s="1"/>
  <c r="AO231" i="1"/>
  <c r="AQ231" i="1" s="1"/>
  <c r="BD231" i="1"/>
  <c r="BG231" i="1" s="1"/>
  <c r="AO51" i="1"/>
  <c r="AQ51" i="1" s="1"/>
  <c r="BD51" i="1"/>
  <c r="BG51" i="1" s="1"/>
  <c r="AO23" i="1"/>
  <c r="AQ23" i="1" s="1"/>
  <c r="AR23" i="1" s="1"/>
  <c r="BD23" i="1"/>
  <c r="BG23" i="1" s="1"/>
  <c r="AP318" i="1"/>
  <c r="BE318" i="1"/>
  <c r="BH318" i="1" s="1"/>
  <c r="AP258" i="1"/>
  <c r="BE258" i="1"/>
  <c r="BH258" i="1" s="1"/>
  <c r="AP166" i="1"/>
  <c r="BE166" i="1"/>
  <c r="BH166" i="1" s="1"/>
  <c r="AP110" i="1"/>
  <c r="BE110" i="1"/>
  <c r="BH110" i="1" s="1"/>
  <c r="AO318" i="1"/>
  <c r="BD318" i="1"/>
  <c r="BG318" i="1" s="1"/>
  <c r="AO258" i="1"/>
  <c r="AQ258" i="1" s="1"/>
  <c r="AN258" i="1" s="1"/>
  <c r="BD258" i="1"/>
  <c r="BG258" i="1" s="1"/>
  <c r="AO166" i="1"/>
  <c r="AQ166" i="1" s="1"/>
  <c r="AR166" i="1" s="1"/>
  <c r="N166" i="3" s="1"/>
  <c r="BD166" i="1"/>
  <c r="BG166" i="1" s="1"/>
  <c r="AO110" i="1"/>
  <c r="BD110" i="1"/>
  <c r="BG110" i="1" s="1"/>
  <c r="AP493" i="1"/>
  <c r="BE493" i="1"/>
  <c r="BH493" i="1" s="1"/>
  <c r="AP465" i="1"/>
  <c r="BE465" i="1"/>
  <c r="BH465" i="1" s="1"/>
  <c r="AP434" i="1"/>
  <c r="BE434" i="1"/>
  <c r="BH434" i="1" s="1"/>
  <c r="AP345" i="1"/>
  <c r="BE345" i="1"/>
  <c r="BH345" i="1" s="1"/>
  <c r="AP281" i="1"/>
  <c r="BE281" i="1"/>
  <c r="BH281" i="1" s="1"/>
  <c r="AP137" i="1"/>
  <c r="BE137" i="1"/>
  <c r="BH137" i="1" s="1"/>
  <c r="AO493" i="1"/>
  <c r="AQ493" i="1" s="1"/>
  <c r="AR493" i="1" s="1"/>
  <c r="N493" i="3" s="1"/>
  <c r="BD493" i="1"/>
  <c r="BG493" i="1" s="1"/>
  <c r="AO465" i="1"/>
  <c r="AQ465" i="1" s="1"/>
  <c r="AN465" i="1" s="1"/>
  <c r="BD465" i="1"/>
  <c r="BG465" i="1" s="1"/>
  <c r="AO434" i="1"/>
  <c r="AQ434" i="1" s="1"/>
  <c r="AN434" i="1" s="1"/>
  <c r="BD434" i="1"/>
  <c r="BG434" i="1" s="1"/>
  <c r="AO345" i="1"/>
  <c r="AQ345" i="1" s="1"/>
  <c r="AR345" i="1" s="1"/>
  <c r="N345" i="3" s="1"/>
  <c r="BD345" i="1"/>
  <c r="BG345" i="1" s="1"/>
  <c r="AO281" i="1"/>
  <c r="AQ281" i="1" s="1"/>
  <c r="AN281" i="1" s="1"/>
  <c r="BD281" i="1"/>
  <c r="BG281" i="1" s="1"/>
  <c r="AO137" i="1"/>
  <c r="AQ137" i="1" s="1"/>
  <c r="AR137" i="1" s="1"/>
  <c r="N137" i="3" s="1"/>
  <c r="BD137" i="1"/>
  <c r="BG137" i="1" s="1"/>
  <c r="AP377" i="1"/>
  <c r="BE377" i="1"/>
  <c r="BH377" i="1" s="1"/>
  <c r="AP200" i="1"/>
  <c r="BE200" i="1"/>
  <c r="BH200" i="1" s="1"/>
  <c r="AP80" i="1"/>
  <c r="BE80" i="1"/>
  <c r="BH80" i="1" s="1"/>
  <c r="AO377" i="1"/>
  <c r="BD377" i="1"/>
  <c r="BG377" i="1" s="1"/>
  <c r="AO200" i="1"/>
  <c r="BD200" i="1"/>
  <c r="BG200" i="1" s="1"/>
  <c r="AO80" i="1"/>
  <c r="BD80" i="1"/>
  <c r="BG80" i="1" s="1"/>
  <c r="BJ477" i="1"/>
  <c r="BJ446" i="1"/>
  <c r="BJ418" i="1"/>
  <c r="BJ388" i="1"/>
  <c r="BJ357" i="1"/>
  <c r="BJ333" i="1"/>
  <c r="BJ292" i="1"/>
  <c r="BJ269" i="1"/>
  <c r="BJ242" i="1"/>
  <c r="BJ215" i="1"/>
  <c r="BJ177" i="1"/>
  <c r="BJ148" i="1"/>
  <c r="BJ121" i="1"/>
  <c r="BJ91" i="1"/>
  <c r="BJ62" i="1"/>
  <c r="BJ34" i="1"/>
  <c r="BJ7" i="1"/>
  <c r="AP180" i="1"/>
  <c r="BE180" i="1"/>
  <c r="BH180" i="1" s="1"/>
  <c r="AO180" i="1"/>
  <c r="BD180" i="1"/>
  <c r="BG180" i="1" s="1"/>
  <c r="AP179" i="1"/>
  <c r="BE179" i="1"/>
  <c r="BH179" i="1" s="1"/>
  <c r="AO179" i="1"/>
  <c r="BD179" i="1"/>
  <c r="BG179" i="1" s="1"/>
  <c r="BJ479" i="1"/>
  <c r="BJ449" i="1"/>
  <c r="BJ420" i="1"/>
  <c r="BJ390" i="1"/>
  <c r="BJ359" i="1"/>
  <c r="BJ294" i="1"/>
  <c r="BJ271" i="1"/>
  <c r="BJ244" i="1"/>
  <c r="BJ217" i="1"/>
  <c r="BJ150" i="1"/>
  <c r="BJ123" i="1"/>
  <c r="BJ93" i="1"/>
  <c r="BJ64" i="1"/>
  <c r="BJ36" i="1"/>
  <c r="BJ9" i="1"/>
  <c r="BJ124" i="1"/>
  <c r="BJ480" i="1"/>
  <c r="BJ450" i="1"/>
  <c r="BJ421" i="1"/>
  <c r="BJ391" i="1"/>
  <c r="BJ360" i="1"/>
  <c r="BJ295" i="1"/>
  <c r="BJ245" i="1"/>
  <c r="BJ218" i="1"/>
  <c r="BJ94" i="1"/>
  <c r="BJ37" i="1"/>
  <c r="BJ151" i="1"/>
  <c r="BJ65" i="1"/>
  <c r="BJ10" i="1"/>
  <c r="BJ98" i="1"/>
  <c r="BJ41" i="1"/>
  <c r="BJ312" i="1"/>
  <c r="AP473" i="1"/>
  <c r="BE473" i="1"/>
  <c r="BH473" i="1" s="1"/>
  <c r="AO473" i="1"/>
  <c r="BD473" i="1"/>
  <c r="BG473" i="1" s="1"/>
  <c r="BJ489" i="1"/>
  <c r="BJ461" i="1"/>
  <c r="BJ430" i="1"/>
  <c r="BJ402" i="1"/>
  <c r="BJ370" i="1"/>
  <c r="BJ307" i="1"/>
  <c r="BJ254" i="1"/>
  <c r="BJ227" i="1"/>
  <c r="BJ193" i="1"/>
  <c r="BJ161" i="1"/>
  <c r="BJ133" i="1"/>
  <c r="BJ105" i="1"/>
  <c r="BJ75" i="1"/>
  <c r="BJ47" i="1"/>
  <c r="BJ19" i="1"/>
  <c r="BJ194" i="1"/>
  <c r="BJ490" i="1"/>
  <c r="BJ462" i="1"/>
  <c r="BJ431" i="1"/>
  <c r="BJ403" i="1"/>
  <c r="BJ371" i="1"/>
  <c r="BJ308" i="1"/>
  <c r="BJ255" i="1"/>
  <c r="BJ228" i="1"/>
  <c r="BJ48" i="1"/>
  <c r="BJ106" i="1"/>
  <c r="BJ76" i="1"/>
  <c r="BJ162" i="1"/>
  <c r="BJ134" i="1"/>
  <c r="BJ20" i="1"/>
  <c r="BJ293" i="1"/>
  <c r="BJ270" i="1"/>
  <c r="BJ243" i="1"/>
  <c r="BJ178" i="1"/>
  <c r="BJ92" i="1"/>
  <c r="BJ35" i="1"/>
  <c r="BJ216" i="1"/>
  <c r="BJ63" i="1"/>
  <c r="BJ149" i="1"/>
  <c r="BJ8" i="1"/>
  <c r="BJ122" i="1"/>
  <c r="BJ334" i="1"/>
  <c r="BJ419" i="1"/>
  <c r="BJ389" i="1"/>
  <c r="BJ448" i="1"/>
  <c r="BJ358" i="1"/>
  <c r="BJ478" i="1"/>
  <c r="AP470" i="1"/>
  <c r="BE470" i="1"/>
  <c r="BH470" i="1" s="1"/>
  <c r="AP423" i="1"/>
  <c r="BE423" i="1"/>
  <c r="BH423" i="1" s="1"/>
  <c r="AO498" i="1"/>
  <c r="BD498" i="1"/>
  <c r="BG498" i="1" s="1"/>
  <c r="AO482" i="1"/>
  <c r="BD482" i="1"/>
  <c r="BG482" i="1" s="1"/>
  <c r="AO470" i="1"/>
  <c r="AQ470" i="1" s="1"/>
  <c r="BD470" i="1"/>
  <c r="BG470" i="1" s="1"/>
  <c r="AO423" i="1"/>
  <c r="AQ423" i="1" s="1"/>
  <c r="AR423" i="1" s="1"/>
  <c r="N423" i="3" s="1"/>
  <c r="BD423" i="1"/>
  <c r="BG423" i="1" s="1"/>
  <c r="AO395" i="1"/>
  <c r="BD395" i="1"/>
  <c r="BG395" i="1" s="1"/>
  <c r="AP414" i="1"/>
  <c r="BE414" i="1"/>
  <c r="BH414" i="1" s="1"/>
  <c r="AP394" i="1"/>
  <c r="BE394" i="1"/>
  <c r="BH394" i="1" s="1"/>
  <c r="AP382" i="1"/>
  <c r="BE382" i="1"/>
  <c r="BH382" i="1" s="1"/>
  <c r="AO414" i="1"/>
  <c r="BD414" i="1"/>
  <c r="BG414" i="1" s="1"/>
  <c r="AO394" i="1"/>
  <c r="BD394" i="1"/>
  <c r="BG394" i="1" s="1"/>
  <c r="AO382" i="1"/>
  <c r="BD382" i="1"/>
  <c r="BG382" i="1" s="1"/>
  <c r="AP482" i="1"/>
  <c r="BE482" i="1"/>
  <c r="BH482" i="1" s="1"/>
  <c r="AP452" i="1"/>
  <c r="BE452" i="1"/>
  <c r="BH452" i="1" s="1"/>
  <c r="AP407" i="1"/>
  <c r="BE407" i="1"/>
  <c r="BH407" i="1" s="1"/>
  <c r="AP383" i="1"/>
  <c r="BE383" i="1"/>
  <c r="BH383" i="1" s="1"/>
  <c r="AO452" i="1"/>
  <c r="BD452" i="1"/>
  <c r="BG452" i="1" s="1"/>
  <c r="AO407" i="1"/>
  <c r="BD407" i="1"/>
  <c r="BG407" i="1" s="1"/>
  <c r="AP492" i="1"/>
  <c r="BE492" i="1"/>
  <c r="BH492" i="1" s="1"/>
  <c r="AP488" i="1"/>
  <c r="BE488" i="1"/>
  <c r="BH488" i="1" s="1"/>
  <c r="AP472" i="1"/>
  <c r="BE472" i="1"/>
  <c r="BH472" i="1" s="1"/>
  <c r="AP464" i="1"/>
  <c r="BE464" i="1"/>
  <c r="BH464" i="1" s="1"/>
  <c r="AP460" i="1"/>
  <c r="BE460" i="1"/>
  <c r="BH460" i="1" s="1"/>
  <c r="AP441" i="1"/>
  <c r="BE441" i="1"/>
  <c r="BH441" i="1" s="1"/>
  <c r="AP433" i="1"/>
  <c r="BE433" i="1"/>
  <c r="BH433" i="1" s="1"/>
  <c r="AP429" i="1"/>
  <c r="BE429" i="1"/>
  <c r="BH429" i="1" s="1"/>
  <c r="AP413" i="1"/>
  <c r="BE413" i="1"/>
  <c r="BH413" i="1" s="1"/>
  <c r="AP401" i="1"/>
  <c r="BE401" i="1"/>
  <c r="BH401" i="1" s="1"/>
  <c r="AP393" i="1"/>
  <c r="BE393" i="1"/>
  <c r="BH393" i="1" s="1"/>
  <c r="AO492" i="1"/>
  <c r="BD492" i="1"/>
  <c r="BG492" i="1" s="1"/>
  <c r="AO488" i="1"/>
  <c r="BD488" i="1"/>
  <c r="BG488" i="1" s="1"/>
  <c r="AO472" i="1"/>
  <c r="BD472" i="1"/>
  <c r="BG472" i="1" s="1"/>
  <c r="AO464" i="1"/>
  <c r="BD464" i="1"/>
  <c r="BG464" i="1" s="1"/>
  <c r="AO460" i="1"/>
  <c r="BD460" i="1"/>
  <c r="BG460" i="1" s="1"/>
  <c r="AO441" i="1"/>
  <c r="BD441" i="1"/>
  <c r="BG441" i="1" s="1"/>
  <c r="AO433" i="1"/>
  <c r="BD433" i="1"/>
  <c r="BG433" i="1" s="1"/>
  <c r="AO429" i="1"/>
  <c r="BD429" i="1"/>
  <c r="BG429" i="1" s="1"/>
  <c r="AO413" i="1"/>
  <c r="BD413" i="1"/>
  <c r="BG413" i="1" s="1"/>
  <c r="AO401" i="1"/>
  <c r="BD401" i="1"/>
  <c r="BG401" i="1" s="1"/>
  <c r="AO393" i="1"/>
  <c r="BD393" i="1"/>
  <c r="BG393" i="1" s="1"/>
  <c r="AP498" i="1"/>
  <c r="BE498" i="1"/>
  <c r="BH498" i="1" s="1"/>
  <c r="AP439" i="1"/>
  <c r="BE439" i="1"/>
  <c r="BH439" i="1" s="1"/>
  <c r="AP395" i="1"/>
  <c r="BE395" i="1"/>
  <c r="BH395" i="1" s="1"/>
  <c r="AO439" i="1"/>
  <c r="AQ439" i="1" s="1"/>
  <c r="AR439" i="1" s="1"/>
  <c r="BD439" i="1"/>
  <c r="BG439" i="1" s="1"/>
  <c r="AO383" i="1"/>
  <c r="BD383" i="1"/>
  <c r="BG383" i="1" s="1"/>
  <c r="AP499" i="1"/>
  <c r="BE499" i="1"/>
  <c r="BH499" i="1" s="1"/>
  <c r="AP483" i="1"/>
  <c r="BE483" i="1"/>
  <c r="BH483" i="1" s="1"/>
  <c r="AP471" i="1"/>
  <c r="BE471" i="1"/>
  <c r="BH471" i="1" s="1"/>
  <c r="AP453" i="1"/>
  <c r="BE453" i="1"/>
  <c r="BH453" i="1" s="1"/>
  <c r="AP440" i="1"/>
  <c r="BE440" i="1"/>
  <c r="BH440" i="1" s="1"/>
  <c r="AP424" i="1"/>
  <c r="BE424" i="1"/>
  <c r="BH424" i="1" s="1"/>
  <c r="AP384" i="1"/>
  <c r="BE384" i="1"/>
  <c r="BH384" i="1" s="1"/>
  <c r="AP376" i="1"/>
  <c r="BE376" i="1"/>
  <c r="BH376" i="1" s="1"/>
  <c r="AO499" i="1"/>
  <c r="AQ499" i="1" s="1"/>
  <c r="AR499" i="1" s="1"/>
  <c r="N499" i="3" s="1"/>
  <c r="BD499" i="1"/>
  <c r="BG499" i="1" s="1"/>
  <c r="AO483" i="1"/>
  <c r="AQ483" i="1" s="1"/>
  <c r="AR483" i="1" s="1"/>
  <c r="N483" i="3" s="1"/>
  <c r="BD483" i="1"/>
  <c r="BG483" i="1" s="1"/>
  <c r="AO471" i="1"/>
  <c r="AQ471" i="1" s="1"/>
  <c r="AN471" i="1" s="1"/>
  <c r="BD471" i="1"/>
  <c r="BG471" i="1" s="1"/>
  <c r="AO453" i="1"/>
  <c r="AQ453" i="1" s="1"/>
  <c r="AN453" i="1" s="1"/>
  <c r="BD453" i="1"/>
  <c r="BG453" i="1" s="1"/>
  <c r="AO440" i="1"/>
  <c r="AQ440" i="1" s="1"/>
  <c r="AR440" i="1" s="1"/>
  <c r="BD440" i="1"/>
  <c r="BG440" i="1" s="1"/>
  <c r="AO424" i="1"/>
  <c r="AQ424" i="1" s="1"/>
  <c r="AN424" i="1" s="1"/>
  <c r="BD424" i="1"/>
  <c r="BG424" i="1" s="1"/>
  <c r="AO384" i="1"/>
  <c r="AQ384" i="1" s="1"/>
  <c r="AN384" i="1" s="1"/>
  <c r="BD384" i="1"/>
  <c r="BG384" i="1" s="1"/>
  <c r="AO376" i="1"/>
  <c r="AQ376" i="1" s="1"/>
  <c r="BD376" i="1"/>
  <c r="BG376" i="1" s="1"/>
  <c r="AP500" i="1"/>
  <c r="BE500" i="1"/>
  <c r="BH500" i="1" s="1"/>
  <c r="AO500" i="1"/>
  <c r="BD500" i="1"/>
  <c r="BG500" i="1" s="1"/>
  <c r="AO351" i="1"/>
  <c r="BD351" i="1"/>
  <c r="BG351" i="1" s="1"/>
  <c r="AO287" i="1"/>
  <c r="BD287" i="1"/>
  <c r="BG287" i="1" s="1"/>
  <c r="AO263" i="1"/>
  <c r="BD263" i="1"/>
  <c r="BG263" i="1" s="1"/>
  <c r="AP351" i="1"/>
  <c r="BE351" i="1"/>
  <c r="BH351" i="1" s="1"/>
  <c r="AP287" i="1"/>
  <c r="BE287" i="1"/>
  <c r="BH287" i="1" s="1"/>
  <c r="AP363" i="1"/>
  <c r="BE363" i="1"/>
  <c r="BH363" i="1" s="1"/>
  <c r="AP350" i="1"/>
  <c r="BE350" i="1"/>
  <c r="BH350" i="1" s="1"/>
  <c r="AP342" i="1"/>
  <c r="BE342" i="1"/>
  <c r="BH342" i="1" s="1"/>
  <c r="AP326" i="1"/>
  <c r="BE326" i="1"/>
  <c r="BH326" i="1" s="1"/>
  <c r="AP306" i="1"/>
  <c r="BE306" i="1"/>
  <c r="BH306" i="1" s="1"/>
  <c r="AP298" i="1"/>
  <c r="BE298" i="1"/>
  <c r="BH298" i="1" s="1"/>
  <c r="AP286" i="1"/>
  <c r="BE286" i="1"/>
  <c r="BH286" i="1" s="1"/>
  <c r="AP278" i="1"/>
  <c r="BE278" i="1"/>
  <c r="BH278" i="1" s="1"/>
  <c r="AO363" i="1"/>
  <c r="AQ363" i="1" s="1"/>
  <c r="AN363" i="1" s="1"/>
  <c r="BD363" i="1"/>
  <c r="BG363" i="1" s="1"/>
  <c r="AO350" i="1"/>
  <c r="AQ350" i="1" s="1"/>
  <c r="BD350" i="1"/>
  <c r="BG350" i="1" s="1"/>
  <c r="AO342" i="1"/>
  <c r="AQ342" i="1" s="1"/>
  <c r="AR342" i="1" s="1"/>
  <c r="N342" i="3" s="1"/>
  <c r="BD342" i="1"/>
  <c r="BG342" i="1" s="1"/>
  <c r="AO326" i="1"/>
  <c r="AQ326" i="1" s="1"/>
  <c r="AR326" i="1" s="1"/>
  <c r="BD326" i="1"/>
  <c r="BG326" i="1" s="1"/>
  <c r="AO306" i="1"/>
  <c r="AQ306" i="1" s="1"/>
  <c r="AN306" i="1" s="1"/>
  <c r="BD306" i="1"/>
  <c r="BG306" i="1" s="1"/>
  <c r="AO298" i="1"/>
  <c r="AQ298" i="1" s="1"/>
  <c r="AN298" i="1" s="1"/>
  <c r="BD298" i="1"/>
  <c r="BG298" i="1" s="1"/>
  <c r="AO286" i="1"/>
  <c r="BD286" i="1"/>
  <c r="BG286" i="1" s="1"/>
  <c r="AO278" i="1"/>
  <c r="AQ278" i="1" s="1"/>
  <c r="AN278" i="1" s="1"/>
  <c r="BD278" i="1"/>
  <c r="BG278" i="1" s="1"/>
  <c r="AP263" i="1"/>
  <c r="BE263" i="1"/>
  <c r="BH263" i="1" s="1"/>
  <c r="AP362" i="1"/>
  <c r="BE362" i="1"/>
  <c r="BH362" i="1" s="1"/>
  <c r="AP337" i="1"/>
  <c r="BE337" i="1"/>
  <c r="BH337" i="1" s="1"/>
  <c r="AP329" i="1"/>
  <c r="BE329" i="1"/>
  <c r="BH329" i="1" s="1"/>
  <c r="AP325" i="1"/>
  <c r="BE325" i="1"/>
  <c r="BH325" i="1" s="1"/>
  <c r="AP317" i="1"/>
  <c r="BE317" i="1"/>
  <c r="BH317" i="1" s="1"/>
  <c r="AP313" i="1"/>
  <c r="BE313" i="1"/>
  <c r="BH313" i="1" s="1"/>
  <c r="AP297" i="1"/>
  <c r="BE297" i="1"/>
  <c r="BH297" i="1" s="1"/>
  <c r="AP273" i="1"/>
  <c r="BE273" i="1"/>
  <c r="BH273" i="1" s="1"/>
  <c r="AP265" i="1"/>
  <c r="BE265" i="1"/>
  <c r="BH265" i="1" s="1"/>
  <c r="AP257" i="1"/>
  <c r="BE257" i="1"/>
  <c r="BH257" i="1" s="1"/>
  <c r="AO362" i="1"/>
  <c r="AQ362" i="1" s="1"/>
  <c r="AR362" i="1" s="1"/>
  <c r="N362" i="3" s="1"/>
  <c r="BD362" i="1"/>
  <c r="BG362" i="1" s="1"/>
  <c r="AO337" i="1"/>
  <c r="AQ337" i="1" s="1"/>
  <c r="AR337" i="1" s="1"/>
  <c r="N337" i="3" s="1"/>
  <c r="BD337" i="1"/>
  <c r="BG337" i="1" s="1"/>
  <c r="AO329" i="1"/>
  <c r="AQ329" i="1" s="1"/>
  <c r="AR329" i="1" s="1"/>
  <c r="N329" i="3" s="1"/>
  <c r="BD329" i="1"/>
  <c r="BG329" i="1" s="1"/>
  <c r="AO325" i="1"/>
  <c r="AQ325" i="1" s="1"/>
  <c r="AR325" i="1" s="1"/>
  <c r="N325" i="3" s="1"/>
  <c r="BD325" i="1"/>
  <c r="BG325" i="1" s="1"/>
  <c r="AO317" i="1"/>
  <c r="BD317" i="1"/>
  <c r="BG317" i="1" s="1"/>
  <c r="AO313" i="1"/>
  <c r="AQ313" i="1" s="1"/>
  <c r="AR313" i="1" s="1"/>
  <c r="N313" i="3" s="1"/>
  <c r="BD313" i="1"/>
  <c r="BG313" i="1" s="1"/>
  <c r="AO297" i="1"/>
  <c r="AQ297" i="1" s="1"/>
  <c r="AR297" i="1" s="1"/>
  <c r="BD297" i="1"/>
  <c r="BG297" i="1" s="1"/>
  <c r="AO273" i="1"/>
  <c r="AQ273" i="1" s="1"/>
  <c r="AR273" i="1" s="1"/>
  <c r="N273" i="3" s="1"/>
  <c r="BD273" i="1"/>
  <c r="BG273" i="1" s="1"/>
  <c r="AO265" i="1"/>
  <c r="AQ265" i="1" s="1"/>
  <c r="AN265" i="1" s="1"/>
  <c r="BD265" i="1"/>
  <c r="BG265" i="1" s="1"/>
  <c r="AO257" i="1"/>
  <c r="AQ257" i="1" s="1"/>
  <c r="AN257" i="1" s="1"/>
  <c r="BD257" i="1"/>
  <c r="BG257" i="1" s="1"/>
  <c r="AP369" i="1"/>
  <c r="BE369" i="1"/>
  <c r="BH369" i="1" s="1"/>
  <c r="AP352" i="1"/>
  <c r="BE352" i="1"/>
  <c r="BH352" i="1" s="1"/>
  <c r="AP344" i="1"/>
  <c r="BE344" i="1"/>
  <c r="BH344" i="1" s="1"/>
  <c r="AP336" i="1"/>
  <c r="BE336" i="1"/>
  <c r="BH336" i="1" s="1"/>
  <c r="AP324" i="1"/>
  <c r="BE324" i="1"/>
  <c r="BH324" i="1" s="1"/>
  <c r="AP288" i="1"/>
  <c r="BE288" i="1"/>
  <c r="BH288" i="1" s="1"/>
  <c r="AP280" i="1"/>
  <c r="BE280" i="1"/>
  <c r="BH280" i="1" s="1"/>
  <c r="AP272" i="1"/>
  <c r="BE272" i="1"/>
  <c r="BH272" i="1" s="1"/>
  <c r="AP264" i="1"/>
  <c r="BE264" i="1"/>
  <c r="BH264" i="1" s="1"/>
  <c r="AO369" i="1"/>
  <c r="BD369" i="1"/>
  <c r="BG369" i="1" s="1"/>
  <c r="AO352" i="1"/>
  <c r="BD352" i="1"/>
  <c r="BG352" i="1" s="1"/>
  <c r="AO344" i="1"/>
  <c r="BD344" i="1"/>
  <c r="BG344" i="1" s="1"/>
  <c r="AO336" i="1"/>
  <c r="BD336" i="1"/>
  <c r="BG336" i="1" s="1"/>
  <c r="AO324" i="1"/>
  <c r="BD324" i="1"/>
  <c r="BG324" i="1" s="1"/>
  <c r="AO288" i="1"/>
  <c r="BD288" i="1"/>
  <c r="BG288" i="1" s="1"/>
  <c r="AO280" i="1"/>
  <c r="BD280" i="1"/>
  <c r="BG280" i="1" s="1"/>
  <c r="AO272" i="1"/>
  <c r="BD272" i="1"/>
  <c r="BG272" i="1" s="1"/>
  <c r="AO264" i="1"/>
  <c r="BD264" i="1"/>
  <c r="BG264" i="1" s="1"/>
  <c r="AP253" i="1"/>
  <c r="BE253" i="1"/>
  <c r="BH253" i="1" s="1"/>
  <c r="AO253" i="1"/>
  <c r="BD253" i="1"/>
  <c r="BG253" i="1" s="1"/>
  <c r="AP238" i="1"/>
  <c r="BE238" i="1"/>
  <c r="BH238" i="1" s="1"/>
  <c r="AP230" i="1"/>
  <c r="BE230" i="1"/>
  <c r="BH230" i="1" s="1"/>
  <c r="AP226" i="1"/>
  <c r="BE226" i="1"/>
  <c r="BH226" i="1" s="1"/>
  <c r="AP206" i="1"/>
  <c r="BE206" i="1"/>
  <c r="BH206" i="1" s="1"/>
  <c r="AP186" i="1"/>
  <c r="BE186" i="1"/>
  <c r="BH186" i="1" s="1"/>
  <c r="AP182" i="1"/>
  <c r="BE182" i="1"/>
  <c r="BH182" i="1" s="1"/>
  <c r="AO238" i="1"/>
  <c r="AQ238" i="1" s="1"/>
  <c r="AN238" i="1" s="1"/>
  <c r="BD238" i="1"/>
  <c r="BG238" i="1" s="1"/>
  <c r="AO230" i="1"/>
  <c r="AQ230" i="1" s="1"/>
  <c r="AN230" i="1" s="1"/>
  <c r="BD230" i="1"/>
  <c r="BG230" i="1" s="1"/>
  <c r="AO226" i="1"/>
  <c r="AQ226" i="1" s="1"/>
  <c r="AN226" i="1" s="1"/>
  <c r="BD226" i="1"/>
  <c r="BG226" i="1" s="1"/>
  <c r="AO206" i="1"/>
  <c r="AQ206" i="1" s="1"/>
  <c r="AN206" i="1" s="1"/>
  <c r="BD206" i="1"/>
  <c r="BG206" i="1" s="1"/>
  <c r="AO186" i="1"/>
  <c r="AQ186" i="1" s="1"/>
  <c r="AR186" i="1" s="1"/>
  <c r="BD186" i="1"/>
  <c r="BG186" i="1" s="1"/>
  <c r="AO182" i="1"/>
  <c r="AQ182" i="1" s="1"/>
  <c r="BD182" i="1"/>
  <c r="BG182" i="1" s="1"/>
  <c r="AP211" i="1"/>
  <c r="BE211" i="1"/>
  <c r="BH211" i="1" s="1"/>
  <c r="AP207" i="1"/>
  <c r="BE207" i="1"/>
  <c r="BH207" i="1" s="1"/>
  <c r="AP199" i="1"/>
  <c r="BE199" i="1"/>
  <c r="BH199" i="1" s="1"/>
  <c r="AO211" i="1"/>
  <c r="BD211" i="1"/>
  <c r="BG211" i="1" s="1"/>
  <c r="AO207" i="1"/>
  <c r="BD207" i="1"/>
  <c r="BG207" i="1" s="1"/>
  <c r="AO199" i="1"/>
  <c r="BD199" i="1"/>
  <c r="BG199" i="1" s="1"/>
  <c r="AP237" i="1"/>
  <c r="BE237" i="1"/>
  <c r="BH237" i="1" s="1"/>
  <c r="AP221" i="1"/>
  <c r="BE221" i="1"/>
  <c r="BH221" i="1" s="1"/>
  <c r="AP173" i="1"/>
  <c r="BE173" i="1"/>
  <c r="BH173" i="1" s="1"/>
  <c r="AO237" i="1"/>
  <c r="BD237" i="1"/>
  <c r="BG237" i="1" s="1"/>
  <c r="AO221" i="1"/>
  <c r="BD221" i="1"/>
  <c r="BG221" i="1" s="1"/>
  <c r="AO173" i="1"/>
  <c r="AQ173" i="1" s="1"/>
  <c r="BD173" i="1"/>
  <c r="BG173" i="1" s="1"/>
  <c r="AP247" i="1"/>
  <c r="BE247" i="1"/>
  <c r="BH247" i="1" s="1"/>
  <c r="AP183" i="1"/>
  <c r="BE183" i="1"/>
  <c r="BH183" i="1" s="1"/>
  <c r="AO247" i="1"/>
  <c r="AQ247" i="1" s="1"/>
  <c r="AR247" i="1" s="1"/>
  <c r="BD247" i="1"/>
  <c r="BG247" i="1" s="1"/>
  <c r="AO183" i="1"/>
  <c r="AQ183" i="1" s="1"/>
  <c r="AR183" i="1" s="1"/>
  <c r="BD183" i="1"/>
  <c r="BG183" i="1" s="1"/>
  <c r="AP248" i="1"/>
  <c r="BE248" i="1"/>
  <c r="BH248" i="1" s="1"/>
  <c r="AP236" i="1"/>
  <c r="BE236" i="1"/>
  <c r="BH236" i="1" s="1"/>
  <c r="AP220" i="1"/>
  <c r="BE220" i="1"/>
  <c r="BH220" i="1" s="1"/>
  <c r="AP208" i="1"/>
  <c r="BE208" i="1"/>
  <c r="BH208" i="1" s="1"/>
  <c r="AP192" i="1"/>
  <c r="BE192" i="1"/>
  <c r="BH192" i="1" s="1"/>
  <c r="AO248" i="1"/>
  <c r="BD248" i="1"/>
  <c r="BG248" i="1" s="1"/>
  <c r="AO236" i="1"/>
  <c r="BD236" i="1"/>
  <c r="BG236" i="1" s="1"/>
  <c r="AO220" i="1"/>
  <c r="BD220" i="1"/>
  <c r="BG220" i="1" s="1"/>
  <c r="AO208" i="1"/>
  <c r="BD208" i="1"/>
  <c r="BG208" i="1" s="1"/>
  <c r="AO192" i="1"/>
  <c r="BD192" i="1"/>
  <c r="BG192" i="1" s="1"/>
  <c r="AP172" i="1"/>
  <c r="BE172" i="1"/>
  <c r="BH172" i="1" s="1"/>
  <c r="AO172" i="1"/>
  <c r="BD172" i="1"/>
  <c r="BG172" i="1" s="1"/>
  <c r="AP144" i="1"/>
  <c r="BE144" i="1"/>
  <c r="BH144" i="1" s="1"/>
  <c r="AP104" i="1"/>
  <c r="BE104" i="1"/>
  <c r="BH104" i="1" s="1"/>
  <c r="AP96" i="1"/>
  <c r="BE96" i="1"/>
  <c r="BH96" i="1" s="1"/>
  <c r="AP171" i="1"/>
  <c r="BE171" i="1"/>
  <c r="BH171" i="1" s="1"/>
  <c r="AP143" i="1"/>
  <c r="BE143" i="1"/>
  <c r="BH143" i="1" s="1"/>
  <c r="AP127" i="1"/>
  <c r="BE127" i="1"/>
  <c r="BH127" i="1" s="1"/>
  <c r="AP115" i="1"/>
  <c r="BE115" i="1"/>
  <c r="BH115" i="1" s="1"/>
  <c r="AP87" i="1"/>
  <c r="BE87" i="1"/>
  <c r="BH87" i="1" s="1"/>
  <c r="AP79" i="1"/>
  <c r="BE79" i="1"/>
  <c r="BH79" i="1" s="1"/>
  <c r="AP67" i="1"/>
  <c r="BE67" i="1"/>
  <c r="BH67" i="1" s="1"/>
  <c r="AO171" i="1"/>
  <c r="BD171" i="1"/>
  <c r="BG171" i="1" s="1"/>
  <c r="AO143" i="1"/>
  <c r="BD143" i="1"/>
  <c r="BG143" i="1" s="1"/>
  <c r="AO127" i="1"/>
  <c r="BD127" i="1"/>
  <c r="BG127" i="1" s="1"/>
  <c r="AO115" i="1"/>
  <c r="BD115" i="1"/>
  <c r="BG115" i="1" s="1"/>
  <c r="AO87" i="1"/>
  <c r="BD87" i="1"/>
  <c r="BG87" i="1" s="1"/>
  <c r="AO79" i="1"/>
  <c r="BD79" i="1"/>
  <c r="BG79" i="1" s="1"/>
  <c r="AO67" i="1"/>
  <c r="BD67" i="1"/>
  <c r="BG67" i="1" s="1"/>
  <c r="AP160" i="1"/>
  <c r="BE160" i="1"/>
  <c r="BH160" i="1" s="1"/>
  <c r="AP132" i="1"/>
  <c r="BE132" i="1"/>
  <c r="BH132" i="1" s="1"/>
  <c r="AP116" i="1"/>
  <c r="BE116" i="1"/>
  <c r="BH116" i="1" s="1"/>
  <c r="AO136" i="1"/>
  <c r="BD136" i="1"/>
  <c r="BG136" i="1" s="1"/>
  <c r="AO132" i="1"/>
  <c r="BD132" i="1"/>
  <c r="BG132" i="1" s="1"/>
  <c r="AO104" i="1"/>
  <c r="BD104" i="1"/>
  <c r="BG104" i="1" s="1"/>
  <c r="AO96" i="1"/>
  <c r="BD96" i="1"/>
  <c r="BG96" i="1" s="1"/>
  <c r="AO68" i="1"/>
  <c r="BD68" i="1"/>
  <c r="BG68" i="1" s="1"/>
  <c r="AP154" i="1"/>
  <c r="BE154" i="1"/>
  <c r="BH154" i="1" s="1"/>
  <c r="AP142" i="1"/>
  <c r="BE142" i="1"/>
  <c r="BH142" i="1" s="1"/>
  <c r="AP126" i="1"/>
  <c r="BE126" i="1"/>
  <c r="BH126" i="1" s="1"/>
  <c r="AP86" i="1"/>
  <c r="BE86" i="1"/>
  <c r="BH86" i="1" s="1"/>
  <c r="AP74" i="1"/>
  <c r="BE74" i="1"/>
  <c r="BH74" i="1" s="1"/>
  <c r="AO154" i="1"/>
  <c r="BD154" i="1"/>
  <c r="BG154" i="1" s="1"/>
  <c r="AO142" i="1"/>
  <c r="BD142" i="1"/>
  <c r="BG142" i="1" s="1"/>
  <c r="AO126" i="1"/>
  <c r="BD126" i="1"/>
  <c r="BG126" i="1" s="1"/>
  <c r="AO86" i="1"/>
  <c r="BD86" i="1"/>
  <c r="BG86" i="1" s="1"/>
  <c r="AO74" i="1"/>
  <c r="BD74" i="1"/>
  <c r="BG74" i="1" s="1"/>
  <c r="AP136" i="1"/>
  <c r="BE136" i="1"/>
  <c r="BH136" i="1" s="1"/>
  <c r="AP68" i="1"/>
  <c r="BE68" i="1"/>
  <c r="BH68" i="1" s="1"/>
  <c r="AO160" i="1"/>
  <c r="AQ160" i="1" s="1"/>
  <c r="AN160" i="1" s="1"/>
  <c r="BD160" i="1"/>
  <c r="BG160" i="1" s="1"/>
  <c r="AO144" i="1"/>
  <c r="AQ144" i="1" s="1"/>
  <c r="AN144" i="1" s="1"/>
  <c r="BD144" i="1"/>
  <c r="BG144" i="1" s="1"/>
  <c r="AO116" i="1"/>
  <c r="AQ116" i="1" s="1"/>
  <c r="AN116" i="1" s="1"/>
  <c r="BD116" i="1"/>
  <c r="BG116" i="1" s="1"/>
  <c r="AP165" i="1"/>
  <c r="BE165" i="1"/>
  <c r="BH165" i="1" s="1"/>
  <c r="AP153" i="1"/>
  <c r="BE153" i="1"/>
  <c r="BH153" i="1" s="1"/>
  <c r="AP117" i="1"/>
  <c r="BE117" i="1"/>
  <c r="BH117" i="1" s="1"/>
  <c r="AP109" i="1"/>
  <c r="BE109" i="1"/>
  <c r="BH109" i="1" s="1"/>
  <c r="AP97" i="1"/>
  <c r="BE97" i="1"/>
  <c r="BH97" i="1" s="1"/>
  <c r="AP85" i="1"/>
  <c r="BE85" i="1"/>
  <c r="BH85" i="1" s="1"/>
  <c r="AO165" i="1"/>
  <c r="AQ165" i="1" s="1"/>
  <c r="BD165" i="1"/>
  <c r="BG165" i="1" s="1"/>
  <c r="AO153" i="1"/>
  <c r="AQ153" i="1" s="1"/>
  <c r="BD153" i="1"/>
  <c r="BG153" i="1" s="1"/>
  <c r="AO117" i="1"/>
  <c r="AQ117" i="1" s="1"/>
  <c r="BD117" i="1"/>
  <c r="BG117" i="1" s="1"/>
  <c r="AO109" i="1"/>
  <c r="AQ109" i="1" s="1"/>
  <c r="BD109" i="1"/>
  <c r="BG109" i="1" s="1"/>
  <c r="AO97" i="1"/>
  <c r="AQ97" i="1" s="1"/>
  <c r="AR97" i="1" s="1"/>
  <c r="N97" i="3" s="1"/>
  <c r="BD97" i="1"/>
  <c r="BG97" i="1" s="1"/>
  <c r="AO85" i="1"/>
  <c r="AQ85" i="1" s="1"/>
  <c r="BD85" i="1"/>
  <c r="BG85" i="1" s="1"/>
  <c r="AP58" i="1"/>
  <c r="BE58" i="1"/>
  <c r="BH58" i="1" s="1"/>
  <c r="AP50" i="1"/>
  <c r="BE50" i="1"/>
  <c r="BH50" i="1" s="1"/>
  <c r="AP46" i="1"/>
  <c r="BE46" i="1"/>
  <c r="BH46" i="1" s="1"/>
  <c r="AO58" i="1"/>
  <c r="BD58" i="1"/>
  <c r="BG58" i="1" s="1"/>
  <c r="AO50" i="1"/>
  <c r="BD50" i="1"/>
  <c r="BG50" i="1" s="1"/>
  <c r="AO46" i="1"/>
  <c r="BD46" i="1"/>
  <c r="BG46" i="1" s="1"/>
  <c r="AP57" i="1"/>
  <c r="BE57" i="1"/>
  <c r="BH57" i="1" s="1"/>
  <c r="AO57" i="1"/>
  <c r="BD57" i="1"/>
  <c r="BG57" i="1" s="1"/>
  <c r="AP56" i="1"/>
  <c r="BE56" i="1"/>
  <c r="BH56" i="1" s="1"/>
  <c r="AO56" i="1"/>
  <c r="BD56" i="1"/>
  <c r="BG56" i="1" s="1"/>
  <c r="AP40" i="1"/>
  <c r="BE40" i="1"/>
  <c r="BH40" i="1" s="1"/>
  <c r="AO40" i="1"/>
  <c r="BD40" i="1"/>
  <c r="BG40" i="1" s="1"/>
  <c r="AP39" i="1"/>
  <c r="BE39" i="1"/>
  <c r="BH39" i="1" s="1"/>
  <c r="AO39" i="1"/>
  <c r="BD39" i="1"/>
  <c r="BG39" i="1" s="1"/>
  <c r="AP30" i="1"/>
  <c r="BE30" i="1"/>
  <c r="BH30" i="1" s="1"/>
  <c r="AO30" i="1"/>
  <c r="BD30" i="1"/>
  <c r="BG30" i="1" s="1"/>
  <c r="AP29" i="1"/>
  <c r="BE29" i="1"/>
  <c r="BH29" i="1" s="1"/>
  <c r="AO29" i="1"/>
  <c r="BD29" i="1"/>
  <c r="BG29" i="1" s="1"/>
  <c r="AP28" i="1"/>
  <c r="BE28" i="1"/>
  <c r="BH28" i="1" s="1"/>
  <c r="AO28" i="1"/>
  <c r="BD28" i="1"/>
  <c r="BG28" i="1" s="1"/>
  <c r="AP22" i="1"/>
  <c r="BE22" i="1"/>
  <c r="BH22" i="1" s="1"/>
  <c r="AO22" i="1"/>
  <c r="BD22" i="1"/>
  <c r="BG22" i="1" s="1"/>
  <c r="AP18" i="1"/>
  <c r="BE18" i="1"/>
  <c r="BH18" i="1" s="1"/>
  <c r="AO18" i="1"/>
  <c r="BD18" i="1"/>
  <c r="BG18" i="1" s="1"/>
  <c r="AP13" i="1"/>
  <c r="BE13" i="1"/>
  <c r="BH13" i="1" s="1"/>
  <c r="AO13" i="1"/>
  <c r="BD13" i="1"/>
  <c r="BG13" i="1" s="1"/>
  <c r="AP12" i="1"/>
  <c r="BE12" i="1"/>
  <c r="BH12" i="1" s="1"/>
  <c r="AO12" i="1"/>
  <c r="BD12" i="1"/>
  <c r="BG12" i="1" s="1"/>
  <c r="AP299" i="1"/>
  <c r="BE299" i="1"/>
  <c r="BH299" i="1" s="1"/>
  <c r="AO299" i="1"/>
  <c r="BD299" i="1"/>
  <c r="BG299" i="1" s="1"/>
  <c r="AP184" i="1"/>
  <c r="AQ184" i="1" s="1"/>
  <c r="AN184" i="1" s="1"/>
  <c r="BE184" i="1"/>
  <c r="BH184" i="1" s="1"/>
  <c r="BJ155" i="1"/>
  <c r="BJ396" i="1"/>
  <c r="BJ99" i="1"/>
  <c r="BJ69" i="1"/>
  <c r="AP328" i="1"/>
  <c r="BE328" i="1"/>
  <c r="BH328" i="1" s="1"/>
  <c r="AO328" i="1"/>
  <c r="BD328" i="1"/>
  <c r="BG328" i="1" s="1"/>
  <c r="AP210" i="1"/>
  <c r="BE210" i="1"/>
  <c r="BH210" i="1" s="1"/>
  <c r="AO210" i="1"/>
  <c r="BD210" i="1"/>
  <c r="BG210" i="1" s="1"/>
  <c r="AP481" i="1"/>
  <c r="BE481" i="1"/>
  <c r="BH481" i="1" s="1"/>
  <c r="AO481" i="1"/>
  <c r="BD481" i="1"/>
  <c r="BG481" i="1" s="1"/>
  <c r="AP451" i="1"/>
  <c r="BE451" i="1"/>
  <c r="BH451" i="1" s="1"/>
  <c r="AO451" i="1"/>
  <c r="BD451" i="1"/>
  <c r="BG451" i="1" s="1"/>
  <c r="AP422" i="1"/>
  <c r="BE422" i="1"/>
  <c r="BH422" i="1" s="1"/>
  <c r="AO422" i="1"/>
  <c r="BD422" i="1"/>
  <c r="BG422" i="1" s="1"/>
  <c r="AP392" i="1"/>
  <c r="BE392" i="1"/>
  <c r="BH392" i="1" s="1"/>
  <c r="AO392" i="1"/>
  <c r="BD392" i="1"/>
  <c r="BG392" i="1" s="1"/>
  <c r="AP361" i="1"/>
  <c r="BE361" i="1"/>
  <c r="BH361" i="1" s="1"/>
  <c r="AO361" i="1"/>
  <c r="BD361" i="1"/>
  <c r="BG361" i="1" s="1"/>
  <c r="AP335" i="1"/>
  <c r="BE335" i="1"/>
  <c r="BH335" i="1" s="1"/>
  <c r="AO335" i="1"/>
  <c r="BD335" i="1"/>
  <c r="BG335" i="1" s="1"/>
  <c r="AP296" i="1"/>
  <c r="BE296" i="1"/>
  <c r="BH296" i="1" s="1"/>
  <c r="AO296" i="1"/>
  <c r="BD296" i="1"/>
  <c r="BG296" i="1" s="1"/>
  <c r="AP246" i="1"/>
  <c r="BE246" i="1"/>
  <c r="BH246" i="1" s="1"/>
  <c r="AO246" i="1"/>
  <c r="BD246" i="1"/>
  <c r="BG246" i="1" s="1"/>
  <c r="AP219" i="1"/>
  <c r="BE219" i="1"/>
  <c r="BH219" i="1" s="1"/>
  <c r="AO219" i="1"/>
  <c r="BD219" i="1"/>
  <c r="BG219" i="1" s="1"/>
  <c r="AP181" i="1"/>
  <c r="BE181" i="1"/>
  <c r="BH181" i="1" s="1"/>
  <c r="AO181" i="1"/>
  <c r="BD181" i="1"/>
  <c r="BG181" i="1" s="1"/>
  <c r="AP152" i="1"/>
  <c r="BE152" i="1"/>
  <c r="BH152" i="1" s="1"/>
  <c r="AO152" i="1"/>
  <c r="BD152" i="1"/>
  <c r="BG152" i="1" s="1"/>
  <c r="AP125" i="1"/>
  <c r="BE125" i="1"/>
  <c r="BH125" i="1" s="1"/>
  <c r="AO125" i="1"/>
  <c r="BD125" i="1"/>
  <c r="BG125" i="1" s="1"/>
  <c r="AP95" i="1"/>
  <c r="BE95" i="1"/>
  <c r="BH95" i="1" s="1"/>
  <c r="AO95" i="1"/>
  <c r="BD95" i="1"/>
  <c r="BG95" i="1" s="1"/>
  <c r="AP66" i="1"/>
  <c r="BE66" i="1"/>
  <c r="BH66" i="1" s="1"/>
  <c r="AO66" i="1"/>
  <c r="BD66" i="1"/>
  <c r="BG66" i="1" s="1"/>
  <c r="AP38" i="1"/>
  <c r="BE38" i="1"/>
  <c r="BH38" i="1" s="1"/>
  <c r="AO38" i="1"/>
  <c r="BD38" i="1"/>
  <c r="BG38" i="1" s="1"/>
  <c r="AP11" i="1"/>
  <c r="BE11" i="1"/>
  <c r="BH11" i="1" s="1"/>
  <c r="AO11" i="1"/>
  <c r="BD11" i="1"/>
  <c r="BG11" i="1" s="1"/>
  <c r="AP301" i="1"/>
  <c r="BH301" i="1"/>
  <c r="AO301" i="1"/>
  <c r="BG301" i="1"/>
  <c r="AP187" i="1"/>
  <c r="BE187" i="1"/>
  <c r="BH187" i="1" s="1"/>
  <c r="AO187" i="1"/>
  <c r="BD187" i="1"/>
  <c r="BG187" i="1" s="1"/>
  <c r="AP491" i="1"/>
  <c r="BE491" i="1"/>
  <c r="BH491" i="1" s="1"/>
  <c r="AO491" i="1"/>
  <c r="BD491" i="1"/>
  <c r="BG491" i="1" s="1"/>
  <c r="AP463" i="1"/>
  <c r="BE463" i="1"/>
  <c r="BH463" i="1" s="1"/>
  <c r="AO463" i="1"/>
  <c r="BD463" i="1"/>
  <c r="BG463" i="1" s="1"/>
  <c r="AP432" i="1"/>
  <c r="BE432" i="1"/>
  <c r="BH432" i="1" s="1"/>
  <c r="AO432" i="1"/>
  <c r="BD432" i="1"/>
  <c r="BG432" i="1" s="1"/>
  <c r="AP406" i="1"/>
  <c r="BE406" i="1"/>
  <c r="BH406" i="1" s="1"/>
  <c r="AO406" i="1"/>
  <c r="BD406" i="1"/>
  <c r="BG406" i="1" s="1"/>
  <c r="AP375" i="1"/>
  <c r="BE375" i="1"/>
  <c r="BH375" i="1" s="1"/>
  <c r="AO375" i="1"/>
  <c r="BD375" i="1"/>
  <c r="BG375" i="1" s="1"/>
  <c r="AP343" i="1"/>
  <c r="BE343" i="1"/>
  <c r="BH343" i="1" s="1"/>
  <c r="AO343" i="1"/>
  <c r="BD343" i="1"/>
  <c r="BG343" i="1" s="1"/>
  <c r="AP316" i="1"/>
  <c r="BE316" i="1"/>
  <c r="BH316" i="1" s="1"/>
  <c r="AO316" i="1"/>
  <c r="BD316" i="1"/>
  <c r="BG316" i="1" s="1"/>
  <c r="AP279" i="1"/>
  <c r="BE279" i="1"/>
  <c r="BH279" i="1" s="1"/>
  <c r="AO279" i="1"/>
  <c r="BD279" i="1"/>
  <c r="BG279" i="1" s="1"/>
  <c r="AP256" i="1"/>
  <c r="BE256" i="1"/>
  <c r="BH256" i="1" s="1"/>
  <c r="AO256" i="1"/>
  <c r="BD256" i="1"/>
  <c r="BG256" i="1" s="1"/>
  <c r="AP229" i="1"/>
  <c r="BE229" i="1"/>
  <c r="BH229" i="1" s="1"/>
  <c r="AO229" i="1"/>
  <c r="BD229" i="1"/>
  <c r="BG229" i="1" s="1"/>
  <c r="AP198" i="1"/>
  <c r="BE198" i="1"/>
  <c r="BH198" i="1" s="1"/>
  <c r="AO198" i="1"/>
  <c r="BD198" i="1"/>
  <c r="BG198" i="1" s="1"/>
  <c r="AP164" i="1"/>
  <c r="BE164" i="1"/>
  <c r="BH164" i="1" s="1"/>
  <c r="AO164" i="1"/>
  <c r="BD164" i="1"/>
  <c r="BG164" i="1" s="1"/>
  <c r="AP135" i="1"/>
  <c r="BE135" i="1"/>
  <c r="BH135" i="1" s="1"/>
  <c r="AO135" i="1"/>
  <c r="BD135" i="1"/>
  <c r="BG135" i="1" s="1"/>
  <c r="AP108" i="1"/>
  <c r="BE108" i="1"/>
  <c r="BH108" i="1" s="1"/>
  <c r="AO108" i="1"/>
  <c r="BD108" i="1"/>
  <c r="BG108" i="1" s="1"/>
  <c r="AP78" i="1"/>
  <c r="BE78" i="1"/>
  <c r="BH78" i="1" s="1"/>
  <c r="AO78" i="1"/>
  <c r="BD78" i="1"/>
  <c r="BG78" i="1" s="1"/>
  <c r="AP49" i="1"/>
  <c r="BE49" i="1"/>
  <c r="BH49" i="1" s="1"/>
  <c r="AO49" i="1"/>
  <c r="BD49" i="1"/>
  <c r="BG49" i="1" s="1"/>
  <c r="AP21" i="1"/>
  <c r="BE21" i="1"/>
  <c r="BH21" i="1" s="1"/>
  <c r="AO21" i="1"/>
  <c r="BD21" i="1"/>
  <c r="BG21" i="1" s="1"/>
  <c r="BJ447" i="1"/>
  <c r="AP372" i="1"/>
  <c r="BE372" i="1"/>
  <c r="BH372" i="1" s="1"/>
  <c r="AO372" i="1"/>
  <c r="BD372" i="1"/>
  <c r="BG372" i="1" s="1"/>
  <c r="AT456" i="1"/>
  <c r="Z385" i="1"/>
  <c r="Z334" i="1"/>
  <c r="Z250" i="1"/>
  <c r="Z166" i="1"/>
  <c r="Z156" i="1"/>
  <c r="BV444" i="1"/>
  <c r="AT444" i="1"/>
  <c r="Z411" i="1"/>
  <c r="Z405" i="1"/>
  <c r="Z389" i="1"/>
  <c r="Z387" i="1"/>
  <c r="Z369" i="1"/>
  <c r="Z363" i="1"/>
  <c r="Z350" i="1"/>
  <c r="Z336" i="1"/>
  <c r="Z322" i="1"/>
  <c r="Z320" i="1"/>
  <c r="Z314" i="1"/>
  <c r="Z310" i="1"/>
  <c r="Z290" i="1"/>
  <c r="Z288" i="1"/>
  <c r="Z284" i="1"/>
  <c r="Z282" i="1"/>
  <c r="Z274" i="1"/>
  <c r="Z272" i="1"/>
  <c r="Z270" i="1"/>
  <c r="Z262" i="1"/>
  <c r="Z260" i="1"/>
  <c r="Z258" i="1"/>
  <c r="Z254" i="1"/>
  <c r="Z252" i="1"/>
  <c r="Z246" i="1"/>
  <c r="Z244" i="1"/>
  <c r="Z242" i="1"/>
  <c r="Z238" i="1"/>
  <c r="Z234" i="1"/>
  <c r="Z232" i="1"/>
  <c r="Z228" i="1"/>
  <c r="Z224" i="1"/>
  <c r="Z222" i="1"/>
  <c r="Z218" i="1"/>
  <c r="Z216" i="1"/>
  <c r="Z214" i="1"/>
  <c r="Z212" i="1"/>
  <c r="Z210" i="1"/>
  <c r="Z204" i="1"/>
  <c r="Z202" i="1"/>
  <c r="Z198" i="1"/>
  <c r="Z194" i="1"/>
  <c r="Z192" i="1"/>
  <c r="Z190" i="1"/>
  <c r="Z188" i="1"/>
  <c r="Z186" i="1"/>
  <c r="Z184" i="1"/>
  <c r="Z182" i="1"/>
  <c r="Z178" i="1"/>
  <c r="Z176" i="1"/>
  <c r="Z174" i="1"/>
  <c r="Z168" i="1"/>
  <c r="Z164" i="1"/>
  <c r="Z162" i="1"/>
  <c r="Z160" i="1"/>
  <c r="Z158" i="1"/>
  <c r="Z150" i="1"/>
  <c r="Z148" i="1"/>
  <c r="Z146" i="1"/>
  <c r="Z144" i="1"/>
  <c r="Z142" i="1"/>
  <c r="Z138" i="1"/>
  <c r="Z136" i="1"/>
  <c r="Z134" i="1"/>
  <c r="Z128" i="1"/>
  <c r="Z126" i="1"/>
  <c r="Z124" i="1"/>
  <c r="Z120" i="1"/>
  <c r="Z118" i="1"/>
  <c r="Z114" i="1"/>
  <c r="Z112" i="1"/>
  <c r="Z110" i="1"/>
  <c r="Z108" i="1"/>
  <c r="Z106" i="1"/>
  <c r="Z104" i="1"/>
  <c r="Z102" i="1"/>
  <c r="Z100" i="1"/>
  <c r="Z98" i="1"/>
  <c r="Z96" i="1"/>
  <c r="Z92" i="1"/>
  <c r="Z88" i="1"/>
  <c r="Z86" i="1"/>
  <c r="Z84" i="1"/>
  <c r="Z74" i="1"/>
  <c r="Z72" i="1"/>
  <c r="Z70" i="1"/>
  <c r="Z68" i="1"/>
  <c r="Z66" i="1"/>
  <c r="Z64" i="1"/>
  <c r="Z62" i="1"/>
  <c r="Z60" i="1"/>
  <c r="Z58" i="1"/>
  <c r="Z56" i="1"/>
  <c r="Z54" i="1"/>
  <c r="Z52" i="1"/>
  <c r="Z50" i="1"/>
  <c r="Z48" i="1"/>
  <c r="Z82" i="1"/>
  <c r="Z80" i="1"/>
  <c r="Z78" i="1"/>
  <c r="Z76" i="1"/>
  <c r="Z46" i="1"/>
  <c r="Z44" i="1"/>
  <c r="Z42" i="1"/>
  <c r="Z40" i="1"/>
  <c r="Z38" i="1"/>
  <c r="Z36" i="1"/>
  <c r="Z34" i="1"/>
  <c r="Z32" i="1"/>
  <c r="Z30" i="1"/>
  <c r="Z28" i="1"/>
  <c r="Z26" i="1"/>
  <c r="Z24" i="1"/>
  <c r="Z22" i="1"/>
  <c r="Z20" i="1"/>
  <c r="Z18" i="1"/>
  <c r="Z16" i="1"/>
  <c r="Z14" i="1"/>
  <c r="Z12" i="1"/>
  <c r="Z10" i="1"/>
  <c r="Z8" i="1"/>
  <c r="Z6" i="1"/>
  <c r="Z4" i="1"/>
  <c r="BV355" i="1"/>
  <c r="AT355" i="1"/>
  <c r="Z432" i="1"/>
  <c r="Z424" i="1"/>
  <c r="Z416" i="1"/>
  <c r="Z414" i="1"/>
  <c r="Z412" i="1"/>
  <c r="Z410" i="1"/>
  <c r="Z408" i="1"/>
  <c r="Z406" i="1"/>
  <c r="Z404" i="1"/>
  <c r="Z402" i="1"/>
  <c r="Z400" i="1"/>
  <c r="Z398" i="1"/>
  <c r="Z396" i="1"/>
  <c r="Z394" i="1"/>
  <c r="Z392" i="1"/>
  <c r="Z390" i="1"/>
  <c r="Z388" i="1"/>
  <c r="Z386" i="1"/>
  <c r="Z384" i="1"/>
  <c r="Z382" i="1"/>
  <c r="Z380" i="1"/>
  <c r="Z378" i="1"/>
  <c r="Z376" i="1"/>
  <c r="Z374" i="1"/>
  <c r="Z372" i="1"/>
  <c r="Z370" i="1"/>
  <c r="Z368" i="1"/>
  <c r="Z366" i="1"/>
  <c r="Z364" i="1"/>
  <c r="Z362" i="1"/>
  <c r="Z360" i="1"/>
  <c r="Z358" i="1"/>
  <c r="Z356" i="1"/>
  <c r="Z353" i="1"/>
  <c r="Z351" i="1"/>
  <c r="Z349" i="1"/>
  <c r="Z347" i="1"/>
  <c r="Z345" i="1"/>
  <c r="Z343" i="1"/>
  <c r="Z341" i="1"/>
  <c r="Z339" i="1"/>
  <c r="Z337" i="1"/>
  <c r="Z335" i="1"/>
  <c r="Z333" i="1"/>
  <c r="Z329" i="1"/>
  <c r="Z327" i="1"/>
  <c r="Z325" i="1"/>
  <c r="Z323" i="1"/>
  <c r="Z321" i="1"/>
  <c r="Z319" i="1"/>
  <c r="Z317" i="1"/>
  <c r="Z315" i="1"/>
  <c r="Z313" i="1"/>
  <c r="Z311" i="1"/>
  <c r="Z307" i="1"/>
  <c r="Z305" i="1"/>
  <c r="Z303" i="1"/>
  <c r="Z301" i="1"/>
  <c r="Z299" i="1"/>
  <c r="Z297" i="1"/>
  <c r="Z295" i="1"/>
  <c r="Z293" i="1"/>
  <c r="Z291" i="1"/>
  <c r="Z289" i="1"/>
  <c r="Z287" i="1"/>
  <c r="Z285" i="1"/>
  <c r="Z283" i="1"/>
  <c r="Z281" i="1"/>
  <c r="Z277" i="1"/>
  <c r="Z275" i="1"/>
  <c r="Z273" i="1"/>
  <c r="Z271" i="1"/>
  <c r="Z269" i="1"/>
  <c r="Z267" i="1"/>
  <c r="Z265" i="1"/>
  <c r="Z263" i="1"/>
  <c r="Z261" i="1"/>
  <c r="Z259" i="1"/>
  <c r="Z257" i="1"/>
  <c r="Z255" i="1"/>
  <c r="Z253" i="1"/>
  <c r="Z251" i="1"/>
  <c r="Z249" i="1"/>
  <c r="Z245" i="1"/>
  <c r="Z241" i="1"/>
  <c r="Z239" i="1"/>
  <c r="Z237" i="1"/>
  <c r="Z235" i="1"/>
  <c r="Z233" i="1"/>
  <c r="Z231" i="1"/>
  <c r="Z229" i="1"/>
  <c r="Z227" i="1"/>
  <c r="Z223" i="1"/>
  <c r="Z221" i="1"/>
  <c r="Z217" i="1"/>
  <c r="Z215" i="1"/>
  <c r="Z213" i="1"/>
  <c r="Z211" i="1"/>
  <c r="Z207" i="1"/>
  <c r="Z203" i="1"/>
  <c r="Z199" i="1"/>
  <c r="Z195" i="1"/>
  <c r="Z193" i="1"/>
  <c r="Z191" i="1"/>
  <c r="Z189" i="1"/>
  <c r="Z187" i="1"/>
  <c r="Z185" i="1"/>
  <c r="Z181" i="1"/>
  <c r="Z179" i="1"/>
  <c r="Z175" i="1"/>
  <c r="Z173" i="1"/>
  <c r="Z171" i="1"/>
  <c r="Z167" i="1"/>
  <c r="Z163" i="1"/>
  <c r="Z161" i="1"/>
  <c r="Z159" i="1"/>
  <c r="Z157" i="1"/>
  <c r="Z155" i="1"/>
  <c r="Z151" i="1"/>
  <c r="Z147" i="1"/>
  <c r="Z145" i="1"/>
  <c r="Z143" i="1"/>
  <c r="Z141" i="1"/>
  <c r="Z137" i="1"/>
  <c r="Z135" i="1"/>
  <c r="Z133" i="1"/>
  <c r="Z131" i="1"/>
  <c r="Z129" i="1"/>
  <c r="Z127" i="1"/>
  <c r="Z123" i="1"/>
  <c r="Z121" i="1"/>
  <c r="Z119" i="1"/>
  <c r="Z117" i="1"/>
  <c r="Z115" i="1"/>
  <c r="Z113" i="1"/>
  <c r="Z111" i="1"/>
  <c r="Z109" i="1"/>
  <c r="Z107" i="1"/>
  <c r="Z105" i="1"/>
  <c r="Z103" i="1"/>
  <c r="Z101" i="1"/>
  <c r="Z97" i="1"/>
  <c r="Z89" i="1"/>
  <c r="Z87" i="1"/>
  <c r="Z85" i="1"/>
  <c r="Z83" i="1"/>
  <c r="Z81" i="1"/>
  <c r="Z79" i="1"/>
  <c r="Z77" i="1"/>
  <c r="Z75" i="1"/>
  <c r="Z73" i="1"/>
  <c r="Z71" i="1"/>
  <c r="Z67" i="1"/>
  <c r="Z65" i="1"/>
  <c r="Z63" i="1"/>
  <c r="Z61" i="1"/>
  <c r="Z59" i="1"/>
  <c r="Z53" i="1"/>
  <c r="Z51" i="1"/>
  <c r="Z49" i="1"/>
  <c r="Z43" i="1"/>
  <c r="Z41" i="1"/>
  <c r="Z39" i="1"/>
  <c r="Z33" i="1"/>
  <c r="Z29" i="1"/>
  <c r="Z27" i="1"/>
  <c r="Z25" i="1"/>
  <c r="Z23" i="1"/>
  <c r="Z19" i="1"/>
  <c r="Z17" i="1"/>
  <c r="Z15" i="1"/>
  <c r="Z11" i="1"/>
  <c r="Z9" i="1"/>
  <c r="Z7" i="1"/>
  <c r="Z5" i="1"/>
  <c r="Z496" i="1"/>
  <c r="Z490" i="1"/>
  <c r="Z462" i="1"/>
  <c r="Z452" i="1"/>
  <c r="Z421" i="1"/>
  <c r="Z399" i="1"/>
  <c r="Z397" i="1"/>
  <c r="Z377" i="1"/>
  <c r="Z375" i="1"/>
  <c r="Z371" i="1"/>
  <c r="Z361" i="1"/>
  <c r="Z346" i="1"/>
  <c r="Z344" i="1"/>
  <c r="Z342" i="1"/>
  <c r="Z324" i="1"/>
  <c r="Z316" i="1"/>
  <c r="Z298" i="1"/>
  <c r="Z296" i="1"/>
  <c r="Z286" i="1"/>
  <c r="Z425" i="1"/>
  <c r="Z489" i="1"/>
  <c r="Z477" i="1"/>
  <c r="Z465" i="1"/>
  <c r="Z461" i="1"/>
  <c r="Z453" i="1"/>
  <c r="Z447" i="1"/>
  <c r="Z442" i="1"/>
  <c r="Z440" i="1"/>
  <c r="BJ174" i="1"/>
  <c r="BJ484" i="1"/>
  <c r="BJ454" i="1"/>
  <c r="BJ425" i="1"/>
  <c r="BJ397" i="1"/>
  <c r="BJ365" i="1"/>
  <c r="BJ338" i="1"/>
  <c r="BJ302" i="1"/>
  <c r="BJ274" i="1"/>
  <c r="BJ249" i="1"/>
  <c r="BJ222" i="1"/>
  <c r="BJ188" i="1"/>
  <c r="BJ156" i="1"/>
  <c r="BJ128" i="1"/>
  <c r="BJ100" i="1"/>
  <c r="BJ70" i="1"/>
  <c r="BJ42" i="1"/>
  <c r="BJ14" i="1"/>
  <c r="BJ118" i="1"/>
  <c r="Z478" i="1"/>
  <c r="Z441" i="1"/>
  <c r="Z435" i="1"/>
  <c r="Z423" i="1"/>
  <c r="Z415" i="1"/>
  <c r="Z409" i="1"/>
  <c r="Z407" i="1"/>
  <c r="Z403" i="1"/>
  <c r="Z393" i="1"/>
  <c r="Z391" i="1"/>
  <c r="Z381" i="1"/>
  <c r="Z379" i="1"/>
  <c r="Z373" i="1"/>
  <c r="Z367" i="1"/>
  <c r="Z365" i="1"/>
  <c r="Z357" i="1"/>
  <c r="Z354" i="1"/>
  <c r="Z352" i="1"/>
  <c r="Z348" i="1"/>
  <c r="Z340" i="1"/>
  <c r="Z338" i="1"/>
  <c r="Z332" i="1"/>
  <c r="Z330" i="1"/>
  <c r="Z328" i="1"/>
  <c r="Z326" i="1"/>
  <c r="Z318" i="1"/>
  <c r="Z312" i="1"/>
  <c r="Z308" i="1"/>
  <c r="Z304" i="1"/>
  <c r="Z302" i="1"/>
  <c r="Z300" i="1"/>
  <c r="Z294" i="1"/>
  <c r="Z292" i="1"/>
  <c r="Z280" i="1"/>
  <c r="Z278" i="1"/>
  <c r="Z276" i="1"/>
  <c r="Z268" i="1"/>
  <c r="Z266" i="1"/>
  <c r="Z264" i="1"/>
  <c r="Z256" i="1"/>
  <c r="Z248" i="1"/>
  <c r="Z240" i="1"/>
  <c r="Z236" i="1"/>
  <c r="Z230" i="1"/>
  <c r="Z226" i="1"/>
  <c r="Z220" i="1"/>
  <c r="Z208" i="1"/>
  <c r="Z206" i="1"/>
  <c r="Z200" i="1"/>
  <c r="Z196" i="1"/>
  <c r="Z180" i="1"/>
  <c r="Z172" i="1"/>
  <c r="Z170" i="1"/>
  <c r="Z154" i="1"/>
  <c r="Z152" i="1"/>
  <c r="Z140" i="1"/>
  <c r="Z132" i="1"/>
  <c r="Z130" i="1"/>
  <c r="Z122" i="1"/>
  <c r="Z116" i="1"/>
  <c r="Z94" i="1"/>
  <c r="Z90" i="1"/>
  <c r="BJ88" i="1"/>
  <c r="BJ239" i="1"/>
  <c r="BJ212" i="1"/>
  <c r="BJ145" i="1"/>
  <c r="BJ474" i="1"/>
  <c r="BJ442" i="1"/>
  <c r="BJ415" i="1"/>
  <c r="BJ385" i="1"/>
  <c r="BJ353" i="1"/>
  <c r="BJ330" i="1"/>
  <c r="BJ289" i="1"/>
  <c r="BJ266" i="1"/>
  <c r="BJ31" i="1"/>
  <c r="BJ4" i="1"/>
  <c r="BJ59" i="1"/>
  <c r="BJ354" i="1"/>
  <c r="BJ290" i="1"/>
  <c r="BJ240" i="1"/>
  <c r="BJ213" i="1"/>
  <c r="BJ175" i="1"/>
  <c r="BJ146" i="1"/>
  <c r="BJ119" i="1"/>
  <c r="BJ89" i="1"/>
  <c r="BJ60" i="1"/>
  <c r="BJ475" i="1"/>
  <c r="BJ443" i="1"/>
  <c r="BJ416" i="1"/>
  <c r="BJ386" i="1"/>
  <c r="BJ331" i="1"/>
  <c r="BJ267" i="1"/>
  <c r="BJ32" i="1"/>
  <c r="BJ5" i="1"/>
  <c r="Z484" i="1"/>
  <c r="Z482" i="1"/>
  <c r="Z472" i="1"/>
  <c r="Z466" i="1"/>
  <c r="Z448" i="1"/>
  <c r="Z446" i="1"/>
  <c r="Z433" i="1"/>
  <c r="Z427" i="1"/>
  <c r="Z417" i="1"/>
  <c r="BS317" i="1"/>
  <c r="BW317" i="1" s="1"/>
  <c r="BX317" i="1" s="1"/>
  <c r="Z331" i="1"/>
  <c r="Z279" i="1"/>
  <c r="Z247" i="1"/>
  <c r="Z243" i="1"/>
  <c r="Z225" i="1"/>
  <c r="Z219" i="1"/>
  <c r="Z209" i="1"/>
  <c r="Z205" i="1"/>
  <c r="Z201" i="1"/>
  <c r="Z197" i="1"/>
  <c r="Z183" i="1"/>
  <c r="Z177" i="1"/>
  <c r="Z169" i="1"/>
  <c r="Z165" i="1"/>
  <c r="Z153" i="1"/>
  <c r="Z149" i="1"/>
  <c r="Z139" i="1"/>
  <c r="Z125" i="1"/>
  <c r="Z99" i="1"/>
  <c r="Z95" i="1"/>
  <c r="Z93" i="1"/>
  <c r="Z91" i="1"/>
  <c r="Z69" i="1"/>
  <c r="Z57" i="1"/>
  <c r="Z55" i="1"/>
  <c r="Z47" i="1"/>
  <c r="Z45" i="1"/>
  <c r="Z37" i="1"/>
  <c r="Z35" i="1"/>
  <c r="Z31" i="1"/>
  <c r="Z21" i="1"/>
  <c r="Z13" i="1"/>
  <c r="AQ218" i="1"/>
  <c r="AR218" i="1" s="1"/>
  <c r="AQ487" i="1"/>
  <c r="AR487" i="1" s="1"/>
  <c r="AQ459" i="1"/>
  <c r="AN459" i="1" s="1"/>
  <c r="AQ449" i="1"/>
  <c r="AR449" i="1" s="1"/>
  <c r="BS426" i="1"/>
  <c r="BW426" i="1" s="1"/>
  <c r="CH426" i="1" s="1"/>
  <c r="AQ418" i="1"/>
  <c r="AQ386" i="1"/>
  <c r="AR386" i="1" s="1"/>
  <c r="AQ370" i="1"/>
  <c r="AR370" i="1" s="1"/>
  <c r="N370" i="3" s="1"/>
  <c r="AQ309" i="1"/>
  <c r="AN309" i="1" s="1"/>
  <c r="CQ115" i="1"/>
  <c r="CS115" i="1" s="1"/>
  <c r="CW115" i="1" s="1"/>
  <c r="CX115" i="1" s="1"/>
  <c r="CY115" i="1" s="1"/>
  <c r="CD154" i="1"/>
  <c r="CF154" i="1" s="1"/>
  <c r="CJ154" i="1" s="1"/>
  <c r="CU154" i="1" s="1"/>
  <c r="CQ209" i="1"/>
  <c r="CS209" i="1" s="1"/>
  <c r="CW209" i="1" s="1"/>
  <c r="CX209" i="1" s="1"/>
  <c r="CY209" i="1" s="1"/>
  <c r="CQ214" i="1"/>
  <c r="CS214" i="1" s="1"/>
  <c r="CW214" i="1" s="1"/>
  <c r="CX214" i="1" s="1"/>
  <c r="CY214" i="1" s="1"/>
  <c r="CQ244" i="1"/>
  <c r="CS244" i="1" s="1"/>
  <c r="CW244" i="1" s="1"/>
  <c r="CX244" i="1" s="1"/>
  <c r="CY244" i="1" s="1"/>
  <c r="CQ396" i="1"/>
  <c r="CS396" i="1" s="1"/>
  <c r="CW396" i="1" s="1"/>
  <c r="CX396" i="1" s="1"/>
  <c r="CY396" i="1" s="1"/>
  <c r="BQ430" i="1"/>
  <c r="BS430" i="1" s="1"/>
  <c r="BW430" i="1" s="1"/>
  <c r="BX430" i="1" s="1"/>
  <c r="CQ232" i="1"/>
  <c r="CS232" i="1" s="1"/>
  <c r="CW232" i="1" s="1"/>
  <c r="CX232" i="1" s="1"/>
  <c r="CY232" i="1" s="1"/>
  <c r="CQ263" i="1"/>
  <c r="CS263" i="1" s="1"/>
  <c r="CW263" i="1" s="1"/>
  <c r="CX263" i="1" s="1"/>
  <c r="CY263" i="1" s="1"/>
  <c r="CD276" i="1"/>
  <c r="CF276" i="1" s="1"/>
  <c r="CJ276" i="1" s="1"/>
  <c r="CU276" i="1" s="1"/>
  <c r="CQ353" i="1"/>
  <c r="CS353" i="1" s="1"/>
  <c r="CW353" i="1" s="1"/>
  <c r="CX353" i="1" s="1"/>
  <c r="CY353" i="1" s="1"/>
  <c r="CD470" i="1"/>
  <c r="CF470" i="1" s="1"/>
  <c r="CJ470" i="1" s="1"/>
  <c r="CU470" i="1" s="1"/>
  <c r="BQ95" i="1"/>
  <c r="BS95" i="1" s="1"/>
  <c r="BW95" i="1" s="1"/>
  <c r="BX95" i="1" s="1"/>
  <c r="CQ182" i="1"/>
  <c r="CS182" i="1" s="1"/>
  <c r="CW182" i="1" s="1"/>
  <c r="CX182" i="1" s="1"/>
  <c r="CY182" i="1" s="1"/>
  <c r="CQ241" i="1"/>
  <c r="CS241" i="1" s="1"/>
  <c r="CW241" i="1" s="1"/>
  <c r="CX241" i="1" s="1"/>
  <c r="CY241" i="1" s="1"/>
  <c r="CD448" i="1"/>
  <c r="CF448" i="1" s="1"/>
  <c r="CJ448" i="1" s="1"/>
  <c r="CK448" i="1" s="1"/>
  <c r="CS194" i="1"/>
  <c r="CW194" i="1" s="1"/>
  <c r="CX194" i="1" s="1"/>
  <c r="CY194" i="1" s="1"/>
  <c r="CQ223" i="1"/>
  <c r="CS223" i="1" s="1"/>
  <c r="CW223" i="1" s="1"/>
  <c r="CX223" i="1" s="1"/>
  <c r="CY223" i="1" s="1"/>
  <c r="CQ262" i="1"/>
  <c r="CS262" i="1" s="1"/>
  <c r="CW262" i="1" s="1"/>
  <c r="CX262" i="1" s="1"/>
  <c r="CY262" i="1" s="1"/>
  <c r="BQ379" i="1"/>
  <c r="BS379" i="1" s="1"/>
  <c r="BW379" i="1" s="1"/>
  <c r="BX379" i="1" s="1"/>
  <c r="CQ414" i="1"/>
  <c r="CS414" i="1" s="1"/>
  <c r="CW414" i="1" s="1"/>
  <c r="CX414" i="1" s="1"/>
  <c r="CY414" i="1" s="1"/>
  <c r="CQ406" i="1"/>
  <c r="CS406" i="1" s="1"/>
  <c r="CW406" i="1" s="1"/>
  <c r="CX406" i="1" s="1"/>
  <c r="CY406" i="1" s="1"/>
  <c r="CQ469" i="1"/>
  <c r="CS469" i="1" s="1"/>
  <c r="CW469" i="1" s="1"/>
  <c r="CX469" i="1" s="1"/>
  <c r="CY469" i="1" s="1"/>
  <c r="CQ462" i="1"/>
  <c r="CS462" i="1" s="1"/>
  <c r="CW462" i="1" s="1"/>
  <c r="CX462" i="1" s="1"/>
  <c r="CY462" i="1" s="1"/>
  <c r="CQ127" i="1"/>
  <c r="CS127" i="1" s="1"/>
  <c r="CW127" i="1" s="1"/>
  <c r="CX127" i="1" s="1"/>
  <c r="CY127" i="1" s="1"/>
  <c r="BQ256" i="1"/>
  <c r="BS256" i="1" s="1"/>
  <c r="BW256" i="1" s="1"/>
  <c r="BX256" i="1" s="1"/>
  <c r="BY256" i="1" s="1"/>
  <c r="CD358" i="1"/>
  <c r="CF358" i="1" s="1"/>
  <c r="CJ358" i="1" s="1"/>
  <c r="CK358" i="1" s="1"/>
  <c r="CL358" i="1" s="1"/>
  <c r="BS411" i="1"/>
  <c r="BW411" i="1" s="1"/>
  <c r="CH411" i="1" s="1"/>
  <c r="CD442" i="1"/>
  <c r="CF442" i="1" s="1"/>
  <c r="CJ442" i="1" s="1"/>
  <c r="CK442" i="1" s="1"/>
  <c r="CQ165" i="1"/>
  <c r="CS165" i="1" s="1"/>
  <c r="CW165" i="1" s="1"/>
  <c r="CX165" i="1" s="1"/>
  <c r="CY165" i="1" s="1"/>
  <c r="CD204" i="1"/>
  <c r="CF204" i="1" s="1"/>
  <c r="CJ204" i="1" s="1"/>
  <c r="CK204" i="1" s="1"/>
  <c r="CD199" i="1"/>
  <c r="CF199" i="1" s="1"/>
  <c r="CJ199" i="1" s="1"/>
  <c r="CK199" i="1" s="1"/>
  <c r="CD174" i="1"/>
  <c r="CF174" i="1" s="1"/>
  <c r="CJ174" i="1" s="1"/>
  <c r="CK174" i="1" s="1"/>
  <c r="BQ382" i="1"/>
  <c r="BS382" i="1" s="1"/>
  <c r="BW382" i="1" s="1"/>
  <c r="CH382" i="1" s="1"/>
  <c r="CV446" i="1"/>
  <c r="CH460" i="1"/>
  <c r="CV278" i="1"/>
  <c r="CL500" i="1"/>
  <c r="CH476" i="1"/>
  <c r="CH284" i="1"/>
  <c r="CL393" i="1"/>
  <c r="AQ47" i="1"/>
  <c r="AR47" i="1" s="1"/>
  <c r="AQ7" i="1"/>
  <c r="AR7" i="1" s="1"/>
  <c r="BX277" i="1"/>
  <c r="BY277" i="1" s="1"/>
  <c r="BX269" i="1"/>
  <c r="BY269" i="1" s="1"/>
  <c r="CH468" i="1"/>
  <c r="CU446" i="1"/>
  <c r="CU500" i="1"/>
  <c r="BY460" i="1"/>
  <c r="CI476" i="1"/>
  <c r="CH484" i="1"/>
  <c r="Z499" i="1"/>
  <c r="Z495" i="1"/>
  <c r="Z493" i="1"/>
  <c r="Z483" i="1"/>
  <c r="Z481" i="1"/>
  <c r="Z479" i="1"/>
  <c r="Z475" i="1"/>
  <c r="Z473" i="1"/>
  <c r="Z471" i="1"/>
  <c r="Z469" i="1"/>
  <c r="Z467" i="1"/>
  <c r="Z463" i="1"/>
  <c r="Z459" i="1"/>
  <c r="Z455" i="1"/>
  <c r="Z451" i="1"/>
  <c r="Z449" i="1"/>
  <c r="Z445" i="1"/>
  <c r="Z438" i="1"/>
  <c r="Z436" i="1"/>
  <c r="Z434" i="1"/>
  <c r="Z430" i="1"/>
  <c r="Z428" i="1"/>
  <c r="Z426" i="1"/>
  <c r="Z422" i="1"/>
  <c r="Z420" i="1"/>
  <c r="Z418" i="1"/>
  <c r="Z309" i="1"/>
  <c r="AQ484" i="1"/>
  <c r="AR484" i="1" s="1"/>
  <c r="N484" i="3" s="1"/>
  <c r="AQ476" i="1"/>
  <c r="AN476" i="1" s="1"/>
  <c r="AQ454" i="1"/>
  <c r="AN454" i="1" s="1"/>
  <c r="AQ425" i="1"/>
  <c r="AR425" i="1" s="1"/>
  <c r="AQ421" i="1"/>
  <c r="AR421" i="1" s="1"/>
  <c r="N421" i="3" s="1"/>
  <c r="AQ417" i="1"/>
  <c r="AR417" i="1" s="1"/>
  <c r="N417" i="3" s="1"/>
  <c r="AQ397" i="1"/>
  <c r="AR397" i="1" s="1"/>
  <c r="CH251" i="1"/>
  <c r="BY419" i="1"/>
  <c r="CV244" i="1"/>
  <c r="CU278" i="1"/>
  <c r="CK283" i="1"/>
  <c r="CL283" i="1" s="1"/>
  <c r="AQ294" i="1"/>
  <c r="AN294" i="1" s="1"/>
  <c r="AQ255" i="1"/>
  <c r="AR255" i="1" s="1"/>
  <c r="AQ243" i="1"/>
  <c r="AN243" i="1" s="1"/>
  <c r="AQ227" i="1"/>
  <c r="AN227" i="1" s="1"/>
  <c r="AQ223" i="1"/>
  <c r="AR223" i="1" s="1"/>
  <c r="CH108" i="1"/>
  <c r="CU268" i="1"/>
  <c r="CK281" i="1"/>
  <c r="CV281" i="1" s="1"/>
  <c r="CK285" i="1"/>
  <c r="CL285" i="1" s="1"/>
  <c r="CU130" i="1"/>
  <c r="CH419" i="1"/>
  <c r="CV130" i="1"/>
  <c r="CU423" i="1"/>
  <c r="AQ289" i="1"/>
  <c r="AR289" i="1" s="1"/>
  <c r="AQ217" i="1"/>
  <c r="AR217" i="1" s="1"/>
  <c r="AQ213" i="1"/>
  <c r="AR213" i="1" s="1"/>
  <c r="Z497" i="1"/>
  <c r="M497" i="3" s="1"/>
  <c r="Z491" i="1"/>
  <c r="Z487" i="1"/>
  <c r="M487" i="3" s="1"/>
  <c r="Z485" i="1"/>
  <c r="CU251" i="1"/>
  <c r="CI468" i="1"/>
  <c r="CU488" i="1"/>
  <c r="AQ311" i="1"/>
  <c r="AR311" i="1" s="1"/>
  <c r="AQ100" i="1"/>
  <c r="AN100" i="1" s="1"/>
  <c r="AQ88" i="1"/>
  <c r="AN88" i="1" s="1"/>
  <c r="AQ76" i="1"/>
  <c r="AN76" i="1" s="1"/>
  <c r="AQ64" i="1"/>
  <c r="AN64" i="1" s="1"/>
  <c r="AQ60" i="1"/>
  <c r="AN60" i="1" s="1"/>
  <c r="AQ36" i="1"/>
  <c r="AN36" i="1" s="1"/>
  <c r="AQ32" i="1"/>
  <c r="AN32" i="1" s="1"/>
  <c r="AQ20" i="1"/>
  <c r="AN20" i="1" s="1"/>
  <c r="AQ16" i="1"/>
  <c r="AN16" i="1" s="1"/>
  <c r="AQ8" i="1"/>
  <c r="AN8" i="1" s="1"/>
  <c r="BX146" i="1"/>
  <c r="BY146" i="1" s="1"/>
  <c r="CI427" i="1"/>
  <c r="BY427" i="1"/>
  <c r="CK216" i="1"/>
  <c r="CL216" i="1" s="1"/>
  <c r="BX212" i="1"/>
  <c r="BY212" i="1" s="1"/>
  <c r="CH212" i="1"/>
  <c r="CV375" i="1"/>
  <c r="CL375" i="1"/>
  <c r="BY465" i="1"/>
  <c r="CI465" i="1"/>
  <c r="BX491" i="1"/>
  <c r="BY491" i="1" s="1"/>
  <c r="AQ365" i="1"/>
  <c r="AR365" i="1" s="1"/>
  <c r="N365" i="3" s="1"/>
  <c r="AQ174" i="1"/>
  <c r="AR174" i="1" s="1"/>
  <c r="AQ162" i="1"/>
  <c r="AR162" i="1" s="1"/>
  <c r="AQ150" i="1"/>
  <c r="AR150" i="1" s="1"/>
  <c r="AQ54" i="1"/>
  <c r="AR54" i="1" s="1"/>
  <c r="BX321" i="1"/>
  <c r="CI321" i="1" s="1"/>
  <c r="CV408" i="1"/>
  <c r="CL447" i="1"/>
  <c r="AQ249" i="1"/>
  <c r="AN249" i="1" s="1"/>
  <c r="CI147" i="1"/>
  <c r="BY214" i="1"/>
  <c r="CV473" i="1"/>
  <c r="CU447" i="1"/>
  <c r="AQ364" i="1"/>
  <c r="AN364" i="1" s="1"/>
  <c r="AQ193" i="1"/>
  <c r="AR193" i="1" s="1"/>
  <c r="CH214" i="1"/>
  <c r="CH237" i="1"/>
  <c r="CU466" i="1"/>
  <c r="AQ251" i="1"/>
  <c r="AN251" i="1" s="1"/>
  <c r="AQ161" i="1"/>
  <c r="AR161" i="1" s="1"/>
  <c r="AQ130" i="1"/>
  <c r="AN130" i="1" s="1"/>
  <c r="AQ98" i="1"/>
  <c r="AR98" i="1" s="1"/>
  <c r="AQ94" i="1"/>
  <c r="AR94" i="1" s="1"/>
  <c r="AQ340" i="1"/>
  <c r="AN340" i="1" s="1"/>
  <c r="AQ262" i="1"/>
  <c r="AN262" i="1" s="1"/>
  <c r="AQ70" i="1"/>
  <c r="AR70" i="1" s="1"/>
  <c r="CH77" i="1"/>
  <c r="BX116" i="1"/>
  <c r="BY116" i="1" s="1"/>
  <c r="BX469" i="1"/>
  <c r="BY469" i="1" s="1"/>
  <c r="AQ486" i="1"/>
  <c r="AR486" i="1" s="1"/>
  <c r="N486" i="3" s="1"/>
  <c r="AQ474" i="1"/>
  <c r="AQ462" i="1"/>
  <c r="AR462" i="1" s="1"/>
  <c r="N462" i="3" s="1"/>
  <c r="AQ436" i="1"/>
  <c r="AR436" i="1" s="1"/>
  <c r="N436" i="3" s="1"/>
  <c r="AQ396" i="1"/>
  <c r="AR396" i="1" s="1"/>
  <c r="AQ225" i="1"/>
  <c r="AN225" i="1" s="1"/>
  <c r="AQ10" i="1"/>
  <c r="AN10" i="1" s="1"/>
  <c r="CL71" i="1"/>
  <c r="BX221" i="1"/>
  <c r="BY221" i="1" s="1"/>
  <c r="AQ338" i="1"/>
  <c r="AR338" i="1" s="1"/>
  <c r="AQ244" i="1"/>
  <c r="AN244" i="1" s="1"/>
  <c r="CH218" i="1"/>
  <c r="CI240" i="1"/>
  <c r="CV306" i="1"/>
  <c r="CU408" i="1"/>
  <c r="CU473" i="1"/>
  <c r="CI284" i="1"/>
  <c r="BY210" i="1"/>
  <c r="CH240" i="1"/>
  <c r="CU53" i="1"/>
  <c r="CH173" i="1"/>
  <c r="CV265" i="1"/>
  <c r="CH388" i="1"/>
  <c r="CU160" i="1"/>
  <c r="CK160" i="1"/>
  <c r="CV160" i="1" s="1"/>
  <c r="BX180" i="1"/>
  <c r="CH180" i="1"/>
  <c r="BX250" i="1"/>
  <c r="BY250" i="1" s="1"/>
  <c r="CH250" i="1"/>
  <c r="CI388" i="1"/>
  <c r="CH392" i="1"/>
  <c r="BX239" i="1"/>
  <c r="BY239" i="1" s="1"/>
  <c r="CH276" i="1"/>
  <c r="CK253" i="1"/>
  <c r="CL253" i="1" s="1"/>
  <c r="CU253" i="1"/>
  <c r="BX107" i="1"/>
  <c r="BY107" i="1" s="1"/>
  <c r="CI251" i="1"/>
  <c r="BX179" i="1"/>
  <c r="BY179" i="1" s="1"/>
  <c r="CI262" i="1"/>
  <c r="BX229" i="1"/>
  <c r="BY229" i="1" s="1"/>
  <c r="CL251" i="1"/>
  <c r="CV251" i="1"/>
  <c r="CI276" i="1"/>
  <c r="BY276" i="1"/>
  <c r="CK354" i="1"/>
  <c r="CV354" i="1" s="1"/>
  <c r="CU354" i="1"/>
  <c r="CK414" i="1"/>
  <c r="CL414" i="1" s="1"/>
  <c r="CU414" i="1"/>
  <c r="CU392" i="1"/>
  <c r="CK392" i="1"/>
  <c r="BY392" i="1"/>
  <c r="CI392" i="1"/>
  <c r="CH412" i="1"/>
  <c r="CV495" i="1"/>
  <c r="CU478" i="1"/>
  <c r="CH479" i="1"/>
  <c r="AQ330" i="1"/>
  <c r="AN330" i="1" s="1"/>
  <c r="AQ314" i="1"/>
  <c r="AN314" i="1" s="1"/>
  <c r="CI329" i="1"/>
  <c r="CU361" i="1"/>
  <c r="AQ480" i="1"/>
  <c r="AN480" i="1" s="1"/>
  <c r="AQ374" i="1"/>
  <c r="AR374" i="1" s="1"/>
  <c r="N374" i="3" s="1"/>
  <c r="BX144" i="1"/>
  <c r="CH144" i="1"/>
  <c r="BY218" i="1"/>
  <c r="CI218" i="1"/>
  <c r="CH255" i="1"/>
  <c r="BX255" i="1"/>
  <c r="BY255" i="1" s="1"/>
  <c r="BX279" i="1"/>
  <c r="CH279" i="1"/>
  <c r="CK289" i="1"/>
  <c r="CL289" i="1" s="1"/>
  <c r="CU289" i="1"/>
  <c r="BY479" i="1"/>
  <c r="CI479" i="1"/>
  <c r="CK51" i="1"/>
  <c r="CL51" i="1" s="1"/>
  <c r="CU71" i="1"/>
  <c r="CK406" i="1"/>
  <c r="CL406" i="1" s="1"/>
  <c r="CI495" i="1"/>
  <c r="CL468" i="1"/>
  <c r="CL457" i="1"/>
  <c r="CH495" i="1"/>
  <c r="CK400" i="1"/>
  <c r="CU457" i="1"/>
  <c r="CH443" i="1"/>
  <c r="CK450" i="1"/>
  <c r="CV450" i="1" s="1"/>
  <c r="CU450" i="1"/>
  <c r="CL479" i="1"/>
  <c r="CV479" i="1"/>
  <c r="CH483" i="1"/>
  <c r="BX483" i="1"/>
  <c r="CH475" i="1"/>
  <c r="BX475" i="1"/>
  <c r="CL445" i="1"/>
  <c r="BX462" i="1"/>
  <c r="BY462" i="1" s="1"/>
  <c r="CH462" i="1"/>
  <c r="BX448" i="1"/>
  <c r="CH448" i="1"/>
  <c r="CK498" i="1"/>
  <c r="CU498" i="1"/>
  <c r="CV482" i="1"/>
  <c r="CL482" i="1"/>
  <c r="CV478" i="1"/>
  <c r="CL478" i="1"/>
  <c r="CU474" i="1"/>
  <c r="CK474" i="1"/>
  <c r="BX490" i="1"/>
  <c r="CH490" i="1"/>
  <c r="AQ156" i="1"/>
  <c r="AN156" i="1" s="1"/>
  <c r="AQ145" i="1"/>
  <c r="AR145" i="1" s="1"/>
  <c r="AQ121" i="1"/>
  <c r="AR121" i="1" s="1"/>
  <c r="N121" i="3" s="1"/>
  <c r="AQ215" i="1"/>
  <c r="AN215" i="1" s="1"/>
  <c r="Z500" i="1"/>
  <c r="M500" i="3" s="1"/>
  <c r="Z498" i="1"/>
  <c r="M498" i="3" s="1"/>
  <c r="Z494" i="1"/>
  <c r="M494" i="3" s="1"/>
  <c r="Z492" i="1"/>
  <c r="Z488" i="1"/>
  <c r="Z486" i="1"/>
  <c r="Z480" i="1"/>
  <c r="Z476" i="1"/>
  <c r="M476" i="3" s="1"/>
  <c r="Z474" i="1"/>
  <c r="Z470" i="1"/>
  <c r="M470" i="3" s="1"/>
  <c r="Z468" i="1"/>
  <c r="Z464" i="1"/>
  <c r="M464" i="3" s="1"/>
  <c r="Z460" i="1"/>
  <c r="M460" i="3" s="1"/>
  <c r="Z457" i="1"/>
  <c r="M457" i="3" s="1"/>
  <c r="Z454" i="1"/>
  <c r="M454" i="3" s="1"/>
  <c r="Z450" i="1"/>
  <c r="M450" i="3" s="1"/>
  <c r="Z443" i="1"/>
  <c r="M443" i="3" s="1"/>
  <c r="Z439" i="1"/>
  <c r="M439" i="3" s="1"/>
  <c r="Z437" i="1"/>
  <c r="Z431" i="1"/>
  <c r="Z429" i="1"/>
  <c r="Z419" i="1"/>
  <c r="M419" i="3" s="1"/>
  <c r="Z413" i="1"/>
  <c r="M413" i="3" s="1"/>
  <c r="Z401" i="1"/>
  <c r="M401" i="3" s="1"/>
  <c r="Z395" i="1"/>
  <c r="M395" i="3" s="1"/>
  <c r="Z383" i="1"/>
  <c r="Z359" i="1"/>
  <c r="M359" i="3" s="1"/>
  <c r="Z306" i="1"/>
  <c r="M306" i="3" s="1"/>
  <c r="AQ359" i="1"/>
  <c r="AR359" i="1" s="1"/>
  <c r="N359" i="3" s="1"/>
  <c r="AQ269" i="1"/>
  <c r="AR269" i="1" s="1"/>
  <c r="N269" i="3" s="1"/>
  <c r="AQ128" i="1"/>
  <c r="AN128" i="1" s="1"/>
  <c r="AQ124" i="1"/>
  <c r="AN124" i="1" s="1"/>
  <c r="AQ89" i="1"/>
  <c r="AR89" i="1" s="1"/>
  <c r="AQ73" i="1"/>
  <c r="AR73" i="1" s="1"/>
  <c r="N73" i="3" s="1"/>
  <c r="AQ65" i="1"/>
  <c r="AR65" i="1" s="1"/>
  <c r="AQ308" i="1"/>
  <c r="AN308" i="1" s="1"/>
  <c r="AQ305" i="1"/>
  <c r="AR305" i="1" s="1"/>
  <c r="AQ290" i="1"/>
  <c r="AN290" i="1" s="1"/>
  <c r="AQ497" i="1"/>
  <c r="AR497" i="1" s="1"/>
  <c r="N497" i="3" s="1"/>
  <c r="AQ415" i="1"/>
  <c r="AQ391" i="1"/>
  <c r="AQ307" i="1"/>
  <c r="AR307" i="1" s="1"/>
  <c r="N307" i="3" s="1"/>
  <c r="AQ303" i="1"/>
  <c r="AN303" i="1" s="1"/>
  <c r="AQ240" i="1"/>
  <c r="AN240" i="1" s="1"/>
  <c r="AQ224" i="1"/>
  <c r="AR224" i="1" s="1"/>
  <c r="N224" i="3" s="1"/>
  <c r="AQ9" i="1"/>
  <c r="AR9" i="1" s="1"/>
  <c r="AQ388" i="1"/>
  <c r="AQ357" i="1"/>
  <c r="AN357" i="1" s="1"/>
  <c r="AQ292" i="1"/>
  <c r="AN292" i="1" s="1"/>
  <c r="AQ205" i="1"/>
  <c r="AR205" i="1" s="1"/>
  <c r="AQ197" i="1"/>
  <c r="AR197" i="1" s="1"/>
  <c r="N197" i="3" s="1"/>
  <c r="CU265" i="1"/>
  <c r="CH262" i="1"/>
  <c r="CH264" i="1"/>
  <c r="BX288" i="1"/>
  <c r="BY443" i="1"/>
  <c r="CI443" i="1"/>
  <c r="BY51" i="1"/>
  <c r="CH51" i="1"/>
  <c r="CH104" i="1"/>
  <c r="BX233" i="1"/>
  <c r="BY233" i="1" s="1"/>
  <c r="CH233" i="1"/>
  <c r="BX258" i="1"/>
  <c r="CI258" i="1" s="1"/>
  <c r="CH258" i="1"/>
  <c r="BY254" i="1"/>
  <c r="CI254" i="1"/>
  <c r="BX62" i="1"/>
  <c r="BX67" i="1"/>
  <c r="BY67" i="1" s="1"/>
  <c r="CH150" i="1"/>
  <c r="CK236" i="1"/>
  <c r="CK261" i="1"/>
  <c r="CV261" i="1" s="1"/>
  <c r="CK240" i="1"/>
  <c r="CU244" i="1"/>
  <c r="CV385" i="1"/>
  <c r="CL385" i="1"/>
  <c r="CH403" i="1"/>
  <c r="BX403" i="1"/>
  <c r="BY403" i="1" s="1"/>
  <c r="CU223" i="1"/>
  <c r="CK223" i="1"/>
  <c r="CV223" i="1" s="1"/>
  <c r="CU248" i="1"/>
  <c r="CK248" i="1"/>
  <c r="CL248" i="1" s="1"/>
  <c r="BY264" i="1"/>
  <c r="CI264" i="1"/>
  <c r="CI248" i="1"/>
  <c r="BY248" i="1"/>
  <c r="BY244" i="1"/>
  <c r="CI244" i="1"/>
  <c r="CK284" i="1"/>
  <c r="CU284" i="1"/>
  <c r="BX383" i="1"/>
  <c r="BY383" i="1" s="1"/>
  <c r="CU445" i="1"/>
  <c r="CU455" i="1"/>
  <c r="CU494" i="1"/>
  <c r="BY484" i="1"/>
  <c r="CH499" i="1"/>
  <c r="CU495" i="1"/>
  <c r="CK499" i="1"/>
  <c r="CV494" i="1"/>
  <c r="CH427" i="1"/>
  <c r="CK418" i="1"/>
  <c r="CU468" i="1"/>
  <c r="CL488" i="1"/>
  <c r="CU482" i="1"/>
  <c r="CH480" i="1"/>
  <c r="BX418" i="1"/>
  <c r="CI499" i="1"/>
  <c r="CK422" i="1"/>
  <c r="CH465" i="1"/>
  <c r="CL466" i="1"/>
  <c r="BX451" i="1"/>
  <c r="CK490" i="1"/>
  <c r="CF15" i="1"/>
  <c r="CJ15" i="1" s="1"/>
  <c r="CK15" i="1" s="1"/>
  <c r="CL15" i="1" s="1"/>
  <c r="CS37" i="1"/>
  <c r="CW37" i="1" s="1"/>
  <c r="CX37" i="1" s="1"/>
  <c r="CY37" i="1" s="1"/>
  <c r="CS34" i="1"/>
  <c r="CW34" i="1" s="1"/>
  <c r="CX34" i="1" s="1"/>
  <c r="CY34" i="1" s="1"/>
  <c r="CF39" i="1"/>
  <c r="CJ39" i="1" s="1"/>
  <c r="CK39" i="1" s="1"/>
  <c r="BS45" i="1"/>
  <c r="BW45" i="1" s="1"/>
  <c r="CH45" i="1" s="1"/>
  <c r="CF82" i="1"/>
  <c r="CJ82" i="1" s="1"/>
  <c r="CU82" i="1" s="1"/>
  <c r="CS19" i="1"/>
  <c r="CW19" i="1" s="1"/>
  <c r="CX19" i="1" s="1"/>
  <c r="CY19" i="1" s="1"/>
  <c r="CK62" i="1"/>
  <c r="CU62" i="1"/>
  <c r="CI58" i="1"/>
  <c r="BY58" i="1"/>
  <c r="CF97" i="1"/>
  <c r="CJ97" i="1" s="1"/>
  <c r="CK97" i="1" s="1"/>
  <c r="CL97" i="1" s="1"/>
  <c r="CS8" i="1"/>
  <c r="CW8" i="1" s="1"/>
  <c r="CX8" i="1" s="1"/>
  <c r="CY8" i="1" s="1"/>
  <c r="CH58" i="1"/>
  <c r="CF115" i="1"/>
  <c r="CJ115" i="1" s="1"/>
  <c r="CK115" i="1" s="1"/>
  <c r="CV115" i="1" s="1"/>
  <c r="BS125" i="1"/>
  <c r="BW125" i="1" s="1"/>
  <c r="BX125" i="1" s="1"/>
  <c r="CS229" i="1"/>
  <c r="CW229" i="1" s="1"/>
  <c r="CX229" i="1" s="1"/>
  <c r="CY229" i="1" s="1"/>
  <c r="CS222" i="1"/>
  <c r="CW222" i="1" s="1"/>
  <c r="CX222" i="1" s="1"/>
  <c r="CY222" i="1" s="1"/>
  <c r="BX227" i="1"/>
  <c r="CH227" i="1"/>
  <c r="BX306" i="1"/>
  <c r="CH306" i="1"/>
  <c r="BY302" i="1"/>
  <c r="CI302" i="1"/>
  <c r="CV388" i="1"/>
  <c r="CL388" i="1"/>
  <c r="BY71" i="1"/>
  <c r="CV48" i="1"/>
  <c r="CF116" i="1"/>
  <c r="CJ116" i="1" s="1"/>
  <c r="CK116" i="1" s="1"/>
  <c r="CS131" i="1"/>
  <c r="CW131" i="1" s="1"/>
  <c r="CX131" i="1" s="1"/>
  <c r="CY131" i="1" s="1"/>
  <c r="CS166" i="1"/>
  <c r="CW166" i="1" s="1"/>
  <c r="CX166" i="1" s="1"/>
  <c r="CY166" i="1" s="1"/>
  <c r="CS162" i="1"/>
  <c r="CW162" i="1" s="1"/>
  <c r="CX162" i="1" s="1"/>
  <c r="CY162" i="1" s="1"/>
  <c r="CF167" i="1"/>
  <c r="CJ167" i="1" s="1"/>
  <c r="CK167" i="1" s="1"/>
  <c r="CL167" i="1" s="1"/>
  <c r="BX241" i="1"/>
  <c r="CK175" i="1"/>
  <c r="CL175" i="1" s="1"/>
  <c r="CU175" i="1"/>
  <c r="BS372" i="1"/>
  <c r="BW372" i="1" s="1"/>
  <c r="BX372" i="1" s="1"/>
  <c r="CK454" i="1"/>
  <c r="CU454" i="1"/>
  <c r="CS491" i="1"/>
  <c r="CW491" i="1" s="1"/>
  <c r="CX491" i="1" s="1"/>
  <c r="CY491" i="1" s="1"/>
  <c r="CS483" i="1"/>
  <c r="CW483" i="1" s="1"/>
  <c r="CX483" i="1" s="1"/>
  <c r="CY483" i="1" s="1"/>
  <c r="CS475" i="1"/>
  <c r="CW475" i="1" s="1"/>
  <c r="CX475" i="1" s="1"/>
  <c r="CY475" i="1" s="1"/>
  <c r="CK325" i="1"/>
  <c r="CS463" i="1"/>
  <c r="CW463" i="1" s="1"/>
  <c r="CX463" i="1" s="1"/>
  <c r="CY463" i="1" s="1"/>
  <c r="CS459" i="1"/>
  <c r="CW459" i="1" s="1"/>
  <c r="CX459" i="1" s="1"/>
  <c r="CY459" i="1" s="1"/>
  <c r="CS450" i="1"/>
  <c r="CW450" i="1" s="1"/>
  <c r="CX450" i="1" s="1"/>
  <c r="CY450" i="1" s="1"/>
  <c r="CF472" i="1"/>
  <c r="CJ472" i="1" s="1"/>
  <c r="BX449" i="1"/>
  <c r="CH449" i="1"/>
  <c r="CS498" i="1"/>
  <c r="CW498" i="1" s="1"/>
  <c r="CX498" i="1" s="1"/>
  <c r="CY498" i="1" s="1"/>
  <c r="CS486" i="1"/>
  <c r="CW486" i="1" s="1"/>
  <c r="CX486" i="1" s="1"/>
  <c r="CY486" i="1" s="1"/>
  <c r="BS486" i="1"/>
  <c r="BW486" i="1" s="1"/>
  <c r="BX486" i="1" s="1"/>
  <c r="CH248" i="1"/>
  <c r="CH244" i="1"/>
  <c r="CH302" i="1"/>
  <c r="CF317" i="1"/>
  <c r="CJ317" i="1" s="1"/>
  <c r="BS310" i="1"/>
  <c r="BW310" i="1" s="1"/>
  <c r="BX310" i="1" s="1"/>
  <c r="BX399" i="1"/>
  <c r="CU388" i="1"/>
  <c r="CF357" i="1"/>
  <c r="CJ357" i="1" s="1"/>
  <c r="CK435" i="1"/>
  <c r="CV435" i="1" s="1"/>
  <c r="CU435" i="1"/>
  <c r="CS466" i="1"/>
  <c r="CW466" i="1" s="1"/>
  <c r="CX466" i="1" s="1"/>
  <c r="CY466" i="1" s="1"/>
  <c r="BS452" i="1"/>
  <c r="BW452" i="1" s="1"/>
  <c r="BS442" i="1"/>
  <c r="BW442" i="1" s="1"/>
  <c r="CF489" i="1"/>
  <c r="CJ489" i="1" s="1"/>
  <c r="CH210" i="1"/>
  <c r="BS175" i="1"/>
  <c r="BW175" i="1" s="1"/>
  <c r="CU385" i="1"/>
  <c r="CF381" i="1"/>
  <c r="CJ381" i="1" s="1"/>
  <c r="CF398" i="1"/>
  <c r="CJ398" i="1" s="1"/>
  <c r="CK398" i="1" s="1"/>
  <c r="CF437" i="1"/>
  <c r="CJ437" i="1" s="1"/>
  <c r="CK437" i="1" s="1"/>
  <c r="CF460" i="1"/>
  <c r="CJ460" i="1" s="1"/>
  <c r="CF452" i="1"/>
  <c r="CJ452" i="1" s="1"/>
  <c r="CF480" i="1"/>
  <c r="CJ480" i="1" s="1"/>
  <c r="BY492" i="1"/>
  <c r="CH492" i="1"/>
  <c r="CK487" i="1"/>
  <c r="AQ354" i="1"/>
  <c r="AR354" i="1" s="1"/>
  <c r="N354" i="3" s="1"/>
  <c r="AQ190" i="1"/>
  <c r="AQ170" i="1"/>
  <c r="AR170" i="1" s="1"/>
  <c r="N170" i="3" s="1"/>
  <c r="AQ461" i="1"/>
  <c r="AN461" i="1" s="1"/>
  <c r="AQ443" i="1"/>
  <c r="AR443" i="1" s="1"/>
  <c r="N443" i="3" s="1"/>
  <c r="AQ428" i="1"/>
  <c r="AQ420" i="1"/>
  <c r="AR420" i="1" s="1"/>
  <c r="N420" i="3" s="1"/>
  <c r="AQ416" i="1"/>
  <c r="AR416" i="1" s="1"/>
  <c r="N416" i="3" s="1"/>
  <c r="AQ371" i="1"/>
  <c r="AR371" i="1" s="1"/>
  <c r="N371" i="3" s="1"/>
  <c r="AQ293" i="1"/>
  <c r="AQ286" i="1"/>
  <c r="AN286" i="1" s="1"/>
  <c r="AQ159" i="1"/>
  <c r="AQ148" i="1"/>
  <c r="AN148" i="1" s="1"/>
  <c r="AQ134" i="1"/>
  <c r="AR134" i="1" s="1"/>
  <c r="N134" i="3" s="1"/>
  <c r="AQ119" i="1"/>
  <c r="AR119" i="1" s="1"/>
  <c r="N119" i="3" s="1"/>
  <c r="AQ111" i="1"/>
  <c r="AR111" i="1" s="1"/>
  <c r="N111" i="3" s="1"/>
  <c r="AQ92" i="1"/>
  <c r="AN92" i="1" s="1"/>
  <c r="AQ63" i="1"/>
  <c r="AR63" i="1" s="1"/>
  <c r="AQ41" i="1"/>
  <c r="AR41" i="1" s="1"/>
  <c r="N41" i="3" s="1"/>
  <c r="AQ31" i="1"/>
  <c r="AR31" i="1" s="1"/>
  <c r="N31" i="3" s="1"/>
  <c r="AQ447" i="1"/>
  <c r="AR447" i="1" s="1"/>
  <c r="N447" i="3" s="1"/>
  <c r="AQ275" i="1"/>
  <c r="AR275" i="1" s="1"/>
  <c r="N275" i="3" s="1"/>
  <c r="AQ271" i="1"/>
  <c r="AR271" i="1" s="1"/>
  <c r="N271" i="3" s="1"/>
  <c r="AQ151" i="1"/>
  <c r="AR151" i="1" s="1"/>
  <c r="N151" i="3" s="1"/>
  <c r="AQ122" i="1"/>
  <c r="AR122" i="1" s="1"/>
  <c r="AQ118" i="1"/>
  <c r="AQ106" i="1"/>
  <c r="AN106" i="1" s="1"/>
  <c r="AQ102" i="1"/>
  <c r="AR102" i="1" s="1"/>
  <c r="N102" i="3" s="1"/>
  <c r="AQ44" i="1"/>
  <c r="AN44" i="1" s="1"/>
  <c r="AQ14" i="1"/>
  <c r="AN14" i="1" s="1"/>
  <c r="BY108" i="1"/>
  <c r="CI108" i="1"/>
  <c r="BY393" i="1"/>
  <c r="CI393" i="1"/>
  <c r="CL277" i="1"/>
  <c r="CV277" i="1"/>
  <c r="CI280" i="1"/>
  <c r="BY280" i="1"/>
  <c r="BY104" i="1"/>
  <c r="CI104" i="1"/>
  <c r="BY92" i="1"/>
  <c r="CI92" i="1"/>
  <c r="CK70" i="1"/>
  <c r="CL70" i="1" s="1"/>
  <c r="CI242" i="1"/>
  <c r="AQ129" i="1"/>
  <c r="AR129" i="1" s="1"/>
  <c r="N129" i="3" s="1"/>
  <c r="AQ105" i="1"/>
  <c r="AR105" i="1" s="1"/>
  <c r="N105" i="3" s="1"/>
  <c r="AQ212" i="1"/>
  <c r="AN212" i="1" s="1"/>
  <c r="AQ300" i="1"/>
  <c r="AN300" i="1" s="1"/>
  <c r="CH71" i="1"/>
  <c r="CH457" i="1"/>
  <c r="CH474" i="1"/>
  <c r="AQ450" i="1"/>
  <c r="AN450" i="1" s="1"/>
  <c r="AQ252" i="1"/>
  <c r="AN252" i="1" s="1"/>
  <c r="CI457" i="1"/>
  <c r="CH92" i="1"/>
  <c r="CH280" i="1"/>
  <c r="AQ402" i="1"/>
  <c r="AR402" i="1" s="1"/>
  <c r="N402" i="3" s="1"/>
  <c r="AQ390" i="1"/>
  <c r="AR390" i="1" s="1"/>
  <c r="N390" i="3" s="1"/>
  <c r="AQ367" i="1"/>
  <c r="AN367" i="1" s="1"/>
  <c r="AQ222" i="1"/>
  <c r="AN222" i="1" s="1"/>
  <c r="AQ34" i="1"/>
  <c r="AN34" i="1" s="1"/>
  <c r="CH242" i="1"/>
  <c r="AQ310" i="1"/>
  <c r="AN310" i="1" s="1"/>
  <c r="CU277" i="1"/>
  <c r="CH393" i="1"/>
  <c r="CI77" i="1"/>
  <c r="CK64" i="1"/>
  <c r="CL64" i="1" s="1"/>
  <c r="CH254" i="1"/>
  <c r="AQ277" i="1"/>
  <c r="AR277" i="1" s="1"/>
  <c r="N277" i="3" s="1"/>
  <c r="AQ254" i="1"/>
  <c r="AN254" i="1" s="1"/>
  <c r="BY474" i="1"/>
  <c r="CU417" i="1"/>
  <c r="AQ72" i="1"/>
  <c r="AN72" i="1" s="1"/>
  <c r="CF16" i="1"/>
  <c r="CJ16" i="1" s="1"/>
  <c r="CK16" i="1" s="1"/>
  <c r="BX20" i="1"/>
  <c r="BY20" i="1" s="1"/>
  <c r="CH20" i="1"/>
  <c r="CS11" i="1"/>
  <c r="CW11" i="1" s="1"/>
  <c r="CX11" i="1" s="1"/>
  <c r="CY11" i="1" s="1"/>
  <c r="CS30" i="1"/>
  <c r="CW30" i="1" s="1"/>
  <c r="CX30" i="1" s="1"/>
  <c r="CY30" i="1" s="1"/>
  <c r="BS48" i="1"/>
  <c r="BW48" i="1" s="1"/>
  <c r="CH74" i="1"/>
  <c r="BX74" i="1"/>
  <c r="CS38" i="1"/>
  <c r="CW38" i="1" s="1"/>
  <c r="CX38" i="1" s="1"/>
  <c r="CY38" i="1" s="1"/>
  <c r="CS43" i="1"/>
  <c r="CW43" i="1" s="1"/>
  <c r="CX43" i="1" s="1"/>
  <c r="CY43" i="1" s="1"/>
  <c r="BX52" i="1"/>
  <c r="BY52" i="1" s="1"/>
  <c r="CH52" i="1"/>
  <c r="CS102" i="1"/>
  <c r="CW102" i="1" s="1"/>
  <c r="CX102" i="1" s="1"/>
  <c r="CY102" i="1" s="1"/>
  <c r="CF88" i="1"/>
  <c r="CJ88" i="1" s="1"/>
  <c r="CS76" i="1"/>
  <c r="CW76" i="1" s="1"/>
  <c r="CX76" i="1" s="1"/>
  <c r="CY76" i="1" s="1"/>
  <c r="CS95" i="1"/>
  <c r="CW95" i="1" s="1"/>
  <c r="CX95" i="1" s="1"/>
  <c r="CY95" i="1" s="1"/>
  <c r="CS7" i="1"/>
  <c r="CW7" i="1" s="1"/>
  <c r="CX7" i="1" s="1"/>
  <c r="CY7" i="1" s="1"/>
  <c r="BS50" i="1"/>
  <c r="BW50" i="1" s="1"/>
  <c r="CS75" i="1"/>
  <c r="CW75" i="1" s="1"/>
  <c r="CX75" i="1" s="1"/>
  <c r="CY75" i="1" s="1"/>
  <c r="CS15" i="1"/>
  <c r="CW15" i="1" s="1"/>
  <c r="CX15" i="1" s="1"/>
  <c r="CY15" i="1" s="1"/>
  <c r="BS42" i="1"/>
  <c r="BW42" i="1" s="1"/>
  <c r="BS7" i="1"/>
  <c r="BW7" i="1" s="1"/>
  <c r="BX7" i="1" s="1"/>
  <c r="CS17" i="1"/>
  <c r="CW17" i="1" s="1"/>
  <c r="CX17" i="1" s="1"/>
  <c r="CY17" i="1" s="1"/>
  <c r="CS49" i="1"/>
  <c r="CW49" i="1" s="1"/>
  <c r="CX49" i="1" s="1"/>
  <c r="CY49" i="1" s="1"/>
  <c r="CS39" i="1"/>
  <c r="CW39" i="1" s="1"/>
  <c r="CX39" i="1" s="1"/>
  <c r="CY39" i="1" s="1"/>
  <c r="CK37" i="1"/>
  <c r="CU37" i="1"/>
  <c r="CV211" i="1"/>
  <c r="CL211" i="1"/>
  <c r="CS284" i="1"/>
  <c r="CW284" i="1" s="1"/>
  <c r="CX284" i="1" s="1"/>
  <c r="CY284" i="1" s="1"/>
  <c r="CF275" i="1"/>
  <c r="CJ275" i="1" s="1"/>
  <c r="BX305" i="1"/>
  <c r="BY305" i="1" s="1"/>
  <c r="CH305" i="1"/>
  <c r="BS211" i="1"/>
  <c r="BW211" i="1" s="1"/>
  <c r="CH211" i="1" s="1"/>
  <c r="CS252" i="1"/>
  <c r="CW252" i="1" s="1"/>
  <c r="CX252" i="1" s="1"/>
  <c r="CY252" i="1" s="1"/>
  <c r="CK257" i="1"/>
  <c r="CU257" i="1"/>
  <c r="CF17" i="1"/>
  <c r="CJ17" i="1" s="1"/>
  <c r="CK17" i="1" s="1"/>
  <c r="BS18" i="1"/>
  <c r="BW18" i="1" s="1"/>
  <c r="CH18" i="1" s="1"/>
  <c r="CK63" i="1"/>
  <c r="CV63" i="1" s="1"/>
  <c r="CS184" i="1"/>
  <c r="CW184" i="1" s="1"/>
  <c r="CX184" i="1" s="1"/>
  <c r="CY184" i="1" s="1"/>
  <c r="BS8" i="1"/>
  <c r="BW8" i="1" s="1"/>
  <c r="BX8" i="1" s="1"/>
  <c r="CF19" i="1"/>
  <c r="CJ19" i="1" s="1"/>
  <c r="CS171" i="1"/>
  <c r="CW171" i="1" s="1"/>
  <c r="CX171" i="1" s="1"/>
  <c r="CY171" i="1" s="1"/>
  <c r="CS159" i="1"/>
  <c r="CW159" i="1" s="1"/>
  <c r="CX159" i="1" s="1"/>
  <c r="CY159" i="1" s="1"/>
  <c r="BX260" i="1"/>
  <c r="CH260" i="1"/>
  <c r="CS269" i="1"/>
  <c r="CW269" i="1" s="1"/>
  <c r="CX269" i="1" s="1"/>
  <c r="CY269" i="1" s="1"/>
  <c r="CF280" i="1"/>
  <c r="CJ280" i="1" s="1"/>
  <c r="BS131" i="1"/>
  <c r="BW131" i="1" s="1"/>
  <c r="CS158" i="1"/>
  <c r="CW158" i="1" s="1"/>
  <c r="CX158" i="1" s="1"/>
  <c r="CY158" i="1" s="1"/>
  <c r="CS146" i="1"/>
  <c r="CW146" i="1" s="1"/>
  <c r="CX146" i="1" s="1"/>
  <c r="CY146" i="1" s="1"/>
  <c r="CK187" i="1"/>
  <c r="CU187" i="1"/>
  <c r="CK212" i="1"/>
  <c r="CU212" i="1"/>
  <c r="CH228" i="1"/>
  <c r="BX228" i="1"/>
  <c r="CH247" i="1"/>
  <c r="BX247" i="1"/>
  <c r="BX273" i="1"/>
  <c r="CH273" i="1"/>
  <c r="CF440" i="1"/>
  <c r="CJ440" i="1" s="1"/>
  <c r="CK440" i="1" s="1"/>
  <c r="CV440" i="1" s="1"/>
  <c r="CF471" i="1"/>
  <c r="CJ471" i="1" s="1"/>
  <c r="BX496" i="1"/>
  <c r="CH496" i="1"/>
  <c r="CU108" i="1"/>
  <c r="CH120" i="1"/>
  <c r="BX120" i="1"/>
  <c r="CF194" i="1"/>
  <c r="CJ194" i="1" s="1"/>
  <c r="BS191" i="1"/>
  <c r="BW191" i="1" s="1"/>
  <c r="BX238" i="1"/>
  <c r="CH238" i="1"/>
  <c r="CS260" i="1"/>
  <c r="CW260" i="1" s="1"/>
  <c r="CX260" i="1" s="1"/>
  <c r="CY260" i="1" s="1"/>
  <c r="BS246" i="1"/>
  <c r="BW246" i="1" s="1"/>
  <c r="CS279" i="1"/>
  <c r="CW279" i="1" s="1"/>
  <c r="CX279" i="1" s="1"/>
  <c r="CY279" i="1" s="1"/>
  <c r="CS267" i="1"/>
  <c r="CW267" i="1" s="1"/>
  <c r="CX267" i="1" s="1"/>
  <c r="CY267" i="1" s="1"/>
  <c r="CK271" i="1"/>
  <c r="CU271" i="1"/>
  <c r="CS132" i="1"/>
  <c r="CW132" i="1" s="1"/>
  <c r="CX132" i="1" s="1"/>
  <c r="CY132" i="1" s="1"/>
  <c r="CS120" i="1"/>
  <c r="CW120" i="1" s="1"/>
  <c r="CX120" i="1" s="1"/>
  <c r="CY120" i="1" s="1"/>
  <c r="CF173" i="1"/>
  <c r="CJ173" i="1" s="1"/>
  <c r="CK173" i="1" s="1"/>
  <c r="BS203" i="1"/>
  <c r="BW203" i="1" s="1"/>
  <c r="CS224" i="1"/>
  <c r="CW224" i="1" s="1"/>
  <c r="CX224" i="1" s="1"/>
  <c r="CY224" i="1" s="1"/>
  <c r="CS215" i="1"/>
  <c r="CW215" i="1" s="1"/>
  <c r="CX215" i="1" s="1"/>
  <c r="CY215" i="1" s="1"/>
  <c r="CU231" i="1"/>
  <c r="CK231" i="1"/>
  <c r="CK279" i="1"/>
  <c r="CU279" i="1"/>
  <c r="BX283" i="1"/>
  <c r="BY283" i="1" s="1"/>
  <c r="CH283" i="1"/>
  <c r="CV138" i="1"/>
  <c r="BS129" i="1"/>
  <c r="BW129" i="1" s="1"/>
  <c r="CU211" i="1"/>
  <c r="CF192" i="1"/>
  <c r="CJ192" i="1" s="1"/>
  <c r="CS258" i="1"/>
  <c r="CW258" i="1" s="1"/>
  <c r="CX258" i="1" s="1"/>
  <c r="CY258" i="1" s="1"/>
  <c r="CS277" i="1"/>
  <c r="CW277" i="1" s="1"/>
  <c r="CX277" i="1" s="1"/>
  <c r="CY277" i="1" s="1"/>
  <c r="BS93" i="1"/>
  <c r="BW93" i="1" s="1"/>
  <c r="BX93" i="1" s="1"/>
  <c r="CS206" i="1"/>
  <c r="CW206" i="1" s="1"/>
  <c r="CX206" i="1" s="1"/>
  <c r="CY206" i="1" s="1"/>
  <c r="CF318" i="1"/>
  <c r="CJ318" i="1" s="1"/>
  <c r="CK318" i="1" s="1"/>
  <c r="BS308" i="1"/>
  <c r="BW308" i="1" s="1"/>
  <c r="CH138" i="1"/>
  <c r="BX138" i="1"/>
  <c r="CF158" i="1"/>
  <c r="CJ158" i="1" s="1"/>
  <c r="CU158" i="1" s="1"/>
  <c r="CF190" i="1"/>
  <c r="CJ190" i="1" s="1"/>
  <c r="CK190" i="1" s="1"/>
  <c r="CS361" i="1"/>
  <c r="CW361" i="1" s="1"/>
  <c r="CX361" i="1" s="1"/>
  <c r="CY361" i="1" s="1"/>
  <c r="CV383" i="1"/>
  <c r="CL383" i="1"/>
  <c r="CU395" i="1"/>
  <c r="CK395" i="1"/>
  <c r="CS231" i="1"/>
  <c r="CW231" i="1" s="1"/>
  <c r="CX231" i="1" s="1"/>
  <c r="CY231" i="1" s="1"/>
  <c r="BX223" i="1"/>
  <c r="CH223" i="1"/>
  <c r="CS243" i="1"/>
  <c r="CW243" i="1" s="1"/>
  <c r="CX243" i="1" s="1"/>
  <c r="CY243" i="1" s="1"/>
  <c r="CS274" i="1"/>
  <c r="CW274" i="1" s="1"/>
  <c r="CX274" i="1" s="1"/>
  <c r="CY274" i="1" s="1"/>
  <c r="CF266" i="1"/>
  <c r="CJ266" i="1" s="1"/>
  <c r="CH40" i="1"/>
  <c r="CU138" i="1"/>
  <c r="CK121" i="1"/>
  <c r="CU121" i="1"/>
  <c r="CS230" i="1"/>
  <c r="CW230" i="1" s="1"/>
  <c r="CX230" i="1" s="1"/>
  <c r="CY230" i="1" s="1"/>
  <c r="CK227" i="1"/>
  <c r="CU227" i="1"/>
  <c r="CS242" i="1"/>
  <c r="CW242" i="1" s="1"/>
  <c r="CX242" i="1" s="1"/>
  <c r="CY242" i="1" s="1"/>
  <c r="CS401" i="1"/>
  <c r="CW401" i="1" s="1"/>
  <c r="CX401" i="1" s="1"/>
  <c r="CY401" i="1" s="1"/>
  <c r="CS387" i="1"/>
  <c r="CW387" i="1" s="1"/>
  <c r="CX387" i="1" s="1"/>
  <c r="CY387" i="1" s="1"/>
  <c r="CS478" i="1"/>
  <c r="CW478" i="1" s="1"/>
  <c r="CX478" i="1" s="1"/>
  <c r="CY478" i="1" s="1"/>
  <c r="AQ48" i="1"/>
  <c r="AN48" i="1" s="1"/>
  <c r="CS380" i="1"/>
  <c r="CW380" i="1" s="1"/>
  <c r="CX380" i="1" s="1"/>
  <c r="CY380" i="1" s="1"/>
  <c r="CS364" i="1"/>
  <c r="CW364" i="1" s="1"/>
  <c r="CX364" i="1" s="1"/>
  <c r="CY364" i="1" s="1"/>
  <c r="BS389" i="1"/>
  <c r="BW389" i="1" s="1"/>
  <c r="CS467" i="1"/>
  <c r="CW467" i="1" s="1"/>
  <c r="CX467" i="1" s="1"/>
  <c r="CY467" i="1" s="1"/>
  <c r="CS454" i="1"/>
  <c r="CW454" i="1" s="1"/>
  <c r="CX454" i="1" s="1"/>
  <c r="CY454" i="1" s="1"/>
  <c r="CS442" i="1"/>
  <c r="CW442" i="1" s="1"/>
  <c r="CX442" i="1" s="1"/>
  <c r="CY442" i="1" s="1"/>
  <c r="CS488" i="1"/>
  <c r="CW488" i="1" s="1"/>
  <c r="CX488" i="1" s="1"/>
  <c r="CY488" i="1" s="1"/>
  <c r="CF295" i="1"/>
  <c r="CJ295" i="1" s="1"/>
  <c r="CU295" i="1" s="1"/>
  <c r="BX301" i="1"/>
  <c r="CH301" i="1"/>
  <c r="BS337" i="1"/>
  <c r="BW337" i="1" s="1"/>
  <c r="CH337" i="1" s="1"/>
  <c r="CF433" i="1"/>
  <c r="CJ433" i="1" s="1"/>
  <c r="CS499" i="1"/>
  <c r="CW499" i="1" s="1"/>
  <c r="CX499" i="1" s="1"/>
  <c r="CY499" i="1" s="1"/>
  <c r="CF492" i="1"/>
  <c r="CJ492" i="1" s="1"/>
  <c r="CL461" i="1"/>
  <c r="CV461" i="1"/>
  <c r="CH147" i="1"/>
  <c r="CS327" i="1"/>
  <c r="CW327" i="1" s="1"/>
  <c r="CX327" i="1" s="1"/>
  <c r="CY327" i="1" s="1"/>
  <c r="BY412" i="1"/>
  <c r="CI412" i="1"/>
  <c r="CL455" i="1"/>
  <c r="CV455" i="1"/>
  <c r="CS496" i="1"/>
  <c r="CW496" i="1" s="1"/>
  <c r="CX496" i="1" s="1"/>
  <c r="CY496" i="1" s="1"/>
  <c r="BY325" i="1"/>
  <c r="CH291" i="1"/>
  <c r="BS298" i="1"/>
  <c r="BW298" i="1" s="1"/>
  <c r="CH298" i="1" s="1"/>
  <c r="CF370" i="1"/>
  <c r="CJ370" i="1" s="1"/>
  <c r="BS369" i="1"/>
  <c r="BW369" i="1" s="1"/>
  <c r="BS398" i="1"/>
  <c r="BW398" i="1" s="1"/>
  <c r="BS494" i="1"/>
  <c r="BW494" i="1" s="1"/>
  <c r="BS482" i="1"/>
  <c r="BW482" i="1" s="1"/>
  <c r="AQ295" i="1"/>
  <c r="AN295" i="1" s="1"/>
  <c r="CS94" i="1"/>
  <c r="CW94" i="1" s="1"/>
  <c r="CX94" i="1" s="1"/>
  <c r="CY94" i="1" s="1"/>
  <c r="CS325" i="1"/>
  <c r="CW325" i="1" s="1"/>
  <c r="CX325" i="1" s="1"/>
  <c r="CY325" i="1" s="1"/>
  <c r="BS342" i="1"/>
  <c r="BW342" i="1" s="1"/>
  <c r="BX342" i="1" s="1"/>
  <c r="BY342" i="1" s="1"/>
  <c r="CF476" i="1"/>
  <c r="CJ476" i="1" s="1"/>
  <c r="CU170" i="1"/>
  <c r="CF399" i="1"/>
  <c r="CJ399" i="1" s="1"/>
  <c r="BS416" i="1"/>
  <c r="BW416" i="1" s="1"/>
  <c r="CS341" i="1"/>
  <c r="CW341" i="1" s="1"/>
  <c r="CX341" i="1" s="1"/>
  <c r="CY341" i="1" s="1"/>
  <c r="CF367" i="1"/>
  <c r="CJ367" i="1" s="1"/>
  <c r="CK367" i="1" s="1"/>
  <c r="CK410" i="1"/>
  <c r="CU410" i="1"/>
  <c r="CK496" i="1"/>
  <c r="CU496" i="1"/>
  <c r="CF486" i="1"/>
  <c r="CJ486" i="1" s="1"/>
  <c r="CH325" i="1"/>
  <c r="BS318" i="1"/>
  <c r="BW318" i="1" s="1"/>
  <c r="BS304" i="1"/>
  <c r="BW304" i="1" s="1"/>
  <c r="CH304" i="1" s="1"/>
  <c r="CS315" i="1"/>
  <c r="CW315" i="1" s="1"/>
  <c r="CX315" i="1" s="1"/>
  <c r="CY315" i="1" s="1"/>
  <c r="CS357" i="1"/>
  <c r="CW357" i="1" s="1"/>
  <c r="CX357" i="1" s="1"/>
  <c r="CY357" i="1" s="1"/>
  <c r="CS373" i="1"/>
  <c r="CW373" i="1" s="1"/>
  <c r="CX373" i="1" s="1"/>
  <c r="CY373" i="1" s="1"/>
  <c r="CF409" i="1"/>
  <c r="CJ409" i="1" s="1"/>
  <c r="BS408" i="1"/>
  <c r="BW408" i="1" s="1"/>
  <c r="CS480" i="1"/>
  <c r="CW480" i="1" s="1"/>
  <c r="CX480" i="1" s="1"/>
  <c r="CY480" i="1" s="1"/>
  <c r="BS328" i="1"/>
  <c r="BW328" i="1" s="1"/>
  <c r="BX303" i="1"/>
  <c r="CH303" i="1"/>
  <c r="CS367" i="1"/>
  <c r="CW367" i="1" s="1"/>
  <c r="CX367" i="1" s="1"/>
  <c r="CY367" i="1" s="1"/>
  <c r="CF419" i="1"/>
  <c r="CJ419" i="1" s="1"/>
  <c r="CK419" i="1" s="1"/>
  <c r="BX424" i="1"/>
  <c r="BY424" i="1" s="1"/>
  <c r="CH424" i="1"/>
  <c r="CF464" i="1"/>
  <c r="CJ464" i="1" s="1"/>
  <c r="CU453" i="1"/>
  <c r="CK453" i="1"/>
  <c r="CF484" i="1"/>
  <c r="CJ484" i="1" s="1"/>
  <c r="BS333" i="1"/>
  <c r="BW333" i="1" s="1"/>
  <c r="CH333" i="1" s="1"/>
  <c r="CF397" i="1"/>
  <c r="CJ397" i="1" s="1"/>
  <c r="CU461" i="1"/>
  <c r="BX478" i="1"/>
  <c r="AQ403" i="1"/>
  <c r="AQ405" i="1"/>
  <c r="CF366" i="1"/>
  <c r="CJ366" i="1" s="1"/>
  <c r="BS384" i="1"/>
  <c r="BW384" i="1" s="1"/>
  <c r="CF469" i="1"/>
  <c r="CJ469" i="1" s="1"/>
  <c r="AQ411" i="1"/>
  <c r="AR411" i="1" s="1"/>
  <c r="N411" i="3" s="1"/>
  <c r="AQ285" i="1"/>
  <c r="AR285" i="1" s="1"/>
  <c r="N285" i="3" s="1"/>
  <c r="AQ245" i="1"/>
  <c r="AR245" i="1" s="1"/>
  <c r="N245" i="3" s="1"/>
  <c r="AQ368" i="1"/>
  <c r="AN368" i="1" s="1"/>
  <c r="AQ358" i="1"/>
  <c r="AQ17" i="1"/>
  <c r="AR17" i="1" s="1"/>
  <c r="N17" i="3" s="1"/>
  <c r="BX322" i="1"/>
  <c r="AQ448" i="1"/>
  <c r="AQ276" i="1"/>
  <c r="AN276" i="1" s="1"/>
  <c r="BS309" i="1"/>
  <c r="BW309" i="1" s="1"/>
  <c r="BX309" i="1" s="1"/>
  <c r="BY309" i="1" s="1"/>
  <c r="BS422" i="1"/>
  <c r="BW422" i="1" s="1"/>
  <c r="AQ188" i="1"/>
  <c r="AN188" i="1" s="1"/>
  <c r="AQ178" i="1"/>
  <c r="AR178" i="1" s="1"/>
  <c r="N178" i="3" s="1"/>
  <c r="AQ477" i="1"/>
  <c r="AN477" i="1" s="1"/>
  <c r="CU364" i="1"/>
  <c r="AQ385" i="1"/>
  <c r="AQ177" i="1"/>
  <c r="AR177" i="1" s="1"/>
  <c r="N177" i="3" s="1"/>
  <c r="BX293" i="1"/>
  <c r="AQ320" i="1"/>
  <c r="AN320" i="1" s="1"/>
  <c r="AQ495" i="1"/>
  <c r="AN495" i="1" s="1"/>
  <c r="AQ194" i="1"/>
  <c r="CS6" i="1"/>
  <c r="CW6" i="1" s="1"/>
  <c r="CX6" i="1" s="1"/>
  <c r="CY6" i="1" s="1"/>
  <c r="CF4" i="1"/>
  <c r="CJ4" i="1" s="1"/>
  <c r="CU4" i="1" s="1"/>
  <c r="BS28" i="1"/>
  <c r="BW28" i="1" s="1"/>
  <c r="BS29" i="1"/>
  <c r="BW29" i="1" s="1"/>
  <c r="CK38" i="1"/>
  <c r="CU38" i="1"/>
  <c r="CS57" i="1"/>
  <c r="CW57" i="1" s="1"/>
  <c r="CX57" i="1" s="1"/>
  <c r="CY57" i="1" s="1"/>
  <c r="CF7" i="1"/>
  <c r="CJ7" i="1" s="1"/>
  <c r="CS14" i="1"/>
  <c r="CW14" i="1" s="1"/>
  <c r="CX14" i="1" s="1"/>
  <c r="CY14" i="1" s="1"/>
  <c r="CF18" i="1"/>
  <c r="CJ18" i="1" s="1"/>
  <c r="CK18" i="1" s="1"/>
  <c r="CL18" i="1" s="1"/>
  <c r="CS25" i="1"/>
  <c r="CW25" i="1" s="1"/>
  <c r="CX25" i="1" s="1"/>
  <c r="CY25" i="1" s="1"/>
  <c r="BX27" i="1"/>
  <c r="CH27" i="1"/>
  <c r="CH30" i="1"/>
  <c r="BX30" i="1"/>
  <c r="CI30" i="1" s="1"/>
  <c r="CS36" i="1"/>
  <c r="CW36" i="1" s="1"/>
  <c r="CX36" i="1" s="1"/>
  <c r="CY36" i="1" s="1"/>
  <c r="CF35" i="1"/>
  <c r="CJ35" i="1" s="1"/>
  <c r="CH53" i="1"/>
  <c r="BX53" i="1"/>
  <c r="CS26" i="1"/>
  <c r="CW26" i="1" s="1"/>
  <c r="CX26" i="1" s="1"/>
  <c r="CY26" i="1" s="1"/>
  <c r="CU6" i="1"/>
  <c r="CK6" i="1"/>
  <c r="CV6" i="1" s="1"/>
  <c r="BS6" i="1"/>
  <c r="BW6" i="1" s="1"/>
  <c r="BX6" i="1" s="1"/>
  <c r="CF14" i="1"/>
  <c r="CJ14" i="1" s="1"/>
  <c r="CK14" i="1" s="1"/>
  <c r="CV14" i="1" s="1"/>
  <c r="CS22" i="1"/>
  <c r="CW22" i="1" s="1"/>
  <c r="CX22" i="1" s="1"/>
  <c r="CY22" i="1" s="1"/>
  <c r="CS24" i="1"/>
  <c r="CW24" i="1" s="1"/>
  <c r="CX24" i="1" s="1"/>
  <c r="CY24" i="1" s="1"/>
  <c r="CS28" i="1"/>
  <c r="CW28" i="1" s="1"/>
  <c r="CX28" i="1" s="1"/>
  <c r="CY28" i="1" s="1"/>
  <c r="CH36" i="1"/>
  <c r="BX36" i="1"/>
  <c r="BX32" i="1"/>
  <c r="BY32" i="1" s="1"/>
  <c r="CH32" i="1"/>
  <c r="CF43" i="1"/>
  <c r="CJ43" i="1" s="1"/>
  <c r="CU43" i="1" s="1"/>
  <c r="CS18" i="1"/>
  <c r="CW18" i="1" s="1"/>
  <c r="CX18" i="1" s="1"/>
  <c r="CY18" i="1" s="1"/>
  <c r="BS25" i="1"/>
  <c r="BW25" i="1" s="1"/>
  <c r="CH25" i="1" s="1"/>
  <c r="CS54" i="1"/>
  <c r="CW54" i="1" s="1"/>
  <c r="CX54" i="1" s="1"/>
  <c r="CY54" i="1" s="1"/>
  <c r="CS5" i="1"/>
  <c r="CW5" i="1" s="1"/>
  <c r="CX5" i="1" s="1"/>
  <c r="CY5" i="1" s="1"/>
  <c r="CS13" i="1"/>
  <c r="CW13" i="1" s="1"/>
  <c r="CX13" i="1" s="1"/>
  <c r="CY13" i="1" s="1"/>
  <c r="CF21" i="1"/>
  <c r="CJ21" i="1" s="1"/>
  <c r="CF24" i="1"/>
  <c r="CJ24" i="1" s="1"/>
  <c r="CK24" i="1" s="1"/>
  <c r="CK28" i="1"/>
  <c r="CU28" i="1"/>
  <c r="CF29" i="1"/>
  <c r="CJ29" i="1" s="1"/>
  <c r="BS26" i="1"/>
  <c r="BW26" i="1" s="1"/>
  <c r="CH26" i="1" s="1"/>
  <c r="BS39" i="1"/>
  <c r="BW39" i="1" s="1"/>
  <c r="BS35" i="1"/>
  <c r="BW35" i="1" s="1"/>
  <c r="CF42" i="1"/>
  <c r="CJ42" i="1" s="1"/>
  <c r="CU42" i="1" s="1"/>
  <c r="BX43" i="1"/>
  <c r="CH43" i="1"/>
  <c r="CS55" i="1"/>
  <c r="CW55" i="1" s="1"/>
  <c r="CX55" i="1" s="1"/>
  <c r="CY55" i="1" s="1"/>
  <c r="CF57" i="1"/>
  <c r="CJ57" i="1" s="1"/>
  <c r="BX68" i="1"/>
  <c r="CH68" i="1"/>
  <c r="CF81" i="1"/>
  <c r="CJ81" i="1" s="1"/>
  <c r="CS111" i="1"/>
  <c r="CW111" i="1" s="1"/>
  <c r="CX111" i="1" s="1"/>
  <c r="CY111" i="1" s="1"/>
  <c r="CK134" i="1"/>
  <c r="CU134" i="1"/>
  <c r="BX132" i="1"/>
  <c r="CH132" i="1"/>
  <c r="BS126" i="1"/>
  <c r="BW126" i="1" s="1"/>
  <c r="CH126" i="1" s="1"/>
  <c r="CS156" i="1"/>
  <c r="CW156" i="1" s="1"/>
  <c r="CX156" i="1" s="1"/>
  <c r="CY156" i="1" s="1"/>
  <c r="CK146" i="1"/>
  <c r="CU146" i="1"/>
  <c r="CF171" i="1"/>
  <c r="CJ171" i="1" s="1"/>
  <c r="CK171" i="1" s="1"/>
  <c r="CF162" i="1"/>
  <c r="CJ162" i="1" s="1"/>
  <c r="CU148" i="1"/>
  <c r="CK148" i="1"/>
  <c r="BS167" i="1"/>
  <c r="BW167" i="1" s="1"/>
  <c r="CH167" i="1" s="1"/>
  <c r="BS156" i="1"/>
  <c r="BW156" i="1" s="1"/>
  <c r="BS11" i="1"/>
  <c r="BW11" i="1" s="1"/>
  <c r="CH11" i="1" s="1"/>
  <c r="BS14" i="1"/>
  <c r="BW14" i="1" s="1"/>
  <c r="CF25" i="1"/>
  <c r="CJ25" i="1" s="1"/>
  <c r="CU25" i="1" s="1"/>
  <c r="CF27" i="1"/>
  <c r="CJ27" i="1" s="1"/>
  <c r="CF26" i="1"/>
  <c r="CJ26" i="1" s="1"/>
  <c r="CF30" i="1"/>
  <c r="CJ30" i="1" s="1"/>
  <c r="BS49" i="1"/>
  <c r="BW49" i="1" s="1"/>
  <c r="BX49" i="1" s="1"/>
  <c r="BY49" i="1" s="1"/>
  <c r="BS76" i="1"/>
  <c r="BW76" i="1" s="1"/>
  <c r="CH76" i="1" s="1"/>
  <c r="CS114" i="1"/>
  <c r="CW114" i="1" s="1"/>
  <c r="CX114" i="1" s="1"/>
  <c r="CY114" i="1" s="1"/>
  <c r="CS110" i="1"/>
  <c r="CW110" i="1" s="1"/>
  <c r="CX110" i="1" s="1"/>
  <c r="CY110" i="1" s="1"/>
  <c r="CS106" i="1"/>
  <c r="CW106" i="1" s="1"/>
  <c r="CX106" i="1" s="1"/>
  <c r="CY106" i="1" s="1"/>
  <c r="CS97" i="1"/>
  <c r="CW97" i="1" s="1"/>
  <c r="CX97" i="1" s="1"/>
  <c r="CY97" i="1" s="1"/>
  <c r="BX94" i="1"/>
  <c r="CH94" i="1"/>
  <c r="BX112" i="1"/>
  <c r="CH112" i="1"/>
  <c r="CK126" i="1"/>
  <c r="CV126" i="1" s="1"/>
  <c r="CU126" i="1"/>
  <c r="BS170" i="1"/>
  <c r="BW170" i="1" s="1"/>
  <c r="CH170" i="1" s="1"/>
  <c r="BS162" i="1"/>
  <c r="BW162" i="1" s="1"/>
  <c r="CH162" i="1" s="1"/>
  <c r="BS151" i="1"/>
  <c r="BW151" i="1" s="1"/>
  <c r="BX151" i="1" s="1"/>
  <c r="CF52" i="1"/>
  <c r="CJ52" i="1" s="1"/>
  <c r="BS66" i="1"/>
  <c r="BW66" i="1" s="1"/>
  <c r="CS169" i="1"/>
  <c r="CW169" i="1" s="1"/>
  <c r="CX169" i="1" s="1"/>
  <c r="CY169" i="1" s="1"/>
  <c r="CK153" i="1"/>
  <c r="CU153" i="1"/>
  <c r="BS154" i="1"/>
  <c r="BW154" i="1" s="1"/>
  <c r="CS23" i="1"/>
  <c r="CW23" i="1" s="1"/>
  <c r="CX23" i="1" s="1"/>
  <c r="CY23" i="1" s="1"/>
  <c r="CF36" i="1"/>
  <c r="CJ36" i="1" s="1"/>
  <c r="BS70" i="1"/>
  <c r="BW70" i="1" s="1"/>
  <c r="BX70" i="1" s="1"/>
  <c r="CS112" i="1"/>
  <c r="CW112" i="1" s="1"/>
  <c r="CX112" i="1" s="1"/>
  <c r="CY112" i="1" s="1"/>
  <c r="CK142" i="1"/>
  <c r="CU142" i="1"/>
  <c r="BX137" i="1"/>
  <c r="CH137" i="1"/>
  <c r="CS172" i="1"/>
  <c r="CW172" i="1" s="1"/>
  <c r="CX172" i="1" s="1"/>
  <c r="CY172" i="1" s="1"/>
  <c r="CS164" i="1"/>
  <c r="CW164" i="1" s="1"/>
  <c r="CX164" i="1" s="1"/>
  <c r="CY164" i="1" s="1"/>
  <c r="CU156" i="1"/>
  <c r="CK156" i="1"/>
  <c r="CU102" i="1"/>
  <c r="CU92" i="1"/>
  <c r="CS101" i="1"/>
  <c r="CW101" i="1" s="1"/>
  <c r="CX101" i="1" s="1"/>
  <c r="CY101" i="1" s="1"/>
  <c r="CS92" i="1"/>
  <c r="CW92" i="1" s="1"/>
  <c r="CX92" i="1" s="1"/>
  <c r="CY92" i="1" s="1"/>
  <c r="CS193" i="1"/>
  <c r="CW193" i="1" s="1"/>
  <c r="CX193" i="1" s="1"/>
  <c r="CY193" i="1" s="1"/>
  <c r="CS178" i="1"/>
  <c r="CW178" i="1" s="1"/>
  <c r="CX178" i="1" s="1"/>
  <c r="CY178" i="1" s="1"/>
  <c r="BS181" i="1"/>
  <c r="BW181" i="1" s="1"/>
  <c r="BS178" i="1"/>
  <c r="BW178" i="1" s="1"/>
  <c r="CF202" i="1"/>
  <c r="CJ202" i="1" s="1"/>
  <c r="CS286" i="1"/>
  <c r="CW286" i="1" s="1"/>
  <c r="CX286" i="1" s="1"/>
  <c r="CY286" i="1" s="1"/>
  <c r="CS283" i="1"/>
  <c r="CW283" i="1" s="1"/>
  <c r="CX283" i="1" s="1"/>
  <c r="CY283" i="1" s="1"/>
  <c r="CK288" i="1"/>
  <c r="CU288" i="1"/>
  <c r="CU269" i="1"/>
  <c r="CK269" i="1"/>
  <c r="CF326" i="1"/>
  <c r="CJ326" i="1" s="1"/>
  <c r="BX290" i="1"/>
  <c r="CI290" i="1" s="1"/>
  <c r="CH290" i="1"/>
  <c r="CS207" i="1"/>
  <c r="CW207" i="1" s="1"/>
  <c r="CX207" i="1" s="1"/>
  <c r="CY207" i="1" s="1"/>
  <c r="CS204" i="1"/>
  <c r="CW204" i="1" s="1"/>
  <c r="CX204" i="1" s="1"/>
  <c r="CY204" i="1" s="1"/>
  <c r="CS199" i="1"/>
  <c r="CW199" i="1" s="1"/>
  <c r="CX199" i="1" s="1"/>
  <c r="CY199" i="1" s="1"/>
  <c r="CS177" i="1"/>
  <c r="CW177" i="1" s="1"/>
  <c r="CX177" i="1" s="1"/>
  <c r="CY177" i="1" s="1"/>
  <c r="BS201" i="1"/>
  <c r="BW201" i="1" s="1"/>
  <c r="BX201" i="1" s="1"/>
  <c r="BS198" i="1"/>
  <c r="BW198" i="1" s="1"/>
  <c r="CH198" i="1" s="1"/>
  <c r="BX186" i="1"/>
  <c r="CH186" i="1"/>
  <c r="CS228" i="1"/>
  <c r="CW228" i="1" s="1"/>
  <c r="CX228" i="1" s="1"/>
  <c r="CY228" i="1" s="1"/>
  <c r="CS220" i="1"/>
  <c r="CW220" i="1" s="1"/>
  <c r="CX220" i="1" s="1"/>
  <c r="CY220" i="1" s="1"/>
  <c r="BS213" i="1"/>
  <c r="BW213" i="1" s="1"/>
  <c r="CS251" i="1"/>
  <c r="CW251" i="1" s="1"/>
  <c r="CX251" i="1" s="1"/>
  <c r="CY251" i="1" s="1"/>
  <c r="CS285" i="1"/>
  <c r="CW285" i="1" s="1"/>
  <c r="CX285" i="1" s="1"/>
  <c r="CY285" i="1" s="1"/>
  <c r="CK274" i="1"/>
  <c r="CU274" i="1"/>
  <c r="BS274" i="1"/>
  <c r="BW274" i="1" s="1"/>
  <c r="BS267" i="1"/>
  <c r="BW267" i="1" s="1"/>
  <c r="CL108" i="1"/>
  <c r="CS183" i="1"/>
  <c r="CW183" i="1" s="1"/>
  <c r="CX183" i="1" s="1"/>
  <c r="CY183" i="1" s="1"/>
  <c r="CS180" i="1"/>
  <c r="CW180" i="1" s="1"/>
  <c r="CX180" i="1" s="1"/>
  <c r="CY180" i="1" s="1"/>
  <c r="CF205" i="1"/>
  <c r="CJ205" i="1" s="1"/>
  <c r="CF201" i="1"/>
  <c r="CJ201" i="1" s="1"/>
  <c r="CK201" i="1" s="1"/>
  <c r="CF193" i="1"/>
  <c r="CJ193" i="1" s="1"/>
  <c r="CF176" i="1"/>
  <c r="CJ176" i="1" s="1"/>
  <c r="BS200" i="1"/>
  <c r="BW200" i="1" s="1"/>
  <c r="BS183" i="1"/>
  <c r="BW183" i="1" s="1"/>
  <c r="BX183" i="1" s="1"/>
  <c r="CS186" i="1"/>
  <c r="CW186" i="1" s="1"/>
  <c r="CX186" i="1" s="1"/>
  <c r="CY186" i="1" s="1"/>
  <c r="CS213" i="1"/>
  <c r="CW213" i="1" s="1"/>
  <c r="CX213" i="1" s="1"/>
  <c r="CY213" i="1" s="1"/>
  <c r="CF220" i="1"/>
  <c r="CJ220" i="1" s="1"/>
  <c r="CS254" i="1"/>
  <c r="CW254" i="1" s="1"/>
  <c r="CX254" i="1" s="1"/>
  <c r="CY254" i="1" s="1"/>
  <c r="CS288" i="1"/>
  <c r="CW288" i="1" s="1"/>
  <c r="CX288" i="1" s="1"/>
  <c r="CY288" i="1" s="1"/>
  <c r="CL268" i="1"/>
  <c r="CV268" i="1"/>
  <c r="BS286" i="1"/>
  <c r="BW286" i="1" s="1"/>
  <c r="CU291" i="1"/>
  <c r="CK291" i="1"/>
  <c r="CS201" i="1"/>
  <c r="CW201" i="1" s="1"/>
  <c r="CX201" i="1" s="1"/>
  <c r="CY201" i="1" s="1"/>
  <c r="CF191" i="1"/>
  <c r="CJ191" i="1" s="1"/>
  <c r="CF189" i="1"/>
  <c r="CJ189" i="1" s="1"/>
  <c r="CS196" i="1"/>
  <c r="CW196" i="1" s="1"/>
  <c r="CX196" i="1" s="1"/>
  <c r="CY196" i="1" s="1"/>
  <c r="CS202" i="1"/>
  <c r="CW202" i="1" s="1"/>
  <c r="CX202" i="1" s="1"/>
  <c r="CY202" i="1" s="1"/>
  <c r="CS235" i="1"/>
  <c r="CW235" i="1" s="1"/>
  <c r="CX235" i="1" s="1"/>
  <c r="CY235" i="1" s="1"/>
  <c r="CS287" i="1"/>
  <c r="CW287" i="1" s="1"/>
  <c r="CX287" i="1" s="1"/>
  <c r="CY287" i="1" s="1"/>
  <c r="CS276" i="1"/>
  <c r="CW276" i="1" s="1"/>
  <c r="CX276" i="1" s="1"/>
  <c r="CY276" i="1" s="1"/>
  <c r="CS273" i="1"/>
  <c r="CW273" i="1" s="1"/>
  <c r="CX273" i="1" s="1"/>
  <c r="CY273" i="1" s="1"/>
  <c r="CF272" i="1"/>
  <c r="CJ272" i="1" s="1"/>
  <c r="BS285" i="1"/>
  <c r="BW285" i="1" s="1"/>
  <c r="BS272" i="1"/>
  <c r="BW272" i="1" s="1"/>
  <c r="CF287" i="1"/>
  <c r="CJ287" i="1" s="1"/>
  <c r="CF282" i="1"/>
  <c r="CJ282" i="1" s="1"/>
  <c r="BS281" i="1"/>
  <c r="BW281" i="1" s="1"/>
  <c r="BS270" i="1"/>
  <c r="BW270" i="1" s="1"/>
  <c r="BS266" i="1"/>
  <c r="BW266" i="1" s="1"/>
  <c r="CS293" i="1"/>
  <c r="CW293" i="1" s="1"/>
  <c r="CX293" i="1" s="1"/>
  <c r="CY293" i="1" s="1"/>
  <c r="CS290" i="1"/>
  <c r="CW290" i="1" s="1"/>
  <c r="CX290" i="1" s="1"/>
  <c r="CY290" i="1" s="1"/>
  <c r="CF323" i="1"/>
  <c r="CJ323" i="1" s="1"/>
  <c r="CK323" i="1" s="1"/>
  <c r="CF308" i="1"/>
  <c r="CJ308" i="1" s="1"/>
  <c r="CF300" i="1"/>
  <c r="CJ300" i="1" s="1"/>
  <c r="BS324" i="1"/>
  <c r="BW324" i="1" s="1"/>
  <c r="BX324" i="1" s="1"/>
  <c r="BS299" i="1"/>
  <c r="BW299" i="1" s="1"/>
  <c r="CH299" i="1" s="1"/>
  <c r="CS332" i="1"/>
  <c r="CW332" i="1" s="1"/>
  <c r="CX332" i="1" s="1"/>
  <c r="CY332" i="1" s="1"/>
  <c r="CS340" i="1"/>
  <c r="CW340" i="1" s="1"/>
  <c r="CX340" i="1" s="1"/>
  <c r="CY340" i="1" s="1"/>
  <c r="CS347" i="1"/>
  <c r="CW347" i="1" s="1"/>
  <c r="CX347" i="1" s="1"/>
  <c r="CY347" i="1" s="1"/>
  <c r="CS363" i="1"/>
  <c r="CW363" i="1" s="1"/>
  <c r="CX363" i="1" s="1"/>
  <c r="CY363" i="1" s="1"/>
  <c r="CK379" i="1"/>
  <c r="CU379" i="1"/>
  <c r="CU359" i="1"/>
  <c r="CK359" i="1"/>
  <c r="CH375" i="1"/>
  <c r="BX375" i="1"/>
  <c r="BS362" i="1"/>
  <c r="BW362" i="1" s="1"/>
  <c r="CH362" i="1" s="1"/>
  <c r="BS359" i="1"/>
  <c r="BW359" i="1" s="1"/>
  <c r="BX373" i="1"/>
  <c r="CH373" i="1"/>
  <c r="CF374" i="1"/>
  <c r="CJ374" i="1" s="1"/>
  <c r="BX402" i="1"/>
  <c r="CH402" i="1"/>
  <c r="CF327" i="1"/>
  <c r="CJ327" i="1" s="1"/>
  <c r="CF324" i="1"/>
  <c r="CJ324" i="1" s="1"/>
  <c r="BS327" i="1"/>
  <c r="BW327" i="1" s="1"/>
  <c r="BS292" i="1"/>
  <c r="BW292" i="1" s="1"/>
  <c r="BS341" i="1"/>
  <c r="BW341" i="1" s="1"/>
  <c r="BS348" i="1"/>
  <c r="BW348" i="1" s="1"/>
  <c r="BX348" i="1" s="1"/>
  <c r="CS333" i="1"/>
  <c r="CW333" i="1" s="1"/>
  <c r="CX333" i="1" s="1"/>
  <c r="CY333" i="1" s="1"/>
  <c r="CS337" i="1"/>
  <c r="CW337" i="1" s="1"/>
  <c r="CX337" i="1" s="1"/>
  <c r="CY337" i="1" s="1"/>
  <c r="CS344" i="1"/>
  <c r="CW344" i="1" s="1"/>
  <c r="CX344" i="1" s="1"/>
  <c r="CY344" i="1" s="1"/>
  <c r="CS348" i="1"/>
  <c r="CW348" i="1" s="1"/>
  <c r="CX348" i="1" s="1"/>
  <c r="CY348" i="1" s="1"/>
  <c r="CS381" i="1"/>
  <c r="CW381" i="1" s="1"/>
  <c r="CX381" i="1" s="1"/>
  <c r="CY381" i="1" s="1"/>
  <c r="CS371" i="1"/>
  <c r="CW371" i="1" s="1"/>
  <c r="CX371" i="1" s="1"/>
  <c r="CY371" i="1" s="1"/>
  <c r="CH378" i="1"/>
  <c r="BX378" i="1"/>
  <c r="CH371" i="1"/>
  <c r="BX371" i="1"/>
  <c r="BS358" i="1"/>
  <c r="BW358" i="1" s="1"/>
  <c r="CH358" i="1" s="1"/>
  <c r="BS354" i="1"/>
  <c r="BW354" i="1" s="1"/>
  <c r="CK372" i="1"/>
  <c r="CU372" i="1"/>
  <c r="BS187" i="1"/>
  <c r="BW187" i="1" s="1"/>
  <c r="CH187" i="1" s="1"/>
  <c r="CF234" i="1"/>
  <c r="CJ234" i="1" s="1"/>
  <c r="CF267" i="1"/>
  <c r="CJ267" i="1" s="1"/>
  <c r="CF328" i="1"/>
  <c r="CJ328" i="1" s="1"/>
  <c r="CF304" i="1"/>
  <c r="CJ304" i="1" s="1"/>
  <c r="CF292" i="1"/>
  <c r="CJ292" i="1" s="1"/>
  <c r="CU292" i="1" s="1"/>
  <c r="BS326" i="1"/>
  <c r="BW326" i="1" s="1"/>
  <c r="BS319" i="1"/>
  <c r="BW319" i="1" s="1"/>
  <c r="BS300" i="1"/>
  <c r="BW300" i="1" s="1"/>
  <c r="BS289" i="1"/>
  <c r="BW289" i="1" s="1"/>
  <c r="CS338" i="1"/>
  <c r="CW338" i="1" s="1"/>
  <c r="CX338" i="1" s="1"/>
  <c r="CY338" i="1" s="1"/>
  <c r="CS349" i="1"/>
  <c r="CW349" i="1" s="1"/>
  <c r="CX349" i="1" s="1"/>
  <c r="CY349" i="1" s="1"/>
  <c r="CS384" i="1"/>
  <c r="CW384" i="1" s="1"/>
  <c r="CX384" i="1" s="1"/>
  <c r="CY384" i="1" s="1"/>
  <c r="CS377" i="1"/>
  <c r="CW377" i="1" s="1"/>
  <c r="CX377" i="1" s="1"/>
  <c r="CY377" i="1" s="1"/>
  <c r="CS370" i="1"/>
  <c r="CW370" i="1" s="1"/>
  <c r="CX370" i="1" s="1"/>
  <c r="CY370" i="1" s="1"/>
  <c r="CS356" i="1"/>
  <c r="CW356" i="1" s="1"/>
  <c r="CX356" i="1" s="1"/>
  <c r="CY356" i="1" s="1"/>
  <c r="BS368" i="1"/>
  <c r="BW368" i="1" s="1"/>
  <c r="CH353" i="1"/>
  <c r="BX353" i="1"/>
  <c r="BS208" i="1"/>
  <c r="BW208" i="1" s="1"/>
  <c r="BS195" i="1"/>
  <c r="BW195" i="1" s="1"/>
  <c r="CH195" i="1" s="1"/>
  <c r="BS209" i="1"/>
  <c r="BW209" i="1" s="1"/>
  <c r="CF322" i="1"/>
  <c r="CJ322" i="1" s="1"/>
  <c r="CF319" i="1"/>
  <c r="CJ319" i="1" s="1"/>
  <c r="CF305" i="1"/>
  <c r="CJ305" i="1" s="1"/>
  <c r="BS297" i="1"/>
  <c r="BW297" i="1" s="1"/>
  <c r="BX297" i="1" s="1"/>
  <c r="CF311" i="1"/>
  <c r="CJ311" i="1" s="1"/>
  <c r="CF334" i="1"/>
  <c r="CJ334" i="1" s="1"/>
  <c r="CS331" i="1"/>
  <c r="CW331" i="1" s="1"/>
  <c r="CX331" i="1" s="1"/>
  <c r="CY331" i="1" s="1"/>
  <c r="CS383" i="1"/>
  <c r="CW383" i="1" s="1"/>
  <c r="CX383" i="1" s="1"/>
  <c r="CY383" i="1" s="1"/>
  <c r="CS369" i="1"/>
  <c r="CW369" i="1" s="1"/>
  <c r="CX369" i="1" s="1"/>
  <c r="CY369" i="1" s="1"/>
  <c r="CS365" i="1"/>
  <c r="CW365" i="1" s="1"/>
  <c r="CX365" i="1" s="1"/>
  <c r="CY365" i="1" s="1"/>
  <c r="BS367" i="1"/>
  <c r="BW367" i="1" s="1"/>
  <c r="BS363" i="1"/>
  <c r="BW363" i="1" s="1"/>
  <c r="CS374" i="1"/>
  <c r="CW374" i="1" s="1"/>
  <c r="CX374" i="1" s="1"/>
  <c r="CY374" i="1" s="1"/>
  <c r="BS349" i="1"/>
  <c r="BW349" i="1" s="1"/>
  <c r="BX349" i="1" s="1"/>
  <c r="CI349" i="1" s="1"/>
  <c r="CF330" i="1"/>
  <c r="CJ330" i="1" s="1"/>
  <c r="CF342" i="1"/>
  <c r="CJ342" i="1" s="1"/>
  <c r="CU342" i="1" s="1"/>
  <c r="CF350" i="1"/>
  <c r="CJ350" i="1" s="1"/>
  <c r="CU350" i="1" s="1"/>
  <c r="CF368" i="1"/>
  <c r="CJ368" i="1" s="1"/>
  <c r="BS380" i="1"/>
  <c r="BW380" i="1" s="1"/>
  <c r="BS376" i="1"/>
  <c r="BW376" i="1" s="1"/>
  <c r="BX376" i="1" s="1"/>
  <c r="CI376" i="1" s="1"/>
  <c r="CF390" i="1"/>
  <c r="CJ390" i="1" s="1"/>
  <c r="CF387" i="1"/>
  <c r="CJ387" i="1" s="1"/>
  <c r="CF412" i="1"/>
  <c r="CJ412" i="1" s="1"/>
  <c r="CF403" i="1"/>
  <c r="CJ403" i="1" s="1"/>
  <c r="CF391" i="1"/>
  <c r="CJ391" i="1" s="1"/>
  <c r="BS414" i="1"/>
  <c r="BW414" i="1" s="1"/>
  <c r="BS407" i="1"/>
  <c r="BW407" i="1" s="1"/>
  <c r="BS405" i="1"/>
  <c r="BW405" i="1" s="1"/>
  <c r="CF299" i="1"/>
  <c r="CJ299" i="1" s="1"/>
  <c r="CF298" i="1"/>
  <c r="CJ298" i="1" s="1"/>
  <c r="CK298" i="1" s="1"/>
  <c r="CF294" i="1"/>
  <c r="CJ294" i="1" s="1"/>
  <c r="CF338" i="1"/>
  <c r="CJ338" i="1" s="1"/>
  <c r="CF346" i="1"/>
  <c r="CJ346" i="1" s="1"/>
  <c r="CK346" i="1" s="1"/>
  <c r="CF377" i="1"/>
  <c r="CJ377" i="1" s="1"/>
  <c r="CS421" i="1"/>
  <c r="CW421" i="1" s="1"/>
  <c r="CX421" i="1" s="1"/>
  <c r="CY421" i="1" s="1"/>
  <c r="CF413" i="1"/>
  <c r="CJ413" i="1" s="1"/>
  <c r="CF402" i="1"/>
  <c r="CJ402" i="1" s="1"/>
  <c r="CF386" i="1"/>
  <c r="CJ386" i="1" s="1"/>
  <c r="BS404" i="1"/>
  <c r="BW404" i="1" s="1"/>
  <c r="BS401" i="1"/>
  <c r="BW401" i="1" s="1"/>
  <c r="BS439" i="1"/>
  <c r="BW439" i="1" s="1"/>
  <c r="BX488" i="1"/>
  <c r="CH488" i="1"/>
  <c r="CF438" i="1"/>
  <c r="CJ438" i="1" s="1"/>
  <c r="CF426" i="1"/>
  <c r="CJ426" i="1" s="1"/>
  <c r="BS432" i="1"/>
  <c r="BW432" i="1" s="1"/>
  <c r="BX432" i="1" s="1"/>
  <c r="BY432" i="1" s="1"/>
  <c r="CF491" i="1"/>
  <c r="CJ491" i="1" s="1"/>
  <c r="CU483" i="1"/>
  <c r="CK483" i="1"/>
  <c r="CF475" i="1"/>
  <c r="CJ475" i="1" s="1"/>
  <c r="CS439" i="1"/>
  <c r="CW439" i="1" s="1"/>
  <c r="CX439" i="1" s="1"/>
  <c r="CY439" i="1" s="1"/>
  <c r="BS441" i="1"/>
  <c r="BW441" i="1" s="1"/>
  <c r="BS431" i="1"/>
  <c r="BW431" i="1" s="1"/>
  <c r="BS423" i="1"/>
  <c r="BW423" i="1" s="1"/>
  <c r="BS421" i="1"/>
  <c r="BW421" i="1" s="1"/>
  <c r="CF443" i="1"/>
  <c r="CJ443" i="1" s="1"/>
  <c r="BS450" i="1"/>
  <c r="BW450" i="1" s="1"/>
  <c r="BS473" i="1"/>
  <c r="BW473" i="1" s="1"/>
  <c r="CF493" i="1"/>
  <c r="CJ493" i="1" s="1"/>
  <c r="BS485" i="1"/>
  <c r="BW485" i="1" s="1"/>
  <c r="BS481" i="1"/>
  <c r="BW481" i="1" s="1"/>
  <c r="BS477" i="1"/>
  <c r="BW477" i="1" s="1"/>
  <c r="CS418" i="1"/>
  <c r="CW418" i="1" s="1"/>
  <c r="CX418" i="1" s="1"/>
  <c r="CY418" i="1" s="1"/>
  <c r="CF421" i="1"/>
  <c r="CJ421" i="1" s="1"/>
  <c r="CS465" i="1"/>
  <c r="CW465" i="1" s="1"/>
  <c r="CX465" i="1" s="1"/>
  <c r="CY465" i="1" s="1"/>
  <c r="CS455" i="1"/>
  <c r="CW455" i="1" s="1"/>
  <c r="CX455" i="1" s="1"/>
  <c r="CY455" i="1" s="1"/>
  <c r="BS453" i="1"/>
  <c r="BW453" i="1" s="1"/>
  <c r="BS417" i="1"/>
  <c r="BW417" i="1" s="1"/>
  <c r="BS415" i="1"/>
  <c r="BW415" i="1" s="1"/>
  <c r="CS460" i="1"/>
  <c r="CW460" i="1" s="1"/>
  <c r="CX460" i="1" s="1"/>
  <c r="CY460" i="1" s="1"/>
  <c r="CS451" i="1"/>
  <c r="CW451" i="1" s="1"/>
  <c r="CX451" i="1" s="1"/>
  <c r="CY451" i="1" s="1"/>
  <c r="CF465" i="1"/>
  <c r="CJ465" i="1" s="1"/>
  <c r="BS461" i="1"/>
  <c r="BW461" i="1" s="1"/>
  <c r="BS445" i="1"/>
  <c r="BW445" i="1" s="1"/>
  <c r="CF497" i="1"/>
  <c r="CJ497" i="1" s="1"/>
  <c r="BS487" i="1"/>
  <c r="BW487" i="1" s="1"/>
  <c r="BS470" i="1"/>
  <c r="BW470" i="1" s="1"/>
  <c r="BS466" i="1"/>
  <c r="BW466" i="1" s="1"/>
  <c r="BS446" i="1"/>
  <c r="BW446" i="1" s="1"/>
  <c r="BS497" i="1"/>
  <c r="BW497" i="1" s="1"/>
  <c r="AQ479" i="1"/>
  <c r="AN479" i="1" s="1"/>
  <c r="AQ333" i="1"/>
  <c r="AR333" i="1" s="1"/>
  <c r="N333" i="3" s="1"/>
  <c r="AQ312" i="1"/>
  <c r="AN312" i="1" s="1"/>
  <c r="AQ274" i="1"/>
  <c r="AN274" i="1" s="1"/>
  <c r="AQ242" i="1"/>
  <c r="AN242" i="1" s="1"/>
  <c r="AQ239" i="1"/>
  <c r="AQ353" i="1"/>
  <c r="AR353" i="1" s="1"/>
  <c r="AQ339" i="1"/>
  <c r="AQ266" i="1"/>
  <c r="AN266" i="1" s="1"/>
  <c r="AQ490" i="1"/>
  <c r="AQ435" i="1"/>
  <c r="AQ216" i="1"/>
  <c r="AN216" i="1" s="1"/>
  <c r="AQ341" i="1"/>
  <c r="AR341" i="1" s="1"/>
  <c r="AQ317" i="1"/>
  <c r="AR317" i="1" s="1"/>
  <c r="N317" i="3" s="1"/>
  <c r="AQ373" i="1"/>
  <c r="AN373" i="1" s="1"/>
  <c r="AQ158" i="1"/>
  <c r="AR158" i="1" s="1"/>
  <c r="N158" i="3" s="1"/>
  <c r="AQ427" i="1"/>
  <c r="AN427" i="1" s="1"/>
  <c r="AQ419" i="1"/>
  <c r="AR419" i="1" s="1"/>
  <c r="N419" i="3" s="1"/>
  <c r="AQ400" i="1"/>
  <c r="AR400" i="1" s="1"/>
  <c r="N400" i="3" s="1"/>
  <c r="AQ356" i="1"/>
  <c r="AR356" i="1" s="1"/>
  <c r="N356" i="3" s="1"/>
  <c r="AQ331" i="1"/>
  <c r="AQ191" i="1"/>
  <c r="AR191" i="1" s="1"/>
  <c r="N191" i="3" s="1"/>
  <c r="AQ175" i="1"/>
  <c r="AR175" i="1" s="1"/>
  <c r="N175" i="3" s="1"/>
  <c r="AQ167" i="1"/>
  <c r="AR167" i="1" s="1"/>
  <c r="N167" i="3" s="1"/>
  <c r="AQ103" i="1"/>
  <c r="AR103" i="1" s="1"/>
  <c r="N103" i="3" s="1"/>
  <c r="AQ478" i="1"/>
  <c r="AR478" i="1" s="1"/>
  <c r="N478" i="3" s="1"/>
  <c r="AQ446" i="1"/>
  <c r="AQ404" i="1"/>
  <c r="AR404" i="1" s="1"/>
  <c r="AQ176" i="1"/>
  <c r="AN176" i="1" s="1"/>
  <c r="AQ42" i="1"/>
  <c r="AR42" i="1" s="1"/>
  <c r="N42" i="3" s="1"/>
  <c r="CK5" i="1"/>
  <c r="CL5" i="1" s="1"/>
  <c r="CU5" i="1"/>
  <c r="BS4" i="1"/>
  <c r="BW4" i="1" s="1"/>
  <c r="BX4" i="1" s="1"/>
  <c r="CI4" i="1" s="1"/>
  <c r="BX12" i="1"/>
  <c r="CH12" i="1"/>
  <c r="CF9" i="1"/>
  <c r="CJ9" i="1" s="1"/>
  <c r="CS21" i="1"/>
  <c r="CW21" i="1" s="1"/>
  <c r="CX21" i="1" s="1"/>
  <c r="CY21" i="1" s="1"/>
  <c r="CK23" i="1"/>
  <c r="CU23" i="1"/>
  <c r="CS29" i="1"/>
  <c r="CW29" i="1" s="1"/>
  <c r="CX29" i="1" s="1"/>
  <c r="CY29" i="1" s="1"/>
  <c r="BS10" i="1"/>
  <c r="BW10" i="1" s="1"/>
  <c r="CF12" i="1"/>
  <c r="CJ12" i="1" s="1"/>
  <c r="CU12" i="1" s="1"/>
  <c r="CF8" i="1"/>
  <c r="CJ8" i="1" s="1"/>
  <c r="BS17" i="1"/>
  <c r="BW17" i="1" s="1"/>
  <c r="BX21" i="1"/>
  <c r="CH21" i="1"/>
  <c r="CK22" i="1"/>
  <c r="CU22" i="1"/>
  <c r="BS5" i="1"/>
  <c r="BW5" i="1" s="1"/>
  <c r="CF11" i="1"/>
  <c r="CJ11" i="1" s="1"/>
  <c r="CU13" i="1"/>
  <c r="CK13" i="1"/>
  <c r="BS15" i="1"/>
  <c r="BW15" i="1" s="1"/>
  <c r="BS16" i="1"/>
  <c r="BW16" i="1" s="1"/>
  <c r="BX16" i="1" s="1"/>
  <c r="BY16" i="1" s="1"/>
  <c r="CH23" i="1"/>
  <c r="BX23" i="1"/>
  <c r="BS9" i="1"/>
  <c r="BW9" i="1" s="1"/>
  <c r="BS13" i="1"/>
  <c r="BW13" i="1" s="1"/>
  <c r="BX13" i="1" s="1"/>
  <c r="BY13" i="1" s="1"/>
  <c r="CH22" i="1"/>
  <c r="BX22" i="1"/>
  <c r="CS35" i="1"/>
  <c r="CW35" i="1" s="1"/>
  <c r="CX35" i="1" s="1"/>
  <c r="CY35" i="1" s="1"/>
  <c r="CF40" i="1"/>
  <c r="CJ40" i="1" s="1"/>
  <c r="CF34" i="1"/>
  <c r="CJ34" i="1" s="1"/>
  <c r="BS38" i="1"/>
  <c r="BW38" i="1" s="1"/>
  <c r="BS33" i="1"/>
  <c r="BW33" i="1" s="1"/>
  <c r="CF47" i="1"/>
  <c r="CJ47" i="1" s="1"/>
  <c r="CK44" i="1"/>
  <c r="CU44" i="1"/>
  <c r="CS58" i="1"/>
  <c r="CW58" i="1" s="1"/>
  <c r="CX58" i="1" s="1"/>
  <c r="CY58" i="1" s="1"/>
  <c r="CS52" i="1"/>
  <c r="CW52" i="1" s="1"/>
  <c r="CX52" i="1" s="1"/>
  <c r="CY52" i="1" s="1"/>
  <c r="CK58" i="1"/>
  <c r="CU58" i="1"/>
  <c r="BS55" i="1"/>
  <c r="BW55" i="1" s="1"/>
  <c r="CS66" i="1"/>
  <c r="CW66" i="1" s="1"/>
  <c r="CX66" i="1" s="1"/>
  <c r="CY66" i="1" s="1"/>
  <c r="CS62" i="1"/>
  <c r="CW62" i="1" s="1"/>
  <c r="CX62" i="1" s="1"/>
  <c r="CY62" i="1" s="1"/>
  <c r="CF66" i="1"/>
  <c r="CJ66" i="1" s="1"/>
  <c r="CF60" i="1"/>
  <c r="CJ60" i="1" s="1"/>
  <c r="CU60" i="1" s="1"/>
  <c r="BS63" i="1"/>
  <c r="BW63" i="1" s="1"/>
  <c r="BS60" i="1"/>
  <c r="BW60" i="1" s="1"/>
  <c r="CF69" i="1"/>
  <c r="CJ69" i="1" s="1"/>
  <c r="CF76" i="1"/>
  <c r="CJ76" i="1" s="1"/>
  <c r="CU72" i="1"/>
  <c r="CK72" i="1"/>
  <c r="BS72" i="1"/>
  <c r="BW72" i="1" s="1"/>
  <c r="CS77" i="1"/>
  <c r="CW77" i="1" s="1"/>
  <c r="CX77" i="1" s="1"/>
  <c r="CY77" i="1" s="1"/>
  <c r="CS87" i="1"/>
  <c r="CW87" i="1" s="1"/>
  <c r="CX87" i="1" s="1"/>
  <c r="CY87" i="1" s="1"/>
  <c r="CS83" i="1"/>
  <c r="CW83" i="1" s="1"/>
  <c r="CX83" i="1" s="1"/>
  <c r="CY83" i="1" s="1"/>
  <c r="CS79" i="1"/>
  <c r="CW79" i="1" s="1"/>
  <c r="CX79" i="1" s="1"/>
  <c r="CY79" i="1" s="1"/>
  <c r="CF85" i="1"/>
  <c r="CJ85" i="1" s="1"/>
  <c r="BS87" i="1"/>
  <c r="BW87" i="1" s="1"/>
  <c r="BS83" i="1"/>
  <c r="BW83" i="1" s="1"/>
  <c r="BS79" i="1"/>
  <c r="BW79" i="1" s="1"/>
  <c r="CK112" i="1"/>
  <c r="CV112" i="1" s="1"/>
  <c r="CU112" i="1"/>
  <c r="CK101" i="1"/>
  <c r="CV101" i="1" s="1"/>
  <c r="CU101" i="1"/>
  <c r="CK90" i="1"/>
  <c r="CV90" i="1" s="1"/>
  <c r="CU90" i="1"/>
  <c r="CF117" i="1"/>
  <c r="CJ117" i="1" s="1"/>
  <c r="CF113" i="1"/>
  <c r="CJ113" i="1" s="1"/>
  <c r="CF104" i="1"/>
  <c r="CJ104" i="1" s="1"/>
  <c r="CF100" i="1"/>
  <c r="CJ100" i="1" s="1"/>
  <c r="CF95" i="1"/>
  <c r="CJ95" i="1" s="1"/>
  <c r="CF91" i="1"/>
  <c r="CJ91" i="1" s="1"/>
  <c r="CH19" i="1"/>
  <c r="BX19" i="1"/>
  <c r="CK31" i="1"/>
  <c r="CU31" i="1"/>
  <c r="CF33" i="1"/>
  <c r="CJ33" i="1" s="1"/>
  <c r="BS37" i="1"/>
  <c r="BW37" i="1" s="1"/>
  <c r="CF41" i="1"/>
  <c r="CJ41" i="1" s="1"/>
  <c r="CU41" i="1" s="1"/>
  <c r="CS45" i="1"/>
  <c r="CW45" i="1" s="1"/>
  <c r="CX45" i="1" s="1"/>
  <c r="CY45" i="1" s="1"/>
  <c r="CF46" i="1"/>
  <c r="CJ46" i="1" s="1"/>
  <c r="BS44" i="1"/>
  <c r="BW44" i="1" s="1"/>
  <c r="CF56" i="1"/>
  <c r="CJ56" i="1" s="1"/>
  <c r="BS54" i="1"/>
  <c r="BW54" i="1" s="1"/>
  <c r="CS65" i="1"/>
  <c r="CW65" i="1" s="1"/>
  <c r="CX65" i="1" s="1"/>
  <c r="CY65" i="1" s="1"/>
  <c r="CS61" i="1"/>
  <c r="CW61" i="1" s="1"/>
  <c r="CX61" i="1" s="1"/>
  <c r="CY61" i="1" s="1"/>
  <c r="CF65" i="1"/>
  <c r="CJ65" i="1" s="1"/>
  <c r="CF59" i="1"/>
  <c r="CJ59" i="1" s="1"/>
  <c r="CK59" i="1" s="1"/>
  <c r="CV59" i="1" s="1"/>
  <c r="BS59" i="1"/>
  <c r="BW59" i="1" s="1"/>
  <c r="BS69" i="1"/>
  <c r="BW69" i="1" s="1"/>
  <c r="CF75" i="1"/>
  <c r="CJ75" i="1" s="1"/>
  <c r="BX75" i="1"/>
  <c r="CH75" i="1"/>
  <c r="CF77" i="1"/>
  <c r="CJ77" i="1" s="1"/>
  <c r="CS86" i="1"/>
  <c r="CW86" i="1" s="1"/>
  <c r="CX86" i="1" s="1"/>
  <c r="CY86" i="1" s="1"/>
  <c r="CS82" i="1"/>
  <c r="CW82" i="1" s="1"/>
  <c r="CX82" i="1" s="1"/>
  <c r="CY82" i="1" s="1"/>
  <c r="CS78" i="1"/>
  <c r="CW78" i="1" s="1"/>
  <c r="CX78" i="1" s="1"/>
  <c r="CY78" i="1" s="1"/>
  <c r="CF84" i="1"/>
  <c r="CJ84" i="1" s="1"/>
  <c r="CF80" i="1"/>
  <c r="CJ80" i="1" s="1"/>
  <c r="BS86" i="1"/>
  <c r="BW86" i="1" s="1"/>
  <c r="BS82" i="1"/>
  <c r="BW82" i="1" s="1"/>
  <c r="BS78" i="1"/>
  <c r="BW78" i="1" s="1"/>
  <c r="CK98" i="1"/>
  <c r="CU98" i="1"/>
  <c r="CK94" i="1"/>
  <c r="CV94" i="1" s="1"/>
  <c r="CU94" i="1"/>
  <c r="BX114" i="1"/>
  <c r="CH114" i="1"/>
  <c r="BX110" i="1"/>
  <c r="CH110" i="1"/>
  <c r="BX105" i="1"/>
  <c r="CH105" i="1"/>
  <c r="BS100" i="1"/>
  <c r="BW100" i="1" s="1"/>
  <c r="BX100" i="1" s="1"/>
  <c r="BY100" i="1" s="1"/>
  <c r="BS91" i="1"/>
  <c r="BW91" i="1" s="1"/>
  <c r="BX99" i="1"/>
  <c r="CH99" i="1"/>
  <c r="BS31" i="1"/>
  <c r="BW31" i="1" s="1"/>
  <c r="CS33" i="1"/>
  <c r="CW33" i="1" s="1"/>
  <c r="CX33" i="1" s="1"/>
  <c r="CY33" i="1" s="1"/>
  <c r="CF32" i="1"/>
  <c r="CJ32" i="1" s="1"/>
  <c r="BS41" i="1"/>
  <c r="BW41" i="1" s="1"/>
  <c r="CS42" i="1"/>
  <c r="CW42" i="1" s="1"/>
  <c r="CX42" i="1" s="1"/>
  <c r="CY42" i="1" s="1"/>
  <c r="CU45" i="1"/>
  <c r="CK45" i="1"/>
  <c r="CV45" i="1" s="1"/>
  <c r="BS47" i="1"/>
  <c r="BW47" i="1" s="1"/>
  <c r="CS50" i="1"/>
  <c r="CW50" i="1" s="1"/>
  <c r="CX50" i="1" s="1"/>
  <c r="CY50" i="1" s="1"/>
  <c r="CF55" i="1"/>
  <c r="CJ55" i="1" s="1"/>
  <c r="CH57" i="1"/>
  <c r="BX57" i="1"/>
  <c r="CS68" i="1"/>
  <c r="CW68" i="1" s="1"/>
  <c r="CX68" i="1" s="1"/>
  <c r="CY68" i="1" s="1"/>
  <c r="CS64" i="1"/>
  <c r="CW64" i="1" s="1"/>
  <c r="CX64" i="1" s="1"/>
  <c r="CY64" i="1" s="1"/>
  <c r="CS60" i="1"/>
  <c r="CW60" i="1" s="1"/>
  <c r="CX60" i="1" s="1"/>
  <c r="CY60" i="1" s="1"/>
  <c r="CF68" i="1"/>
  <c r="CJ68" i="1" s="1"/>
  <c r="CH61" i="1"/>
  <c r="BX61" i="1"/>
  <c r="BS65" i="1"/>
  <c r="BW65" i="1" s="1"/>
  <c r="CF74" i="1"/>
  <c r="CJ74" i="1" s="1"/>
  <c r="CS85" i="1"/>
  <c r="CW85" i="1" s="1"/>
  <c r="CX85" i="1" s="1"/>
  <c r="CY85" i="1" s="1"/>
  <c r="CS81" i="1"/>
  <c r="CW81" i="1" s="1"/>
  <c r="CX81" i="1" s="1"/>
  <c r="CY81" i="1" s="1"/>
  <c r="CF87" i="1"/>
  <c r="CJ87" i="1" s="1"/>
  <c r="CU83" i="1"/>
  <c r="CK83" i="1"/>
  <c r="CF79" i="1"/>
  <c r="CJ79" i="1" s="1"/>
  <c r="BS85" i="1"/>
  <c r="BW85" i="1" s="1"/>
  <c r="BS81" i="1"/>
  <c r="BW81" i="1" s="1"/>
  <c r="BX102" i="1"/>
  <c r="CH102" i="1"/>
  <c r="CK20" i="1"/>
  <c r="CS20" i="1"/>
  <c r="CW20" i="1" s="1"/>
  <c r="CX20" i="1" s="1"/>
  <c r="CY20" i="1" s="1"/>
  <c r="CS32" i="1"/>
  <c r="CW32" i="1" s="1"/>
  <c r="CX32" i="1" s="1"/>
  <c r="CY32" i="1" s="1"/>
  <c r="BS34" i="1"/>
  <c r="BW34" i="1" s="1"/>
  <c r="CH34" i="1" s="1"/>
  <c r="BS46" i="1"/>
  <c r="BW46" i="1" s="1"/>
  <c r="CS53" i="1"/>
  <c r="CW53" i="1" s="1"/>
  <c r="CX53" i="1" s="1"/>
  <c r="CY53" i="1" s="1"/>
  <c r="CF54" i="1"/>
  <c r="CJ54" i="1" s="1"/>
  <c r="CF50" i="1"/>
  <c r="CJ50" i="1" s="1"/>
  <c r="BS56" i="1"/>
  <c r="BW56" i="1" s="1"/>
  <c r="CH56" i="1" s="1"/>
  <c r="CS67" i="1"/>
  <c r="CW67" i="1" s="1"/>
  <c r="CX67" i="1" s="1"/>
  <c r="CY67" i="1" s="1"/>
  <c r="CS63" i="1"/>
  <c r="CW63" i="1" s="1"/>
  <c r="CX63" i="1" s="1"/>
  <c r="CY63" i="1" s="1"/>
  <c r="CS59" i="1"/>
  <c r="CW59" i="1" s="1"/>
  <c r="CX59" i="1" s="1"/>
  <c r="CY59" i="1" s="1"/>
  <c r="CF67" i="1"/>
  <c r="CJ67" i="1" s="1"/>
  <c r="CF61" i="1"/>
  <c r="CJ61" i="1" s="1"/>
  <c r="BS64" i="1"/>
  <c r="BW64" i="1" s="1"/>
  <c r="CF73" i="1"/>
  <c r="CJ73" i="1" s="1"/>
  <c r="BS73" i="1"/>
  <c r="BW73" i="1" s="1"/>
  <c r="CS84" i="1"/>
  <c r="CW84" i="1" s="1"/>
  <c r="CX84" i="1" s="1"/>
  <c r="CY84" i="1" s="1"/>
  <c r="CS80" i="1"/>
  <c r="CW80" i="1" s="1"/>
  <c r="CX80" i="1" s="1"/>
  <c r="CY80" i="1" s="1"/>
  <c r="CF86" i="1"/>
  <c r="CJ86" i="1" s="1"/>
  <c r="CF78" i="1"/>
  <c r="CJ78" i="1" s="1"/>
  <c r="BS84" i="1"/>
  <c r="BW84" i="1" s="1"/>
  <c r="BS80" i="1"/>
  <c r="BW80" i="1" s="1"/>
  <c r="CK109" i="1"/>
  <c r="CV109" i="1" s="1"/>
  <c r="CU109" i="1"/>
  <c r="CV92" i="1"/>
  <c r="CL92" i="1"/>
  <c r="CS141" i="1"/>
  <c r="CW141" i="1" s="1"/>
  <c r="CX141" i="1" s="1"/>
  <c r="CY141" i="1" s="1"/>
  <c r="CS133" i="1"/>
  <c r="CW133" i="1" s="1"/>
  <c r="CX133" i="1" s="1"/>
  <c r="CY133" i="1" s="1"/>
  <c r="CS129" i="1"/>
  <c r="CW129" i="1" s="1"/>
  <c r="CX129" i="1" s="1"/>
  <c r="CY129" i="1" s="1"/>
  <c r="CS121" i="1"/>
  <c r="CW121" i="1" s="1"/>
  <c r="CX121" i="1" s="1"/>
  <c r="CY121" i="1" s="1"/>
  <c r="CF139" i="1"/>
  <c r="CJ139" i="1" s="1"/>
  <c r="CF131" i="1"/>
  <c r="CJ131" i="1" s="1"/>
  <c r="CF118" i="1"/>
  <c r="CJ118" i="1" s="1"/>
  <c r="BS142" i="1"/>
  <c r="BW142" i="1" s="1"/>
  <c r="BX142" i="1" s="1"/>
  <c r="BY142" i="1" s="1"/>
  <c r="BS139" i="1"/>
  <c r="BW139" i="1" s="1"/>
  <c r="BS134" i="1"/>
  <c r="BW134" i="1" s="1"/>
  <c r="CS160" i="1"/>
  <c r="CW160" i="1" s="1"/>
  <c r="CX160" i="1" s="1"/>
  <c r="CY160" i="1" s="1"/>
  <c r="CS149" i="1"/>
  <c r="CW149" i="1" s="1"/>
  <c r="CX149" i="1" s="1"/>
  <c r="CY149" i="1" s="1"/>
  <c r="CF166" i="1"/>
  <c r="CJ166" i="1" s="1"/>
  <c r="CF161" i="1"/>
  <c r="CJ161" i="1" s="1"/>
  <c r="CK150" i="1"/>
  <c r="CU150" i="1"/>
  <c r="BS169" i="1"/>
  <c r="BW169" i="1" s="1"/>
  <c r="BS164" i="1"/>
  <c r="BW164" i="1" s="1"/>
  <c r="BX158" i="1"/>
  <c r="CH158" i="1"/>
  <c r="BS153" i="1"/>
  <c r="BW153" i="1" s="1"/>
  <c r="BS148" i="1"/>
  <c r="BW148" i="1" s="1"/>
  <c r="CS208" i="1"/>
  <c r="CW208" i="1" s="1"/>
  <c r="CX208" i="1" s="1"/>
  <c r="CY208" i="1" s="1"/>
  <c r="CF184" i="1"/>
  <c r="CJ184" i="1" s="1"/>
  <c r="CF181" i="1"/>
  <c r="CJ181" i="1" s="1"/>
  <c r="CF177" i="1"/>
  <c r="CJ177" i="1" s="1"/>
  <c r="CU177" i="1" s="1"/>
  <c r="BX207" i="1"/>
  <c r="BY207" i="1" s="1"/>
  <c r="CH207" i="1"/>
  <c r="BS205" i="1"/>
  <c r="BW205" i="1" s="1"/>
  <c r="BX205" i="1" s="1"/>
  <c r="BX194" i="1"/>
  <c r="CH194" i="1"/>
  <c r="CH189" i="1"/>
  <c r="BX189" i="1"/>
  <c r="CU111" i="1"/>
  <c r="BS97" i="1"/>
  <c r="BW97" i="1" s="1"/>
  <c r="BS89" i="1"/>
  <c r="BW89" i="1" s="1"/>
  <c r="BS117" i="1"/>
  <c r="BW117" i="1" s="1"/>
  <c r="BS113" i="1"/>
  <c r="BW113" i="1" s="1"/>
  <c r="BS109" i="1"/>
  <c r="BW109" i="1" s="1"/>
  <c r="BS101" i="1"/>
  <c r="BW101" i="1" s="1"/>
  <c r="CF107" i="1"/>
  <c r="CJ107" i="1" s="1"/>
  <c r="CS144" i="1"/>
  <c r="CW144" i="1" s="1"/>
  <c r="CX144" i="1" s="1"/>
  <c r="CY144" i="1" s="1"/>
  <c r="CS140" i="1"/>
  <c r="CW140" i="1" s="1"/>
  <c r="CX140" i="1" s="1"/>
  <c r="CY140" i="1" s="1"/>
  <c r="CS128" i="1"/>
  <c r="CW128" i="1" s="1"/>
  <c r="CX128" i="1" s="1"/>
  <c r="CY128" i="1" s="1"/>
  <c r="CS124" i="1"/>
  <c r="CW124" i="1" s="1"/>
  <c r="CX124" i="1" s="1"/>
  <c r="CY124" i="1" s="1"/>
  <c r="CF141" i="1"/>
  <c r="CJ141" i="1" s="1"/>
  <c r="CF133" i="1"/>
  <c r="CJ133" i="1" s="1"/>
  <c r="CK125" i="1"/>
  <c r="CU125" i="1"/>
  <c r="CF120" i="1"/>
  <c r="CJ120" i="1" s="1"/>
  <c r="BS141" i="1"/>
  <c r="BW141" i="1" s="1"/>
  <c r="BS136" i="1"/>
  <c r="BW136" i="1" s="1"/>
  <c r="BS133" i="1"/>
  <c r="BW133" i="1" s="1"/>
  <c r="CS163" i="1"/>
  <c r="CW163" i="1" s="1"/>
  <c r="CX163" i="1" s="1"/>
  <c r="CY163" i="1" s="1"/>
  <c r="CS152" i="1"/>
  <c r="CW152" i="1" s="1"/>
  <c r="CX152" i="1" s="1"/>
  <c r="CY152" i="1" s="1"/>
  <c r="CS148" i="1"/>
  <c r="CW148" i="1" s="1"/>
  <c r="CX148" i="1" s="1"/>
  <c r="CY148" i="1" s="1"/>
  <c r="CS145" i="1"/>
  <c r="CW145" i="1" s="1"/>
  <c r="CX145" i="1" s="1"/>
  <c r="CY145" i="1" s="1"/>
  <c r="CK165" i="1"/>
  <c r="CU165" i="1"/>
  <c r="CF155" i="1"/>
  <c r="CJ155" i="1" s="1"/>
  <c r="CF152" i="1"/>
  <c r="CJ152" i="1" s="1"/>
  <c r="CF147" i="1"/>
  <c r="CJ147" i="1" s="1"/>
  <c r="BX168" i="1"/>
  <c r="CH168" i="1"/>
  <c r="BX166" i="1"/>
  <c r="CH166" i="1"/>
  <c r="BS161" i="1"/>
  <c r="BW161" i="1" s="1"/>
  <c r="BS155" i="1"/>
  <c r="BW155" i="1" s="1"/>
  <c r="BX152" i="1"/>
  <c r="CH152" i="1"/>
  <c r="CU208" i="1"/>
  <c r="CK208" i="1"/>
  <c r="CF206" i="1"/>
  <c r="CJ206" i="1" s="1"/>
  <c r="CF198" i="1"/>
  <c r="CJ198" i="1" s="1"/>
  <c r="CU198" i="1" s="1"/>
  <c r="CK183" i="1"/>
  <c r="CU183" i="1"/>
  <c r="CF180" i="1"/>
  <c r="CJ180" i="1" s="1"/>
  <c r="BS204" i="1"/>
  <c r="BW204" i="1" s="1"/>
  <c r="BS193" i="1"/>
  <c r="BW193" i="1" s="1"/>
  <c r="BX185" i="1"/>
  <c r="CH185" i="1"/>
  <c r="CU196" i="1"/>
  <c r="CK196" i="1"/>
  <c r="CU103" i="1"/>
  <c r="CS88" i="1"/>
  <c r="CW88" i="1" s="1"/>
  <c r="CX88" i="1" s="1"/>
  <c r="CY88" i="1" s="1"/>
  <c r="CF110" i="1"/>
  <c r="CJ110" i="1" s="1"/>
  <c r="CK96" i="1"/>
  <c r="CF99" i="1"/>
  <c r="CJ99" i="1" s="1"/>
  <c r="CS143" i="1"/>
  <c r="CW143" i="1" s="1"/>
  <c r="CX143" i="1" s="1"/>
  <c r="CY143" i="1" s="1"/>
  <c r="CS139" i="1"/>
  <c r="CW139" i="1" s="1"/>
  <c r="CX139" i="1" s="1"/>
  <c r="CY139" i="1" s="1"/>
  <c r="CS135" i="1"/>
  <c r="CW135" i="1" s="1"/>
  <c r="CX135" i="1" s="1"/>
  <c r="CY135" i="1" s="1"/>
  <c r="CS123" i="1"/>
  <c r="CW123" i="1" s="1"/>
  <c r="CX123" i="1" s="1"/>
  <c r="CY123" i="1" s="1"/>
  <c r="CS119" i="1"/>
  <c r="CW119" i="1" s="1"/>
  <c r="CX119" i="1" s="1"/>
  <c r="CY119" i="1" s="1"/>
  <c r="CF143" i="1"/>
  <c r="CJ143" i="1" s="1"/>
  <c r="CF135" i="1"/>
  <c r="CJ135" i="1" s="1"/>
  <c r="CF127" i="1"/>
  <c r="CJ127" i="1" s="1"/>
  <c r="CF122" i="1"/>
  <c r="CJ122" i="1" s="1"/>
  <c r="BS130" i="1"/>
  <c r="BW130" i="1" s="1"/>
  <c r="BS127" i="1"/>
  <c r="BW127" i="1" s="1"/>
  <c r="BS122" i="1"/>
  <c r="BW122" i="1" s="1"/>
  <c r="BS119" i="1"/>
  <c r="BW119" i="1" s="1"/>
  <c r="CS170" i="1"/>
  <c r="CW170" i="1" s="1"/>
  <c r="CX170" i="1" s="1"/>
  <c r="CY170" i="1" s="1"/>
  <c r="CS151" i="1"/>
  <c r="CW151" i="1" s="1"/>
  <c r="CX151" i="1" s="1"/>
  <c r="CY151" i="1" s="1"/>
  <c r="CF172" i="1"/>
  <c r="CJ172" i="1" s="1"/>
  <c r="CF157" i="1"/>
  <c r="CJ157" i="1" s="1"/>
  <c r="CF149" i="1"/>
  <c r="CJ149" i="1" s="1"/>
  <c r="BX160" i="1"/>
  <c r="BY160" i="1" s="1"/>
  <c r="CH160" i="1"/>
  <c r="BS157" i="1"/>
  <c r="BW157" i="1" s="1"/>
  <c r="CU203" i="1"/>
  <c r="CK203" i="1"/>
  <c r="CU200" i="1"/>
  <c r="CK200" i="1"/>
  <c r="CF195" i="1"/>
  <c r="CJ195" i="1" s="1"/>
  <c r="CU179" i="1"/>
  <c r="CK179" i="1"/>
  <c r="BX206" i="1"/>
  <c r="CH206" i="1"/>
  <c r="BS192" i="1"/>
  <c r="BW192" i="1" s="1"/>
  <c r="BX192" i="1" s="1"/>
  <c r="BX190" i="1"/>
  <c r="CH190" i="1"/>
  <c r="BS188" i="1"/>
  <c r="BW188" i="1" s="1"/>
  <c r="CH177" i="1"/>
  <c r="BX177" i="1"/>
  <c r="BS98" i="1"/>
  <c r="BW98" i="1" s="1"/>
  <c r="CH98" i="1" s="1"/>
  <c r="BS96" i="1"/>
  <c r="BW96" i="1" s="1"/>
  <c r="BS90" i="1"/>
  <c r="BW90" i="1" s="1"/>
  <c r="BS88" i="1"/>
  <c r="BW88" i="1" s="1"/>
  <c r="BS115" i="1"/>
  <c r="BW115" i="1" s="1"/>
  <c r="CH115" i="1" s="1"/>
  <c r="BS111" i="1"/>
  <c r="BW111" i="1" s="1"/>
  <c r="CH111" i="1" s="1"/>
  <c r="BS106" i="1"/>
  <c r="BW106" i="1" s="1"/>
  <c r="BS103" i="1"/>
  <c r="BW103" i="1" s="1"/>
  <c r="CS142" i="1"/>
  <c r="CW142" i="1" s="1"/>
  <c r="CX142" i="1" s="1"/>
  <c r="CY142" i="1" s="1"/>
  <c r="CS138" i="1"/>
  <c r="CW138" i="1" s="1"/>
  <c r="CX138" i="1" s="1"/>
  <c r="CY138" i="1" s="1"/>
  <c r="CS134" i="1"/>
  <c r="CW134" i="1" s="1"/>
  <c r="CX134" i="1" s="1"/>
  <c r="CY134" i="1" s="1"/>
  <c r="CS130" i="1"/>
  <c r="CW130" i="1" s="1"/>
  <c r="CX130" i="1" s="1"/>
  <c r="CY130" i="1" s="1"/>
  <c r="CS122" i="1"/>
  <c r="CW122" i="1" s="1"/>
  <c r="CX122" i="1" s="1"/>
  <c r="CY122" i="1" s="1"/>
  <c r="CS118" i="1"/>
  <c r="CW118" i="1" s="1"/>
  <c r="CX118" i="1" s="1"/>
  <c r="CY118" i="1" s="1"/>
  <c r="CF137" i="1"/>
  <c r="CJ137" i="1" s="1"/>
  <c r="CF129" i="1"/>
  <c r="CJ129" i="1" s="1"/>
  <c r="CF124" i="1"/>
  <c r="CJ124" i="1" s="1"/>
  <c r="BS143" i="1"/>
  <c r="BW143" i="1" s="1"/>
  <c r="BS124" i="1"/>
  <c r="BW124" i="1" s="1"/>
  <c r="BS121" i="1"/>
  <c r="BW121" i="1" s="1"/>
  <c r="CS167" i="1"/>
  <c r="CW167" i="1" s="1"/>
  <c r="CX167" i="1" s="1"/>
  <c r="CY167" i="1" s="1"/>
  <c r="CS154" i="1"/>
  <c r="CW154" i="1" s="1"/>
  <c r="CX154" i="1" s="1"/>
  <c r="CY154" i="1" s="1"/>
  <c r="CS150" i="1"/>
  <c r="CW150" i="1" s="1"/>
  <c r="CX150" i="1" s="1"/>
  <c r="CY150" i="1" s="1"/>
  <c r="CF169" i="1"/>
  <c r="CJ169" i="1" s="1"/>
  <c r="CF164" i="1"/>
  <c r="CJ164" i="1" s="1"/>
  <c r="CF159" i="1"/>
  <c r="CJ159" i="1" s="1"/>
  <c r="CF145" i="1"/>
  <c r="CJ145" i="1" s="1"/>
  <c r="BS172" i="1"/>
  <c r="BW172" i="1" s="1"/>
  <c r="BS165" i="1"/>
  <c r="BW165" i="1" s="1"/>
  <c r="BS159" i="1"/>
  <c r="BW159" i="1" s="1"/>
  <c r="BS149" i="1"/>
  <c r="BW149" i="1" s="1"/>
  <c r="CK207" i="1"/>
  <c r="CU207" i="1"/>
  <c r="CU188" i="1"/>
  <c r="CK188" i="1"/>
  <c r="CK182" i="1"/>
  <c r="CU182" i="1"/>
  <c r="CF178" i="1"/>
  <c r="CJ178" i="1" s="1"/>
  <c r="BX182" i="1"/>
  <c r="CH182" i="1"/>
  <c r="BX174" i="1"/>
  <c r="CH174" i="1"/>
  <c r="CH197" i="1"/>
  <c r="BX197" i="1"/>
  <c r="CF144" i="1"/>
  <c r="CJ144" i="1" s="1"/>
  <c r="CF140" i="1"/>
  <c r="CJ140" i="1" s="1"/>
  <c r="CF136" i="1"/>
  <c r="CJ136" i="1" s="1"/>
  <c r="CF132" i="1"/>
  <c r="CJ132" i="1" s="1"/>
  <c r="CF128" i="1"/>
  <c r="CJ128" i="1" s="1"/>
  <c r="CF123" i="1"/>
  <c r="CJ123" i="1" s="1"/>
  <c r="CF119" i="1"/>
  <c r="CJ119" i="1" s="1"/>
  <c r="BS140" i="1"/>
  <c r="BW140" i="1" s="1"/>
  <c r="BS135" i="1"/>
  <c r="BW135" i="1" s="1"/>
  <c r="BS128" i="1"/>
  <c r="BW128" i="1" s="1"/>
  <c r="BS123" i="1"/>
  <c r="BW123" i="1" s="1"/>
  <c r="BS118" i="1"/>
  <c r="BW118" i="1" s="1"/>
  <c r="CS147" i="1"/>
  <c r="CW147" i="1" s="1"/>
  <c r="CX147" i="1" s="1"/>
  <c r="CY147" i="1" s="1"/>
  <c r="CF168" i="1"/>
  <c r="CJ168" i="1" s="1"/>
  <c r="CF163" i="1"/>
  <c r="CJ163" i="1" s="1"/>
  <c r="CF151" i="1"/>
  <c r="CJ151" i="1" s="1"/>
  <c r="BS171" i="1"/>
  <c r="BW171" i="1" s="1"/>
  <c r="BS163" i="1"/>
  <c r="BW163" i="1" s="1"/>
  <c r="BS145" i="1"/>
  <c r="BW145" i="1" s="1"/>
  <c r="CF209" i="1"/>
  <c r="CJ209" i="1" s="1"/>
  <c r="CF230" i="1"/>
  <c r="CJ230" i="1" s="1"/>
  <c r="CF222" i="1"/>
  <c r="CJ222" i="1" s="1"/>
  <c r="CF217" i="1"/>
  <c r="CJ217" i="1" s="1"/>
  <c r="BS236" i="1"/>
  <c r="BW236" i="1" s="1"/>
  <c r="BS222" i="1"/>
  <c r="BW222" i="1" s="1"/>
  <c r="BS219" i="1"/>
  <c r="BW219" i="1" s="1"/>
  <c r="CF263" i="1"/>
  <c r="CJ263" i="1" s="1"/>
  <c r="CF260" i="1"/>
  <c r="CJ260" i="1" s="1"/>
  <c r="CF250" i="1"/>
  <c r="CJ250" i="1" s="1"/>
  <c r="CF247" i="1"/>
  <c r="CJ247" i="1" s="1"/>
  <c r="BS257" i="1"/>
  <c r="BW257" i="1" s="1"/>
  <c r="BS245" i="1"/>
  <c r="BW245" i="1" s="1"/>
  <c r="BS184" i="1"/>
  <c r="BW184" i="1" s="1"/>
  <c r="CF186" i="1"/>
  <c r="CJ186" i="1" s="1"/>
  <c r="CF197" i="1"/>
  <c r="CJ197" i="1" s="1"/>
  <c r="BS196" i="1"/>
  <c r="BW196" i="1" s="1"/>
  <c r="CF232" i="1"/>
  <c r="CJ232" i="1" s="1"/>
  <c r="CF224" i="1"/>
  <c r="CJ224" i="1" s="1"/>
  <c r="CF219" i="1"/>
  <c r="CJ219" i="1" s="1"/>
  <c r="BS230" i="1"/>
  <c r="BW230" i="1" s="1"/>
  <c r="BS224" i="1"/>
  <c r="BW224" i="1" s="1"/>
  <c r="CF262" i="1"/>
  <c r="CJ262" i="1" s="1"/>
  <c r="CF259" i="1"/>
  <c r="CJ259" i="1" s="1"/>
  <c r="CF256" i="1"/>
  <c r="CJ256" i="1" s="1"/>
  <c r="CF249" i="1"/>
  <c r="CJ249" i="1" s="1"/>
  <c r="CF246" i="1"/>
  <c r="CJ246" i="1" s="1"/>
  <c r="CF243" i="1"/>
  <c r="CJ243" i="1" s="1"/>
  <c r="BS263" i="1"/>
  <c r="BW263" i="1" s="1"/>
  <c r="BS253" i="1"/>
  <c r="BW253" i="1" s="1"/>
  <c r="BS199" i="1"/>
  <c r="BW199" i="1" s="1"/>
  <c r="BS176" i="1"/>
  <c r="BW176" i="1" s="1"/>
  <c r="BS202" i="1"/>
  <c r="BW202" i="1" s="1"/>
  <c r="CF210" i="1"/>
  <c r="CJ210" i="1" s="1"/>
  <c r="CK210" i="1" s="1"/>
  <c r="CF235" i="1"/>
  <c r="CJ235" i="1" s="1"/>
  <c r="CF226" i="1"/>
  <c r="CJ226" i="1" s="1"/>
  <c r="CF213" i="1"/>
  <c r="CJ213" i="1" s="1"/>
  <c r="BS232" i="1"/>
  <c r="BW232" i="1" s="1"/>
  <c r="BS226" i="1"/>
  <c r="BW226" i="1" s="1"/>
  <c r="BS215" i="1"/>
  <c r="BW215" i="1" s="1"/>
  <c r="CF258" i="1"/>
  <c r="CJ258" i="1" s="1"/>
  <c r="CF255" i="1"/>
  <c r="CJ255" i="1" s="1"/>
  <c r="CF252" i="1"/>
  <c r="CJ252" i="1" s="1"/>
  <c r="CF245" i="1"/>
  <c r="CJ245" i="1" s="1"/>
  <c r="CF242" i="1"/>
  <c r="CJ242" i="1" s="1"/>
  <c r="CF239" i="1"/>
  <c r="CJ239" i="1" s="1"/>
  <c r="BS259" i="1"/>
  <c r="BW259" i="1" s="1"/>
  <c r="BS252" i="1"/>
  <c r="BW252" i="1" s="1"/>
  <c r="BS249" i="1"/>
  <c r="BW249" i="1" s="1"/>
  <c r="BS243" i="1"/>
  <c r="BW243" i="1" s="1"/>
  <c r="CF286" i="1"/>
  <c r="CJ286" i="1" s="1"/>
  <c r="CF270" i="1"/>
  <c r="CJ270" i="1" s="1"/>
  <c r="CF185" i="1"/>
  <c r="CJ185" i="1" s="1"/>
  <c r="CF238" i="1"/>
  <c r="CJ238" i="1" s="1"/>
  <c r="CF228" i="1"/>
  <c r="CJ228" i="1" s="1"/>
  <c r="CF215" i="1"/>
  <c r="CJ215" i="1" s="1"/>
  <c r="BS234" i="1"/>
  <c r="BW234" i="1" s="1"/>
  <c r="BS217" i="1"/>
  <c r="BW217" i="1" s="1"/>
  <c r="CF264" i="1"/>
  <c r="CJ264" i="1" s="1"/>
  <c r="CF254" i="1"/>
  <c r="CJ254" i="1" s="1"/>
  <c r="CF241" i="1"/>
  <c r="CJ241" i="1" s="1"/>
  <c r="BS265" i="1"/>
  <c r="BW265" i="1" s="1"/>
  <c r="BS261" i="1"/>
  <c r="BW261" i="1" s="1"/>
  <c r="CS282" i="1"/>
  <c r="CW282" i="1" s="1"/>
  <c r="CX282" i="1" s="1"/>
  <c r="CY282" i="1" s="1"/>
  <c r="BS287" i="1"/>
  <c r="BW287" i="1" s="1"/>
  <c r="BS268" i="1"/>
  <c r="BW268" i="1" s="1"/>
  <c r="CF237" i="1"/>
  <c r="CJ237" i="1" s="1"/>
  <c r="CF233" i="1"/>
  <c r="CJ233" i="1" s="1"/>
  <c r="CF229" i="1"/>
  <c r="CJ229" i="1" s="1"/>
  <c r="CF225" i="1"/>
  <c r="CJ225" i="1" s="1"/>
  <c r="CF221" i="1"/>
  <c r="CJ221" i="1" s="1"/>
  <c r="CF218" i="1"/>
  <c r="CJ218" i="1" s="1"/>
  <c r="CF214" i="1"/>
  <c r="CJ214" i="1" s="1"/>
  <c r="BS235" i="1"/>
  <c r="BW235" i="1" s="1"/>
  <c r="BS231" i="1"/>
  <c r="BW231" i="1" s="1"/>
  <c r="BS225" i="1"/>
  <c r="BW225" i="1" s="1"/>
  <c r="BS220" i="1"/>
  <c r="BW220" i="1" s="1"/>
  <c r="BS216" i="1"/>
  <c r="BW216" i="1" s="1"/>
  <c r="CS318" i="1"/>
  <c r="CW318" i="1" s="1"/>
  <c r="CX318" i="1" s="1"/>
  <c r="CY318" i="1" s="1"/>
  <c r="CS308" i="1"/>
  <c r="CW308" i="1" s="1"/>
  <c r="CX308" i="1" s="1"/>
  <c r="CY308" i="1" s="1"/>
  <c r="CS304" i="1"/>
  <c r="CW304" i="1" s="1"/>
  <c r="CX304" i="1" s="1"/>
  <c r="CY304" i="1" s="1"/>
  <c r="CS300" i="1"/>
  <c r="CW300" i="1" s="1"/>
  <c r="CX300" i="1" s="1"/>
  <c r="CY300" i="1" s="1"/>
  <c r="CS296" i="1"/>
  <c r="CW296" i="1" s="1"/>
  <c r="CX296" i="1" s="1"/>
  <c r="CY296" i="1" s="1"/>
  <c r="CU329" i="1"/>
  <c r="CK329" i="1"/>
  <c r="CK320" i="1"/>
  <c r="CU320" i="1"/>
  <c r="CF309" i="1"/>
  <c r="CJ309" i="1" s="1"/>
  <c r="BS323" i="1"/>
  <c r="BW323" i="1" s="1"/>
  <c r="BS296" i="1"/>
  <c r="BW296" i="1" s="1"/>
  <c r="CS312" i="1"/>
  <c r="CW312" i="1" s="1"/>
  <c r="CX312" i="1" s="1"/>
  <c r="CY312" i="1" s="1"/>
  <c r="CF314" i="1"/>
  <c r="CJ314" i="1" s="1"/>
  <c r="CK314" i="1" s="1"/>
  <c r="CH330" i="1"/>
  <c r="BX330" i="1"/>
  <c r="BY330" i="1" s="1"/>
  <c r="BX332" i="1"/>
  <c r="CH332" i="1"/>
  <c r="BS340" i="1"/>
  <c r="BW340" i="1" s="1"/>
  <c r="BX344" i="1"/>
  <c r="CH344" i="1"/>
  <c r="CH346" i="1"/>
  <c r="BX346" i="1"/>
  <c r="BY346" i="1" s="1"/>
  <c r="CH350" i="1"/>
  <c r="BX350" i="1"/>
  <c r="BS352" i="1"/>
  <c r="BW352" i="1" s="1"/>
  <c r="CH352" i="1" s="1"/>
  <c r="CF340" i="1"/>
  <c r="CJ340" i="1" s="1"/>
  <c r="CF348" i="1"/>
  <c r="CJ348" i="1" s="1"/>
  <c r="BS282" i="1"/>
  <c r="BW282" i="1" s="1"/>
  <c r="BS275" i="1"/>
  <c r="BW275" i="1" s="1"/>
  <c r="CS329" i="1"/>
  <c r="CW329" i="1" s="1"/>
  <c r="CX329" i="1" s="1"/>
  <c r="CY329" i="1" s="1"/>
  <c r="CS303" i="1"/>
  <c r="CW303" i="1" s="1"/>
  <c r="CX303" i="1" s="1"/>
  <c r="CY303" i="1" s="1"/>
  <c r="CS299" i="1"/>
  <c r="CW299" i="1" s="1"/>
  <c r="CX299" i="1" s="1"/>
  <c r="CY299" i="1" s="1"/>
  <c r="CS295" i="1"/>
  <c r="CW295" i="1" s="1"/>
  <c r="CX295" i="1" s="1"/>
  <c r="CY295" i="1" s="1"/>
  <c r="CF303" i="1"/>
  <c r="CJ303" i="1" s="1"/>
  <c r="BS295" i="1"/>
  <c r="BW295" i="1" s="1"/>
  <c r="CF312" i="1"/>
  <c r="CJ312" i="1" s="1"/>
  <c r="BS316" i="1"/>
  <c r="BW316" i="1" s="1"/>
  <c r="BS314" i="1"/>
  <c r="BW314" i="1" s="1"/>
  <c r="BS315" i="1"/>
  <c r="BW315" i="1" s="1"/>
  <c r="BX334" i="1"/>
  <c r="CH334" i="1"/>
  <c r="CF336" i="1"/>
  <c r="CJ336" i="1" s="1"/>
  <c r="CF341" i="1"/>
  <c r="CJ341" i="1" s="1"/>
  <c r="CF349" i="1"/>
  <c r="CJ349" i="1" s="1"/>
  <c r="CS336" i="1"/>
  <c r="CW336" i="1" s="1"/>
  <c r="CX336" i="1" s="1"/>
  <c r="CY336" i="1" s="1"/>
  <c r="CS352" i="1"/>
  <c r="CW352" i="1" s="1"/>
  <c r="CX352" i="1" s="1"/>
  <c r="CY352" i="1" s="1"/>
  <c r="CS366" i="1"/>
  <c r="CW366" i="1" s="1"/>
  <c r="CX366" i="1" s="1"/>
  <c r="CY366" i="1" s="1"/>
  <c r="CF273" i="1"/>
  <c r="CJ273" i="1" s="1"/>
  <c r="BS278" i="1"/>
  <c r="BW278" i="1" s="1"/>
  <c r="BS271" i="1"/>
  <c r="BW271" i="1" s="1"/>
  <c r="CS328" i="1"/>
  <c r="CW328" i="1" s="1"/>
  <c r="CX328" i="1" s="1"/>
  <c r="CY328" i="1" s="1"/>
  <c r="CS324" i="1"/>
  <c r="CW324" i="1" s="1"/>
  <c r="CX324" i="1" s="1"/>
  <c r="CY324" i="1" s="1"/>
  <c r="CS320" i="1"/>
  <c r="CW320" i="1" s="1"/>
  <c r="CX320" i="1" s="1"/>
  <c r="CY320" i="1" s="1"/>
  <c r="CS310" i="1"/>
  <c r="CW310" i="1" s="1"/>
  <c r="CX310" i="1" s="1"/>
  <c r="CY310" i="1" s="1"/>
  <c r="CS298" i="1"/>
  <c r="CW298" i="1" s="1"/>
  <c r="CX298" i="1" s="1"/>
  <c r="CY298" i="1" s="1"/>
  <c r="CS294" i="1"/>
  <c r="CW294" i="1" s="1"/>
  <c r="CX294" i="1" s="1"/>
  <c r="CY294" i="1" s="1"/>
  <c r="CU307" i="1"/>
  <c r="CK307" i="1"/>
  <c r="CF302" i="1"/>
  <c r="CJ302" i="1" s="1"/>
  <c r="CF290" i="1"/>
  <c r="CJ290" i="1" s="1"/>
  <c r="BS307" i="1"/>
  <c r="BW307" i="1" s="1"/>
  <c r="BS294" i="1"/>
  <c r="BW294" i="1" s="1"/>
  <c r="BS312" i="1"/>
  <c r="BW312" i="1" s="1"/>
  <c r="CS311" i="1"/>
  <c r="CW311" i="1" s="1"/>
  <c r="CX311" i="1" s="1"/>
  <c r="CY311" i="1" s="1"/>
  <c r="CS316" i="1"/>
  <c r="CW316" i="1" s="1"/>
  <c r="CX316" i="1" s="1"/>
  <c r="CY316" i="1" s="1"/>
  <c r="CF313" i="1"/>
  <c r="CJ313" i="1" s="1"/>
  <c r="BX338" i="1"/>
  <c r="CH338" i="1"/>
  <c r="BX345" i="1"/>
  <c r="CH345" i="1"/>
  <c r="BX351" i="1"/>
  <c r="CH351" i="1"/>
  <c r="CF332" i="1"/>
  <c r="CJ332" i="1" s="1"/>
  <c r="CF337" i="1"/>
  <c r="CJ337" i="1" s="1"/>
  <c r="CF344" i="1"/>
  <c r="CJ344" i="1" s="1"/>
  <c r="CF352" i="1"/>
  <c r="CJ352" i="1" s="1"/>
  <c r="CS339" i="1"/>
  <c r="CW339" i="1" s="1"/>
  <c r="CX339" i="1" s="1"/>
  <c r="CY339" i="1" s="1"/>
  <c r="CS345" i="1"/>
  <c r="CW345" i="1" s="1"/>
  <c r="CX345" i="1" s="1"/>
  <c r="CY345" i="1" s="1"/>
  <c r="CS382" i="1"/>
  <c r="CW382" i="1" s="1"/>
  <c r="CX382" i="1" s="1"/>
  <c r="CY382" i="1" s="1"/>
  <c r="CS376" i="1"/>
  <c r="CW376" i="1" s="1"/>
  <c r="CX376" i="1" s="1"/>
  <c r="CY376" i="1" s="1"/>
  <c r="BX366" i="1"/>
  <c r="CH366" i="1"/>
  <c r="CH361" i="1"/>
  <c r="BX361" i="1"/>
  <c r="BX357" i="1"/>
  <c r="BY357" i="1" s="1"/>
  <c r="CH357" i="1"/>
  <c r="CS323" i="1"/>
  <c r="CW323" i="1" s="1"/>
  <c r="CX323" i="1" s="1"/>
  <c r="CY323" i="1" s="1"/>
  <c r="CS319" i="1"/>
  <c r="CW319" i="1" s="1"/>
  <c r="CX319" i="1" s="1"/>
  <c r="CY319" i="1" s="1"/>
  <c r="CS309" i="1"/>
  <c r="CW309" i="1" s="1"/>
  <c r="CX309" i="1" s="1"/>
  <c r="CY309" i="1" s="1"/>
  <c r="CS305" i="1"/>
  <c r="CW305" i="1" s="1"/>
  <c r="CX305" i="1" s="1"/>
  <c r="CY305" i="1" s="1"/>
  <c r="CF321" i="1"/>
  <c r="CJ321" i="1" s="1"/>
  <c r="CK301" i="1"/>
  <c r="CU301" i="1"/>
  <c r="CF297" i="1"/>
  <c r="CJ297" i="1" s="1"/>
  <c r="CK293" i="1"/>
  <c r="CU293" i="1"/>
  <c r="CH320" i="1"/>
  <c r="BX320" i="1"/>
  <c r="BS311" i="1"/>
  <c r="BW311" i="1" s="1"/>
  <c r="BS313" i="1"/>
  <c r="BW313" i="1" s="1"/>
  <c r="CH313" i="1" s="1"/>
  <c r="CF315" i="1"/>
  <c r="CJ315" i="1" s="1"/>
  <c r="BX335" i="1"/>
  <c r="CH335" i="1"/>
  <c r="BS339" i="1"/>
  <c r="BW339" i="1" s="1"/>
  <c r="CH343" i="1"/>
  <c r="BX343" i="1"/>
  <c r="CF333" i="1"/>
  <c r="CJ333" i="1" s="1"/>
  <c r="CF345" i="1"/>
  <c r="CJ345" i="1" s="1"/>
  <c r="CS330" i="1"/>
  <c r="CW330" i="1" s="1"/>
  <c r="CX330" i="1" s="1"/>
  <c r="CY330" i="1" s="1"/>
  <c r="CS346" i="1"/>
  <c r="CW346" i="1" s="1"/>
  <c r="CX346" i="1" s="1"/>
  <c r="CY346" i="1" s="1"/>
  <c r="CS375" i="1"/>
  <c r="CW375" i="1" s="1"/>
  <c r="CX375" i="1" s="1"/>
  <c r="CY375" i="1" s="1"/>
  <c r="CF316" i="1"/>
  <c r="CJ316" i="1" s="1"/>
  <c r="CS314" i="1"/>
  <c r="CW314" i="1" s="1"/>
  <c r="CX314" i="1" s="1"/>
  <c r="CY314" i="1" s="1"/>
  <c r="BS365" i="1"/>
  <c r="BW365" i="1" s="1"/>
  <c r="BS360" i="1"/>
  <c r="BW360" i="1" s="1"/>
  <c r="BS356" i="1"/>
  <c r="BW356" i="1" s="1"/>
  <c r="BX356" i="1" s="1"/>
  <c r="BS364" i="1"/>
  <c r="BW364" i="1" s="1"/>
  <c r="CF373" i="1"/>
  <c r="CJ373" i="1" s="1"/>
  <c r="CF389" i="1"/>
  <c r="CJ389" i="1" s="1"/>
  <c r="CK389" i="1" s="1"/>
  <c r="BS406" i="1"/>
  <c r="BW406" i="1" s="1"/>
  <c r="BS394" i="1"/>
  <c r="BW394" i="1" s="1"/>
  <c r="BX394" i="1" s="1"/>
  <c r="BS347" i="1"/>
  <c r="BW347" i="1" s="1"/>
  <c r="CF331" i="1"/>
  <c r="CJ331" i="1" s="1"/>
  <c r="CF335" i="1"/>
  <c r="CJ335" i="1" s="1"/>
  <c r="CF339" i="1"/>
  <c r="CJ339" i="1" s="1"/>
  <c r="CF343" i="1"/>
  <c r="CJ343" i="1" s="1"/>
  <c r="CF347" i="1"/>
  <c r="CJ347" i="1" s="1"/>
  <c r="CF351" i="1"/>
  <c r="CJ351" i="1" s="1"/>
  <c r="CF384" i="1"/>
  <c r="CJ384" i="1" s="1"/>
  <c r="CF380" i="1"/>
  <c r="CJ380" i="1" s="1"/>
  <c r="CU380" i="1" s="1"/>
  <c r="CF376" i="1"/>
  <c r="CJ376" i="1" s="1"/>
  <c r="CF369" i="1"/>
  <c r="CJ369" i="1" s="1"/>
  <c r="CU369" i="1" s="1"/>
  <c r="CF365" i="1"/>
  <c r="CJ365" i="1" s="1"/>
  <c r="CF360" i="1"/>
  <c r="CJ360" i="1" s="1"/>
  <c r="CU360" i="1" s="1"/>
  <c r="CF356" i="1"/>
  <c r="CJ356" i="1" s="1"/>
  <c r="BS381" i="1"/>
  <c r="BW381" i="1" s="1"/>
  <c r="BS370" i="1"/>
  <c r="BW370" i="1" s="1"/>
  <c r="CF411" i="1"/>
  <c r="CJ411" i="1" s="1"/>
  <c r="CF401" i="1"/>
  <c r="CJ401" i="1" s="1"/>
  <c r="CF394" i="1"/>
  <c r="CJ394" i="1" s="1"/>
  <c r="BS400" i="1"/>
  <c r="BW400" i="1" s="1"/>
  <c r="BX400" i="1" s="1"/>
  <c r="BS390" i="1"/>
  <c r="BW390" i="1" s="1"/>
  <c r="CF396" i="1"/>
  <c r="CJ396" i="1" s="1"/>
  <c r="BS386" i="1"/>
  <c r="BW386" i="1" s="1"/>
  <c r="CK310" i="1"/>
  <c r="BS331" i="1"/>
  <c r="BW331" i="1" s="1"/>
  <c r="BS336" i="1"/>
  <c r="BW336" i="1" s="1"/>
  <c r="CF382" i="1"/>
  <c r="CJ382" i="1" s="1"/>
  <c r="CF378" i="1"/>
  <c r="CJ378" i="1" s="1"/>
  <c r="CF371" i="1"/>
  <c r="CJ371" i="1" s="1"/>
  <c r="CK363" i="1"/>
  <c r="CF362" i="1"/>
  <c r="CJ362" i="1" s="1"/>
  <c r="CF353" i="1"/>
  <c r="CJ353" i="1" s="1"/>
  <c r="BS377" i="1"/>
  <c r="BW377" i="1" s="1"/>
  <c r="BS374" i="1"/>
  <c r="BW374" i="1" s="1"/>
  <c r="CF404" i="1"/>
  <c r="CJ404" i="1" s="1"/>
  <c r="CF407" i="1"/>
  <c r="CJ407" i="1" s="1"/>
  <c r="BS413" i="1"/>
  <c r="BW413" i="1" s="1"/>
  <c r="CH413" i="1" s="1"/>
  <c r="BS410" i="1"/>
  <c r="BW410" i="1" s="1"/>
  <c r="BS395" i="1"/>
  <c r="BW395" i="1" s="1"/>
  <c r="BS397" i="1"/>
  <c r="BW397" i="1" s="1"/>
  <c r="BS391" i="1"/>
  <c r="BW391" i="1" s="1"/>
  <c r="BS387" i="1"/>
  <c r="BW387" i="1" s="1"/>
  <c r="CK430" i="1"/>
  <c r="CU430" i="1"/>
  <c r="BS455" i="1"/>
  <c r="BW455" i="1" s="1"/>
  <c r="CF405" i="1"/>
  <c r="CJ405" i="1" s="1"/>
  <c r="CV423" i="1"/>
  <c r="CL423" i="1"/>
  <c r="CK431" i="1"/>
  <c r="CU431" i="1"/>
  <c r="CH436" i="1"/>
  <c r="BX436" i="1"/>
  <c r="CL417" i="1"/>
  <c r="CV417" i="1"/>
  <c r="CH435" i="1"/>
  <c r="BX435" i="1"/>
  <c r="CS435" i="1"/>
  <c r="CW435" i="1" s="1"/>
  <c r="CX435" i="1" s="1"/>
  <c r="CY435" i="1" s="1"/>
  <c r="CS433" i="1"/>
  <c r="CW433" i="1" s="1"/>
  <c r="CX433" i="1" s="1"/>
  <c r="CY433" i="1" s="1"/>
  <c r="CS429" i="1"/>
  <c r="CW429" i="1" s="1"/>
  <c r="CX429" i="1" s="1"/>
  <c r="CY429" i="1" s="1"/>
  <c r="CS427" i="1"/>
  <c r="CW427" i="1" s="1"/>
  <c r="CX427" i="1" s="1"/>
  <c r="CY427" i="1" s="1"/>
  <c r="CS425" i="1"/>
  <c r="CW425" i="1" s="1"/>
  <c r="CX425" i="1" s="1"/>
  <c r="CY425" i="1" s="1"/>
  <c r="CS422" i="1"/>
  <c r="CW422" i="1" s="1"/>
  <c r="CX422" i="1" s="1"/>
  <c r="CY422" i="1" s="1"/>
  <c r="CF441" i="1"/>
  <c r="CJ441" i="1" s="1"/>
  <c r="CK441" i="1" s="1"/>
  <c r="CF432" i="1"/>
  <c r="CJ432" i="1" s="1"/>
  <c r="CF429" i="1"/>
  <c r="CJ429" i="1" s="1"/>
  <c r="CF425" i="1"/>
  <c r="CJ425" i="1" s="1"/>
  <c r="CF415" i="1"/>
  <c r="CJ415" i="1" s="1"/>
  <c r="BS438" i="1"/>
  <c r="BW438" i="1" s="1"/>
  <c r="BS464" i="1"/>
  <c r="BW464" i="1" s="1"/>
  <c r="CS440" i="1"/>
  <c r="CW440" i="1" s="1"/>
  <c r="CX440" i="1" s="1"/>
  <c r="CY440" i="1" s="1"/>
  <c r="CS423" i="1"/>
  <c r="CW423" i="1" s="1"/>
  <c r="CX423" i="1" s="1"/>
  <c r="CY423" i="1" s="1"/>
  <c r="CS419" i="1"/>
  <c r="CW419" i="1" s="1"/>
  <c r="CX419" i="1" s="1"/>
  <c r="CY419" i="1" s="1"/>
  <c r="CS415" i="1"/>
  <c r="CW415" i="1" s="1"/>
  <c r="CX415" i="1" s="1"/>
  <c r="CY415" i="1" s="1"/>
  <c r="CF416" i="1"/>
  <c r="CJ416" i="1" s="1"/>
  <c r="BS433" i="1"/>
  <c r="BW433" i="1" s="1"/>
  <c r="BS428" i="1"/>
  <c r="BW428" i="1" s="1"/>
  <c r="CF463" i="1"/>
  <c r="CJ463" i="1" s="1"/>
  <c r="CF459" i="1"/>
  <c r="CJ459" i="1" s="1"/>
  <c r="BS454" i="1"/>
  <c r="BW454" i="1" s="1"/>
  <c r="BS493" i="1"/>
  <c r="BW493" i="1" s="1"/>
  <c r="CS438" i="1"/>
  <c r="CW438" i="1" s="1"/>
  <c r="CX438" i="1" s="1"/>
  <c r="CY438" i="1" s="1"/>
  <c r="CS432" i="1"/>
  <c r="CW432" i="1" s="1"/>
  <c r="CX432" i="1" s="1"/>
  <c r="CY432" i="1" s="1"/>
  <c r="CS430" i="1"/>
  <c r="CW430" i="1" s="1"/>
  <c r="CX430" i="1" s="1"/>
  <c r="CY430" i="1" s="1"/>
  <c r="CS424" i="1"/>
  <c r="CW424" i="1" s="1"/>
  <c r="CX424" i="1" s="1"/>
  <c r="CY424" i="1" s="1"/>
  <c r="CS416" i="1"/>
  <c r="CW416" i="1" s="1"/>
  <c r="CX416" i="1" s="1"/>
  <c r="CY416" i="1" s="1"/>
  <c r="CF439" i="1"/>
  <c r="CJ439" i="1" s="1"/>
  <c r="CF434" i="1"/>
  <c r="CJ434" i="1" s="1"/>
  <c r="CF427" i="1"/>
  <c r="CJ427" i="1" s="1"/>
  <c r="CF420" i="1"/>
  <c r="CJ420" i="1" s="1"/>
  <c r="BS440" i="1"/>
  <c r="BW440" i="1" s="1"/>
  <c r="BS434" i="1"/>
  <c r="BW434" i="1" s="1"/>
  <c r="BS429" i="1"/>
  <c r="BW429" i="1" s="1"/>
  <c r="BS425" i="1"/>
  <c r="BW425" i="1" s="1"/>
  <c r="BS420" i="1"/>
  <c r="BW420" i="1" s="1"/>
  <c r="BS472" i="1"/>
  <c r="BW472" i="1" s="1"/>
  <c r="CF477" i="1"/>
  <c r="CJ477" i="1" s="1"/>
  <c r="CF428" i="1"/>
  <c r="CJ428" i="1" s="1"/>
  <c r="CF424" i="1"/>
  <c r="CJ424" i="1" s="1"/>
  <c r="BS437" i="1"/>
  <c r="BW437" i="1" s="1"/>
  <c r="CF467" i="1"/>
  <c r="CJ467" i="1" s="1"/>
  <c r="CF462" i="1"/>
  <c r="CJ462" i="1" s="1"/>
  <c r="CF451" i="1"/>
  <c r="CJ451" i="1" s="1"/>
  <c r="CF449" i="1"/>
  <c r="CJ449" i="1" s="1"/>
  <c r="BS447" i="1"/>
  <c r="BW447" i="1" s="1"/>
  <c r="CF481" i="1"/>
  <c r="CJ481" i="1" s="1"/>
  <c r="BS489" i="1"/>
  <c r="BW489" i="1" s="1"/>
  <c r="CF485" i="1"/>
  <c r="CJ485" i="1" s="1"/>
  <c r="BS471" i="1"/>
  <c r="BW471" i="1" s="1"/>
  <c r="BS467" i="1"/>
  <c r="BW467" i="1" s="1"/>
  <c r="BS463" i="1"/>
  <c r="BW463" i="1" s="1"/>
  <c r="BS459" i="1"/>
  <c r="BW459" i="1" s="1"/>
  <c r="AQ457" i="1"/>
  <c r="AQ302" i="1"/>
  <c r="AN302" i="1" s="1"/>
  <c r="AQ270" i="1"/>
  <c r="AN270" i="1" s="1"/>
  <c r="AQ267" i="1"/>
  <c r="AQ110" i="1"/>
  <c r="AQ62" i="1"/>
  <c r="AQ4" i="1"/>
  <c r="AN4" i="1" s="1"/>
  <c r="AQ389" i="1"/>
  <c r="AN389" i="1" s="1"/>
  <c r="AQ228" i="1"/>
  <c r="AN228" i="1" s="1"/>
  <c r="AQ442" i="1"/>
  <c r="AQ399" i="1"/>
  <c r="AN399" i="1" s="1"/>
  <c r="AQ334" i="1"/>
  <c r="AQ318" i="1"/>
  <c r="AQ304" i="1"/>
  <c r="AN304" i="1" s="1"/>
  <c r="AQ291" i="1"/>
  <c r="AQ431" i="1"/>
  <c r="AQ146" i="1"/>
  <c r="AQ489" i="1"/>
  <c r="AQ438" i="1"/>
  <c r="AN438" i="1" s="1"/>
  <c r="AQ475" i="1"/>
  <c r="AN475" i="1" s="1"/>
  <c r="AQ430" i="1"/>
  <c r="AR430" i="1" s="1"/>
  <c r="N430" i="3" s="1"/>
  <c r="AQ195" i="1"/>
  <c r="AR195" i="1" s="1"/>
  <c r="N195" i="3" s="1"/>
  <c r="CL53" i="1"/>
  <c r="BY150" i="1"/>
  <c r="CI150" i="1"/>
  <c r="CL49" i="1"/>
  <c r="CV49" i="1"/>
  <c r="CV111" i="1"/>
  <c r="CL111" i="1"/>
  <c r="CV102" i="1"/>
  <c r="CL102" i="1"/>
  <c r="CV93" i="1"/>
  <c r="CL93" i="1"/>
  <c r="CH24" i="1"/>
  <c r="BX24" i="1"/>
  <c r="CV114" i="1"/>
  <c r="CL114" i="1"/>
  <c r="CV105" i="1"/>
  <c r="CL105" i="1"/>
  <c r="CV170" i="1"/>
  <c r="CL170" i="1"/>
  <c r="CK10" i="1"/>
  <c r="BY40" i="1"/>
  <c r="CI40" i="1"/>
  <c r="CV106" i="1"/>
  <c r="CL106" i="1"/>
  <c r="CL89" i="1"/>
  <c r="CV89" i="1"/>
  <c r="CU48" i="1"/>
  <c r="CU49" i="1"/>
  <c r="CI173" i="1"/>
  <c r="CU89" i="1"/>
  <c r="CU93" i="1"/>
  <c r="CU106" i="1"/>
  <c r="CU105" i="1"/>
  <c r="CU114" i="1"/>
  <c r="CL103" i="1"/>
  <c r="BY237" i="1"/>
  <c r="CH329" i="1"/>
  <c r="CU306" i="1"/>
  <c r="CK296" i="1"/>
  <c r="CI291" i="1"/>
  <c r="CL361" i="1"/>
  <c r="CV361" i="1"/>
  <c r="CV364" i="1"/>
  <c r="CL364" i="1"/>
  <c r="CI396" i="1"/>
  <c r="BY396" i="1"/>
  <c r="CU375" i="1"/>
  <c r="CU383" i="1"/>
  <c r="BX409" i="1"/>
  <c r="CH396" i="1"/>
  <c r="CU393" i="1"/>
  <c r="BY498" i="1"/>
  <c r="CH498" i="1"/>
  <c r="CU479" i="1"/>
  <c r="BX385" i="1"/>
  <c r="CK436" i="1"/>
  <c r="CH500" i="1"/>
  <c r="BX500" i="1"/>
  <c r="CI480" i="1"/>
  <c r="BY480" i="1"/>
  <c r="AQ163" i="1"/>
  <c r="AQ155" i="1"/>
  <c r="AQ147" i="1"/>
  <c r="AQ131" i="1"/>
  <c r="AQ123" i="1"/>
  <c r="AQ107" i="1"/>
  <c r="AQ99" i="1"/>
  <c r="AQ91" i="1"/>
  <c r="AQ75" i="1"/>
  <c r="AQ59" i="1"/>
  <c r="AQ43" i="1"/>
  <c r="AQ35" i="1"/>
  <c r="AQ19" i="1"/>
  <c r="AQ360" i="1"/>
  <c r="AQ157" i="1"/>
  <c r="AQ149" i="1"/>
  <c r="AQ141" i="1"/>
  <c r="AQ133" i="1"/>
  <c r="AQ101" i="1"/>
  <c r="AQ93" i="1"/>
  <c r="AQ77" i="1"/>
  <c r="AQ69" i="1"/>
  <c r="AQ61" i="1"/>
  <c r="AQ45" i="1"/>
  <c r="AQ37" i="1"/>
  <c r="AQ5" i="1"/>
  <c r="AQ168" i="1" l="1"/>
  <c r="AN168" i="1" s="1"/>
  <c r="AQ260" i="1"/>
  <c r="AQ53" i="1"/>
  <c r="AQ321" i="1"/>
  <c r="AR321" i="1" s="1"/>
  <c r="BI321" i="1" s="1"/>
  <c r="BU445" i="1"/>
  <c r="N445" i="3"/>
  <c r="AS6" i="1"/>
  <c r="BV6" i="1" s="1"/>
  <c r="N6" i="3"/>
  <c r="W430" i="1"/>
  <c r="M430" i="3"/>
  <c r="BU386" i="1"/>
  <c r="N386" i="3"/>
  <c r="W57" i="1"/>
  <c r="M57" i="3"/>
  <c r="AA149" i="1"/>
  <c r="AB149" i="1" s="1"/>
  <c r="M149" i="3"/>
  <c r="AA243" i="1"/>
  <c r="AB243" i="1" s="1"/>
  <c r="M243" i="3"/>
  <c r="BK267" i="1"/>
  <c r="BL267" i="1" s="1"/>
  <c r="O267" i="3"/>
  <c r="BK4" i="1"/>
  <c r="BL4" i="1" s="1"/>
  <c r="O4" i="3"/>
  <c r="W116" i="1"/>
  <c r="M116" i="3"/>
  <c r="W230" i="1"/>
  <c r="M230" i="3"/>
  <c r="W308" i="1"/>
  <c r="M308" i="3"/>
  <c r="AA379" i="1"/>
  <c r="AB379" i="1" s="1"/>
  <c r="M379" i="3"/>
  <c r="BK222" i="1"/>
  <c r="BL222" i="1" s="1"/>
  <c r="O222" i="3"/>
  <c r="AA465" i="1"/>
  <c r="AB465" i="1" s="1"/>
  <c r="M465" i="3"/>
  <c r="AA397" i="1"/>
  <c r="AB397" i="1" s="1"/>
  <c r="M397" i="3"/>
  <c r="AA27" i="1"/>
  <c r="AB27" i="1" s="1"/>
  <c r="M27" i="3"/>
  <c r="AA75" i="1"/>
  <c r="AB75" i="1" s="1"/>
  <c r="M75" i="3"/>
  <c r="AA115" i="1"/>
  <c r="AB115" i="1" s="1"/>
  <c r="M115" i="3"/>
  <c r="W143" i="1"/>
  <c r="M143" i="3"/>
  <c r="AA175" i="1"/>
  <c r="AB175" i="1" s="1"/>
  <c r="M175" i="3"/>
  <c r="W221" i="1"/>
  <c r="M221" i="3"/>
  <c r="AA259" i="1"/>
  <c r="AB259" i="1" s="1"/>
  <c r="M259" i="3"/>
  <c r="W293" i="1"/>
  <c r="M293" i="3"/>
  <c r="AA327" i="1"/>
  <c r="AB327" i="1" s="1"/>
  <c r="M327" i="3"/>
  <c r="W362" i="1"/>
  <c r="M362" i="3"/>
  <c r="W394" i="1"/>
  <c r="M394" i="3"/>
  <c r="W4" i="1"/>
  <c r="M4" i="3"/>
  <c r="W28" i="1"/>
  <c r="M28" i="3"/>
  <c r="W52" i="1"/>
  <c r="M52" i="3"/>
  <c r="W96" i="1"/>
  <c r="M96" i="3"/>
  <c r="AA136" i="1"/>
  <c r="AB136" i="1" s="1"/>
  <c r="M136" i="3"/>
  <c r="AA184" i="1"/>
  <c r="AB184" i="1" s="1"/>
  <c r="M184" i="3"/>
  <c r="AA228" i="1"/>
  <c r="AB228" i="1" s="1"/>
  <c r="M228" i="3"/>
  <c r="AA314" i="1"/>
  <c r="AB314" i="1" s="1"/>
  <c r="M314" i="3"/>
  <c r="W389" i="1"/>
  <c r="M389" i="3"/>
  <c r="BK216" i="1"/>
  <c r="BL216" i="1" s="1"/>
  <c r="O216" i="3"/>
  <c r="BK371" i="1"/>
  <c r="BL371" i="1" s="1"/>
  <c r="O371" i="3"/>
  <c r="BK193" i="1"/>
  <c r="BL193" i="1" s="1"/>
  <c r="O193" i="3"/>
  <c r="BK94" i="1"/>
  <c r="BL94" i="1" s="1"/>
  <c r="O94" i="3"/>
  <c r="BK73" i="1"/>
  <c r="BL73" i="1" s="1"/>
  <c r="O73" i="3"/>
  <c r="BK102" i="1"/>
  <c r="BL102" i="1" s="1"/>
  <c r="O102" i="3"/>
  <c r="BK304" i="1"/>
  <c r="BL304" i="1" s="1"/>
  <c r="O304" i="3"/>
  <c r="BK251" i="1"/>
  <c r="BL251" i="1" s="1"/>
  <c r="O251" i="3"/>
  <c r="BK190" i="1"/>
  <c r="BL190" i="1" s="1"/>
  <c r="O190" i="3"/>
  <c r="BK341" i="1"/>
  <c r="BL341" i="1" s="1"/>
  <c r="O341" i="3"/>
  <c r="BK400" i="1"/>
  <c r="BL400" i="1" s="1"/>
  <c r="O400" i="3"/>
  <c r="BK459" i="1"/>
  <c r="BL459" i="1" s="1"/>
  <c r="O459" i="3"/>
  <c r="BU122" i="1"/>
  <c r="N122" i="3"/>
  <c r="BU90" i="1"/>
  <c r="N90" i="3"/>
  <c r="BU25" i="1"/>
  <c r="N25" i="3"/>
  <c r="W429" i="1"/>
  <c r="M429" i="3"/>
  <c r="AS70" i="1"/>
  <c r="BV70" i="1" s="1"/>
  <c r="N70" i="3"/>
  <c r="AA445" i="1"/>
  <c r="AB445" i="1" s="1"/>
  <c r="M445" i="3"/>
  <c r="AA481" i="1"/>
  <c r="AB481" i="1" s="1"/>
  <c r="M481" i="3"/>
  <c r="W37" i="1"/>
  <c r="M37" i="3"/>
  <c r="W177" i="1"/>
  <c r="M177" i="3"/>
  <c r="W446" i="1"/>
  <c r="M446" i="3"/>
  <c r="BK119" i="1"/>
  <c r="BL119" i="1" s="1"/>
  <c r="O119" i="3"/>
  <c r="BK330" i="1"/>
  <c r="BL330" i="1" s="1"/>
  <c r="O330" i="3"/>
  <c r="AA172" i="1"/>
  <c r="AB172" i="1" s="1"/>
  <c r="M172" i="3"/>
  <c r="AA276" i="1"/>
  <c r="AB276" i="1" s="1"/>
  <c r="M276" i="3"/>
  <c r="AA340" i="1"/>
  <c r="AB340" i="1" s="1"/>
  <c r="M340" i="3"/>
  <c r="W423" i="1"/>
  <c r="M423" i="3"/>
  <c r="BK338" i="1"/>
  <c r="BL338" i="1" s="1"/>
  <c r="O338" i="3"/>
  <c r="AA286" i="1"/>
  <c r="AB286" i="1" s="1"/>
  <c r="M286" i="3"/>
  <c r="AA7" i="1"/>
  <c r="AB7" i="1" s="1"/>
  <c r="M7" i="3"/>
  <c r="W65" i="1"/>
  <c r="M65" i="3"/>
  <c r="W107" i="1"/>
  <c r="M107" i="3"/>
  <c r="W155" i="1"/>
  <c r="M155" i="3"/>
  <c r="W195" i="1"/>
  <c r="M195" i="3"/>
  <c r="AA239" i="1"/>
  <c r="AB239" i="1" s="1"/>
  <c r="M239" i="3"/>
  <c r="W275" i="1"/>
  <c r="M275" i="3"/>
  <c r="AA311" i="1"/>
  <c r="AB311" i="1" s="1"/>
  <c r="M311" i="3"/>
  <c r="W337" i="1"/>
  <c r="M337" i="3"/>
  <c r="AA370" i="1"/>
  <c r="AB370" i="1" s="1"/>
  <c r="M370" i="3"/>
  <c r="W402" i="1"/>
  <c r="M402" i="3"/>
  <c r="W12" i="1"/>
  <c r="M12" i="3"/>
  <c r="W44" i="1"/>
  <c r="M44" i="3"/>
  <c r="AA68" i="1"/>
  <c r="AB68" i="1" s="1"/>
  <c r="M68" i="3"/>
  <c r="W112" i="1"/>
  <c r="M112" i="3"/>
  <c r="W160" i="1"/>
  <c r="M160" i="3"/>
  <c r="AA204" i="1"/>
  <c r="AB204" i="1" s="1"/>
  <c r="M204" i="3"/>
  <c r="W254" i="1"/>
  <c r="M254" i="3"/>
  <c r="AA334" i="1"/>
  <c r="AB334" i="1" s="1"/>
  <c r="M334" i="3"/>
  <c r="BK69" i="1"/>
  <c r="BL69" i="1" s="1"/>
  <c r="O69" i="3"/>
  <c r="BK243" i="1"/>
  <c r="BL243" i="1" s="1"/>
  <c r="O243" i="3"/>
  <c r="BK480" i="1"/>
  <c r="BL480" i="1" s="1"/>
  <c r="O480" i="3"/>
  <c r="BK217" i="1"/>
  <c r="BL217" i="1" s="1"/>
  <c r="O217" i="3"/>
  <c r="BK359" i="1"/>
  <c r="BL359" i="1" s="1"/>
  <c r="O359" i="3"/>
  <c r="BK91" i="1"/>
  <c r="BL91" i="1" s="1"/>
  <c r="O91" i="3"/>
  <c r="BK333" i="1"/>
  <c r="BL333" i="1" s="1"/>
  <c r="O333" i="3"/>
  <c r="BK300" i="1"/>
  <c r="BL300" i="1" s="1"/>
  <c r="O300" i="3"/>
  <c r="BK195" i="1"/>
  <c r="BL195" i="1" s="1"/>
  <c r="O195" i="3"/>
  <c r="BI404" i="1"/>
  <c r="BF404" i="1" s="1"/>
  <c r="N404" i="3"/>
  <c r="N321" i="3"/>
  <c r="BU353" i="1"/>
  <c r="N353" i="3"/>
  <c r="W431" i="1"/>
  <c r="M431" i="3"/>
  <c r="AA492" i="1"/>
  <c r="AB492" i="1" s="1"/>
  <c r="M492" i="3"/>
  <c r="AS338" i="1"/>
  <c r="N338" i="3"/>
  <c r="BU82" i="1"/>
  <c r="N82" i="3"/>
  <c r="AS98" i="1"/>
  <c r="N98" i="3"/>
  <c r="AS193" i="1"/>
  <c r="AT193" i="1" s="1"/>
  <c r="N193" i="3"/>
  <c r="AS162" i="1"/>
  <c r="BV162" i="1" s="1"/>
  <c r="N162" i="3"/>
  <c r="W491" i="1"/>
  <c r="M491" i="3"/>
  <c r="AS289" i="1"/>
  <c r="AT289" i="1" s="1"/>
  <c r="N289" i="3"/>
  <c r="BU255" i="1"/>
  <c r="N255" i="3"/>
  <c r="W422" i="1"/>
  <c r="M422" i="3"/>
  <c r="W434" i="1"/>
  <c r="M434" i="3"/>
  <c r="AA449" i="1"/>
  <c r="AB449" i="1" s="1"/>
  <c r="M449" i="3"/>
  <c r="W463" i="1"/>
  <c r="M463" i="3"/>
  <c r="W473" i="1"/>
  <c r="M473" i="3"/>
  <c r="W483" i="1"/>
  <c r="M483" i="3"/>
  <c r="AS7" i="1"/>
  <c r="AT7" i="1" s="1"/>
  <c r="N7" i="3"/>
  <c r="AS487" i="1"/>
  <c r="BV487" i="1" s="1"/>
  <c r="N487" i="3"/>
  <c r="W21" i="1"/>
  <c r="M21" i="3"/>
  <c r="AA45" i="1"/>
  <c r="AB45" i="1" s="1"/>
  <c r="M45" i="3"/>
  <c r="W69" i="1"/>
  <c r="M69" i="3"/>
  <c r="AA99" i="1"/>
  <c r="AB99" i="1" s="1"/>
  <c r="M99" i="3"/>
  <c r="W153" i="1"/>
  <c r="M153" i="3"/>
  <c r="AA183" i="1"/>
  <c r="AB183" i="1" s="1"/>
  <c r="M183" i="3"/>
  <c r="AA209" i="1"/>
  <c r="AB209" i="1" s="1"/>
  <c r="M209" i="3"/>
  <c r="AA247" i="1"/>
  <c r="AB247" i="1" s="1"/>
  <c r="M247" i="3"/>
  <c r="AA417" i="1"/>
  <c r="AB417" i="1" s="1"/>
  <c r="M417" i="3"/>
  <c r="W448" i="1"/>
  <c r="M448" i="3"/>
  <c r="AA484" i="1"/>
  <c r="AB484" i="1" s="1"/>
  <c r="M484" i="3"/>
  <c r="BK331" i="1"/>
  <c r="BL331" i="1" s="1"/>
  <c r="O331" i="3"/>
  <c r="BK475" i="1"/>
  <c r="BL475" i="1" s="1"/>
  <c r="O475" i="3"/>
  <c r="BK146" i="1"/>
  <c r="BL146" i="1" s="1"/>
  <c r="O146" i="3"/>
  <c r="BK290" i="1"/>
  <c r="BL290" i="1" s="1"/>
  <c r="O290" i="3"/>
  <c r="BK31" i="1"/>
  <c r="BL31" i="1" s="1"/>
  <c r="O31" i="3"/>
  <c r="BK353" i="1"/>
  <c r="BL353" i="1" s="1"/>
  <c r="O353" i="3"/>
  <c r="BK474" i="1"/>
  <c r="BL474" i="1" s="1"/>
  <c r="O474" i="3"/>
  <c r="BK88" i="1"/>
  <c r="BL88" i="1" s="1"/>
  <c r="O88" i="3"/>
  <c r="W122" i="1"/>
  <c r="M122" i="3"/>
  <c r="W152" i="1"/>
  <c r="M152" i="3"/>
  <c r="W180" i="1"/>
  <c r="M180" i="3"/>
  <c r="W208" i="1"/>
  <c r="M208" i="3"/>
  <c r="AA236" i="1"/>
  <c r="AB236" i="1" s="1"/>
  <c r="M236" i="3"/>
  <c r="W264" i="1"/>
  <c r="M264" i="3"/>
  <c r="AA278" i="1"/>
  <c r="AB278" i="1" s="1"/>
  <c r="M278" i="3"/>
  <c r="AA300" i="1"/>
  <c r="AB300" i="1" s="1"/>
  <c r="M300" i="3"/>
  <c r="AA312" i="1"/>
  <c r="AB312" i="1" s="1"/>
  <c r="M312" i="3"/>
  <c r="W330" i="1"/>
  <c r="M330" i="3"/>
  <c r="AA348" i="1"/>
  <c r="AB348" i="1" s="1"/>
  <c r="M348" i="3"/>
  <c r="AA365" i="1"/>
  <c r="AB365" i="1" s="1"/>
  <c r="M365" i="3"/>
  <c r="AA381" i="1"/>
  <c r="AB381" i="1" s="1"/>
  <c r="M381" i="3"/>
  <c r="W407" i="1"/>
  <c r="M407" i="3"/>
  <c r="AA435" i="1"/>
  <c r="AB435" i="1" s="1"/>
  <c r="M435" i="3"/>
  <c r="BK14" i="1"/>
  <c r="BL14" i="1" s="1"/>
  <c r="O14" i="3"/>
  <c r="BK128" i="1"/>
  <c r="BL128" i="1" s="1"/>
  <c r="O128" i="3"/>
  <c r="BK249" i="1"/>
  <c r="BL249" i="1" s="1"/>
  <c r="O249" i="3"/>
  <c r="BK365" i="1"/>
  <c r="BL365" i="1" s="1"/>
  <c r="O365" i="3"/>
  <c r="BK484" i="1"/>
  <c r="BL484" i="1" s="1"/>
  <c r="O484" i="3"/>
  <c r="AA447" i="1"/>
  <c r="AB447" i="1" s="1"/>
  <c r="M447" i="3"/>
  <c r="AA477" i="1"/>
  <c r="AB477" i="1" s="1"/>
  <c r="M477" i="3"/>
  <c r="W296" i="1"/>
  <c r="M296" i="3"/>
  <c r="AA342" i="1"/>
  <c r="AB342" i="1" s="1"/>
  <c r="M342" i="3"/>
  <c r="W371" i="1"/>
  <c r="M371" i="3"/>
  <c r="W399" i="1"/>
  <c r="M399" i="3"/>
  <c r="AA490" i="1"/>
  <c r="AB490" i="1" s="1"/>
  <c r="M490" i="3"/>
  <c r="AA9" i="1"/>
  <c r="AB9" i="1" s="1"/>
  <c r="M9" i="3"/>
  <c r="W19" i="1"/>
  <c r="M19" i="3"/>
  <c r="W29" i="1"/>
  <c r="M29" i="3"/>
  <c r="W43" i="1"/>
  <c r="M43" i="3"/>
  <c r="AA59" i="1"/>
  <c r="AB59" i="1" s="1"/>
  <c r="M59" i="3"/>
  <c r="W67" i="1"/>
  <c r="M67" i="3"/>
  <c r="AA77" i="1"/>
  <c r="AB77" i="1" s="1"/>
  <c r="M77" i="3"/>
  <c r="AA85" i="1"/>
  <c r="AB85" i="1" s="1"/>
  <c r="M85" i="3"/>
  <c r="AA101" i="1"/>
  <c r="AB101" i="1" s="1"/>
  <c r="M101" i="3"/>
  <c r="AA109" i="1"/>
  <c r="AB109" i="1" s="1"/>
  <c r="M109" i="3"/>
  <c r="AA117" i="1"/>
  <c r="AB117" i="1" s="1"/>
  <c r="M117" i="3"/>
  <c r="W127" i="1"/>
  <c r="M127" i="3"/>
  <c r="AA135" i="1"/>
  <c r="AB135" i="1" s="1"/>
  <c r="M135" i="3"/>
  <c r="W145" i="1"/>
  <c r="M145" i="3"/>
  <c r="W157" i="1"/>
  <c r="M157" i="3"/>
  <c r="W167" i="1"/>
  <c r="M167" i="3"/>
  <c r="W179" i="1"/>
  <c r="M179" i="3"/>
  <c r="AA189" i="1"/>
  <c r="AB189" i="1" s="1"/>
  <c r="M189" i="3"/>
  <c r="AA199" i="1"/>
  <c r="AB199" i="1" s="1"/>
  <c r="M199" i="3"/>
  <c r="W213" i="1"/>
  <c r="M213" i="3"/>
  <c r="W223" i="1"/>
  <c r="M223" i="3"/>
  <c r="W233" i="1"/>
  <c r="M233" i="3"/>
  <c r="AA241" i="1"/>
  <c r="AB241" i="1" s="1"/>
  <c r="M241" i="3"/>
  <c r="AA253" i="1"/>
  <c r="AB253" i="1" s="1"/>
  <c r="M253" i="3"/>
  <c r="W261" i="1"/>
  <c r="M261" i="3"/>
  <c r="AA269" i="1"/>
  <c r="AB269" i="1" s="1"/>
  <c r="M269" i="3"/>
  <c r="W277" i="1"/>
  <c r="M277" i="3"/>
  <c r="W287" i="1"/>
  <c r="M287" i="3"/>
  <c r="AA295" i="1"/>
  <c r="AB295" i="1" s="1"/>
  <c r="M295" i="3"/>
  <c r="W303" i="1"/>
  <c r="M303" i="3"/>
  <c r="AA313" i="1"/>
  <c r="AB313" i="1" s="1"/>
  <c r="M313" i="3"/>
  <c r="AA321" i="1"/>
  <c r="AB321" i="1" s="1"/>
  <c r="M321" i="3"/>
  <c r="AA329" i="1"/>
  <c r="AB329" i="1" s="1"/>
  <c r="M329" i="3"/>
  <c r="AA339" i="1"/>
  <c r="AB339" i="1" s="1"/>
  <c r="M339" i="3"/>
  <c r="W347" i="1"/>
  <c r="M347" i="3"/>
  <c r="W356" i="1"/>
  <c r="M356" i="3"/>
  <c r="AA364" i="1"/>
  <c r="AB364" i="1" s="1"/>
  <c r="M364" i="3"/>
  <c r="AA372" i="1"/>
  <c r="AB372" i="1" s="1"/>
  <c r="M372" i="3"/>
  <c r="W380" i="1"/>
  <c r="M380" i="3"/>
  <c r="AA388" i="1"/>
  <c r="AB388" i="1" s="1"/>
  <c r="M388" i="3"/>
  <c r="W396" i="1"/>
  <c r="M396" i="3"/>
  <c r="AA404" i="1"/>
  <c r="AB404" i="1" s="1"/>
  <c r="M404" i="3"/>
  <c r="AA412" i="1"/>
  <c r="AB412" i="1" s="1"/>
  <c r="M412" i="3"/>
  <c r="AA432" i="1"/>
  <c r="AB432" i="1" s="1"/>
  <c r="M432" i="3"/>
  <c r="AA6" i="1"/>
  <c r="AB6" i="1" s="1"/>
  <c r="M6" i="3"/>
  <c r="AA14" i="1"/>
  <c r="AB14" i="1" s="1"/>
  <c r="M14" i="3"/>
  <c r="W22" i="1"/>
  <c r="M22" i="3"/>
  <c r="W30" i="1"/>
  <c r="M30" i="3"/>
  <c r="AA38" i="1"/>
  <c r="AB38" i="1" s="1"/>
  <c r="M38" i="3"/>
  <c r="AA46" i="1"/>
  <c r="AB46" i="1" s="1"/>
  <c r="M46" i="3"/>
  <c r="AA82" i="1"/>
  <c r="AB82" i="1" s="1"/>
  <c r="M82" i="3"/>
  <c r="AA54" i="1"/>
  <c r="AB54" i="1" s="1"/>
  <c r="M54" i="3"/>
  <c r="W62" i="1"/>
  <c r="M62" i="3"/>
  <c r="W70" i="1"/>
  <c r="M70" i="3"/>
  <c r="W86" i="1"/>
  <c r="M86" i="3"/>
  <c r="AA98" i="1"/>
  <c r="AB98" i="1" s="1"/>
  <c r="M98" i="3"/>
  <c r="AA106" i="1"/>
  <c r="AB106" i="1" s="1"/>
  <c r="M106" i="3"/>
  <c r="AA114" i="1"/>
  <c r="AB114" i="1" s="1"/>
  <c r="M114" i="3"/>
  <c r="AA126" i="1"/>
  <c r="AB126" i="1" s="1"/>
  <c r="M126" i="3"/>
  <c r="W138" i="1"/>
  <c r="M138" i="3"/>
  <c r="W148" i="1"/>
  <c r="M148" i="3"/>
  <c r="W162" i="1"/>
  <c r="M162" i="3"/>
  <c r="W176" i="1"/>
  <c r="M176" i="3"/>
  <c r="AA186" i="1"/>
  <c r="AB186" i="1" s="1"/>
  <c r="M186" i="3"/>
  <c r="AA194" i="1"/>
  <c r="AB194" i="1" s="1"/>
  <c r="M194" i="3"/>
  <c r="AA210" i="1"/>
  <c r="AB210" i="1" s="1"/>
  <c r="M210" i="3"/>
  <c r="W218" i="1"/>
  <c r="M218" i="3"/>
  <c r="AA232" i="1"/>
  <c r="AB232" i="1" s="1"/>
  <c r="M232" i="3"/>
  <c r="AA244" i="1"/>
  <c r="AB244" i="1" s="1"/>
  <c r="M244" i="3"/>
  <c r="AA258" i="1"/>
  <c r="AB258" i="1" s="1"/>
  <c r="M258" i="3"/>
  <c r="AA272" i="1"/>
  <c r="AB272" i="1" s="1"/>
  <c r="M272" i="3"/>
  <c r="W288" i="1"/>
  <c r="M288" i="3"/>
  <c r="AA320" i="1"/>
  <c r="AB320" i="1" s="1"/>
  <c r="M320" i="3"/>
  <c r="AA363" i="1"/>
  <c r="AB363" i="1" s="1"/>
  <c r="M363" i="3"/>
  <c r="W405" i="1"/>
  <c r="M405" i="3"/>
  <c r="AA156" i="1"/>
  <c r="AB156" i="1" s="1"/>
  <c r="M156" i="3"/>
  <c r="AA385" i="1"/>
  <c r="AB385" i="1" s="1"/>
  <c r="M385" i="3"/>
  <c r="BK99" i="1"/>
  <c r="BL99" i="1" s="1"/>
  <c r="O99" i="3"/>
  <c r="AS247" i="1"/>
  <c r="BV247" i="1" s="1"/>
  <c r="N247" i="3"/>
  <c r="AS186" i="1"/>
  <c r="BV186" i="1" s="1"/>
  <c r="N186" i="3"/>
  <c r="AS297" i="1"/>
  <c r="N297" i="3"/>
  <c r="BU326" i="1"/>
  <c r="N326" i="3"/>
  <c r="AS440" i="1"/>
  <c r="N440" i="3"/>
  <c r="AS439" i="1"/>
  <c r="N439" i="3"/>
  <c r="BK389" i="1"/>
  <c r="BL389" i="1" s="1"/>
  <c r="O389" i="3"/>
  <c r="BK8" i="1"/>
  <c r="BL8" i="1" s="1"/>
  <c r="O8" i="3"/>
  <c r="BK35" i="1"/>
  <c r="BL35" i="1" s="1"/>
  <c r="O35" i="3"/>
  <c r="BK270" i="1"/>
  <c r="BL270" i="1" s="1"/>
  <c r="O270" i="3"/>
  <c r="BK162" i="1"/>
  <c r="BL162" i="1" s="1"/>
  <c r="O162" i="3"/>
  <c r="BK228" i="1"/>
  <c r="BL228" i="1" s="1"/>
  <c r="O228" i="3"/>
  <c r="BK403" i="1"/>
  <c r="BL403" i="1" s="1"/>
  <c r="O403" i="3"/>
  <c r="BK194" i="1"/>
  <c r="BL194" i="1" s="1"/>
  <c r="O194" i="3"/>
  <c r="BK105" i="1"/>
  <c r="BL105" i="1" s="1"/>
  <c r="O105" i="3"/>
  <c r="BK227" i="1"/>
  <c r="BL227" i="1" s="1"/>
  <c r="O227" i="3"/>
  <c r="BK402" i="1"/>
  <c r="BL402" i="1" s="1"/>
  <c r="O402" i="3"/>
  <c r="BK312" i="1"/>
  <c r="BL312" i="1" s="1"/>
  <c r="O312" i="3"/>
  <c r="BK65" i="1"/>
  <c r="BL65" i="1" s="1"/>
  <c r="O65" i="3"/>
  <c r="BK218" i="1"/>
  <c r="BL218" i="1" s="1"/>
  <c r="O218" i="3"/>
  <c r="BK391" i="1"/>
  <c r="BL391" i="1" s="1"/>
  <c r="O391" i="3"/>
  <c r="BK124" i="1"/>
  <c r="BL124" i="1" s="1"/>
  <c r="O124" i="3"/>
  <c r="BK93" i="1"/>
  <c r="BL93" i="1" s="1"/>
  <c r="O93" i="3"/>
  <c r="BK244" i="1"/>
  <c r="BL244" i="1" s="1"/>
  <c r="O244" i="3"/>
  <c r="BK390" i="1"/>
  <c r="BL390" i="1" s="1"/>
  <c r="O390" i="3"/>
  <c r="BK7" i="1"/>
  <c r="BL7" i="1" s="1"/>
  <c r="O7" i="3"/>
  <c r="BK121" i="1"/>
  <c r="BL121" i="1" s="1"/>
  <c r="O121" i="3"/>
  <c r="BK242" i="1"/>
  <c r="BL242" i="1" s="1"/>
  <c r="O242" i="3"/>
  <c r="BK357" i="1"/>
  <c r="BL357" i="1" s="1"/>
  <c r="O357" i="3"/>
  <c r="BK477" i="1"/>
  <c r="BL477" i="1" s="1"/>
  <c r="O477" i="3"/>
  <c r="BK77" i="1"/>
  <c r="BL77" i="1" s="1"/>
  <c r="O77" i="3"/>
  <c r="BK309" i="1"/>
  <c r="BL309" i="1" s="1"/>
  <c r="O309" i="3"/>
  <c r="BK320" i="1"/>
  <c r="BL320" i="1" s="1"/>
  <c r="O320" i="3"/>
  <c r="BK44" i="1"/>
  <c r="BL44" i="1" s="1"/>
  <c r="O44" i="3"/>
  <c r="BK103" i="1"/>
  <c r="BL103" i="1" s="1"/>
  <c r="O103" i="3"/>
  <c r="BK277" i="1"/>
  <c r="BL277" i="1" s="1"/>
  <c r="O277" i="3"/>
  <c r="BK225" i="1"/>
  <c r="BL225" i="1" s="1"/>
  <c r="O225" i="3"/>
  <c r="BK159" i="1"/>
  <c r="BL159" i="1" s="1"/>
  <c r="O159" i="3"/>
  <c r="BK367" i="1"/>
  <c r="BL367" i="1" s="1"/>
  <c r="O367" i="3"/>
  <c r="BK427" i="1"/>
  <c r="BL427" i="1" s="1"/>
  <c r="O427" i="3"/>
  <c r="BK486" i="1"/>
  <c r="BL486" i="1" s="1"/>
  <c r="O486" i="3"/>
  <c r="AA488" i="1"/>
  <c r="AB488" i="1" s="1"/>
  <c r="M488" i="3"/>
  <c r="AS217" i="1"/>
  <c r="AT217" i="1" s="1"/>
  <c r="N217" i="3"/>
  <c r="W471" i="1"/>
  <c r="M471" i="3"/>
  <c r="W13" i="1"/>
  <c r="M13" i="3"/>
  <c r="W95" i="1"/>
  <c r="M95" i="3"/>
  <c r="AA205" i="1"/>
  <c r="AB205" i="1" s="1"/>
  <c r="M205" i="3"/>
  <c r="W482" i="1"/>
  <c r="M482" i="3"/>
  <c r="BK240" i="1"/>
  <c r="BL240" i="1" s="1"/>
  <c r="O240" i="3"/>
  <c r="BK239" i="1"/>
  <c r="BL239" i="1" s="1"/>
  <c r="O239" i="3"/>
  <c r="AA206" i="1"/>
  <c r="AB206" i="1" s="1"/>
  <c r="M206" i="3"/>
  <c r="W294" i="1"/>
  <c r="M294" i="3"/>
  <c r="AA357" i="1"/>
  <c r="AB357" i="1" s="1"/>
  <c r="M357" i="3"/>
  <c r="BK118" i="1"/>
  <c r="BL118" i="1" s="1"/>
  <c r="O118" i="3"/>
  <c r="BK454" i="1"/>
  <c r="BL454" i="1" s="1"/>
  <c r="O454" i="3"/>
  <c r="AA324" i="1"/>
  <c r="AB324" i="1" s="1"/>
  <c r="M324" i="3"/>
  <c r="AA462" i="1"/>
  <c r="AB462" i="1" s="1"/>
  <c r="M462" i="3"/>
  <c r="W41" i="1"/>
  <c r="M41" i="3"/>
  <c r="W83" i="1"/>
  <c r="M83" i="3"/>
  <c r="W123" i="1"/>
  <c r="M123" i="3"/>
  <c r="AA163" i="1"/>
  <c r="AB163" i="1" s="1"/>
  <c r="M163" i="3"/>
  <c r="AA211" i="1"/>
  <c r="AB211" i="1" s="1"/>
  <c r="M211" i="3"/>
  <c r="W251" i="1"/>
  <c r="M251" i="3"/>
  <c r="AA285" i="1"/>
  <c r="AB285" i="1" s="1"/>
  <c r="M285" i="3"/>
  <c r="W319" i="1"/>
  <c r="M319" i="3"/>
  <c r="W353" i="1"/>
  <c r="M353" i="3"/>
  <c r="AA386" i="1"/>
  <c r="AB386" i="1" s="1"/>
  <c r="M386" i="3"/>
  <c r="AA424" i="1"/>
  <c r="AB424" i="1" s="1"/>
  <c r="M424" i="3"/>
  <c r="W36" i="1"/>
  <c r="M36" i="3"/>
  <c r="W60" i="1"/>
  <c r="M60" i="3"/>
  <c r="AA104" i="1"/>
  <c r="AB104" i="1" s="1"/>
  <c r="M104" i="3"/>
  <c r="W146" i="1"/>
  <c r="M146" i="3"/>
  <c r="AA192" i="1"/>
  <c r="AB192" i="1" s="1"/>
  <c r="M192" i="3"/>
  <c r="AA242" i="1"/>
  <c r="AB242" i="1" s="1"/>
  <c r="M242" i="3"/>
  <c r="AA284" i="1"/>
  <c r="AB284" i="1" s="1"/>
  <c r="M284" i="3"/>
  <c r="W350" i="1"/>
  <c r="M350" i="3"/>
  <c r="BK448" i="1"/>
  <c r="BL448" i="1" s="1"/>
  <c r="O448" i="3"/>
  <c r="BK134" i="1"/>
  <c r="BL134" i="1" s="1"/>
  <c r="O134" i="3"/>
  <c r="BK490" i="1"/>
  <c r="BL490" i="1" s="1"/>
  <c r="O490" i="3"/>
  <c r="BK370" i="1"/>
  <c r="BL370" i="1" s="1"/>
  <c r="O370" i="3"/>
  <c r="BK10" i="1"/>
  <c r="BL10" i="1" s="1"/>
  <c r="O10" i="3"/>
  <c r="BK374" i="1"/>
  <c r="BL374" i="1" s="1"/>
  <c r="O374" i="3"/>
  <c r="AS205" i="1"/>
  <c r="N205" i="3"/>
  <c r="AS89" i="1"/>
  <c r="N89" i="3"/>
  <c r="AA437" i="1"/>
  <c r="AB437" i="1" s="1"/>
  <c r="M437" i="3"/>
  <c r="AA468" i="1"/>
  <c r="AB468" i="1" s="1"/>
  <c r="M468" i="3"/>
  <c r="W480" i="1"/>
  <c r="M480" i="3"/>
  <c r="BU174" i="1"/>
  <c r="N174" i="3"/>
  <c r="BU223" i="1"/>
  <c r="N223" i="3"/>
  <c r="AS259" i="1"/>
  <c r="N259" i="3"/>
  <c r="AS397" i="1"/>
  <c r="AT397" i="1" s="1"/>
  <c r="N397" i="3"/>
  <c r="AS425" i="1"/>
  <c r="BV425" i="1" s="1"/>
  <c r="N425" i="3"/>
  <c r="W309" i="1"/>
  <c r="M309" i="3"/>
  <c r="AA426" i="1"/>
  <c r="AB426" i="1" s="1"/>
  <c r="M426" i="3"/>
  <c r="AA436" i="1"/>
  <c r="AB436" i="1" s="1"/>
  <c r="M436" i="3"/>
  <c r="AA451" i="1"/>
  <c r="AB451" i="1" s="1"/>
  <c r="M451" i="3"/>
  <c r="AA467" i="1"/>
  <c r="AB467" i="1" s="1"/>
  <c r="M467" i="3"/>
  <c r="W475" i="1"/>
  <c r="M475" i="3"/>
  <c r="W493" i="1"/>
  <c r="M493" i="3"/>
  <c r="AS47" i="1"/>
  <c r="AT47" i="1" s="1"/>
  <c r="N47" i="3"/>
  <c r="BU214" i="1"/>
  <c r="N214" i="3"/>
  <c r="W31" i="1"/>
  <c r="M31" i="3"/>
  <c r="AA47" i="1"/>
  <c r="AB47" i="1" s="1"/>
  <c r="M47" i="3"/>
  <c r="AA91" i="1"/>
  <c r="AB91" i="1" s="1"/>
  <c r="M91" i="3"/>
  <c r="W125" i="1"/>
  <c r="M125" i="3"/>
  <c r="W165" i="1"/>
  <c r="M165" i="3"/>
  <c r="W197" i="1"/>
  <c r="M197" i="3"/>
  <c r="W219" i="1"/>
  <c r="M219" i="3"/>
  <c r="AA279" i="1"/>
  <c r="AB279" i="1" s="1"/>
  <c r="M279" i="3"/>
  <c r="W427" i="1"/>
  <c r="M427" i="3"/>
  <c r="W466" i="1"/>
  <c r="M466" i="3"/>
  <c r="BK5" i="1"/>
  <c r="BL5" i="1" s="1"/>
  <c r="O5" i="3"/>
  <c r="BK386" i="1"/>
  <c r="BL386" i="1" s="1"/>
  <c r="O386" i="3"/>
  <c r="BK60" i="1"/>
  <c r="BL60" i="1" s="1"/>
  <c r="O60" i="3"/>
  <c r="BK175" i="1"/>
  <c r="BL175" i="1" s="1"/>
  <c r="O175" i="3"/>
  <c r="BK354" i="1"/>
  <c r="BL354" i="1" s="1"/>
  <c r="O354" i="3"/>
  <c r="BK266" i="1"/>
  <c r="BL266" i="1" s="1"/>
  <c r="O266" i="3"/>
  <c r="BK385" i="1"/>
  <c r="BL385" i="1" s="1"/>
  <c r="O385" i="3"/>
  <c r="BK145" i="1"/>
  <c r="BL145" i="1" s="1"/>
  <c r="O145" i="3"/>
  <c r="W90" i="1"/>
  <c r="M90" i="3"/>
  <c r="W130" i="1"/>
  <c r="M130" i="3"/>
  <c r="W154" i="1"/>
  <c r="M154" i="3"/>
  <c r="W196" i="1"/>
  <c r="M196" i="3"/>
  <c r="AA220" i="1"/>
  <c r="AB220" i="1" s="1"/>
  <c r="M220" i="3"/>
  <c r="AA240" i="1"/>
  <c r="AB240" i="1" s="1"/>
  <c r="M240" i="3"/>
  <c r="AA266" i="1"/>
  <c r="AB266" i="1" s="1"/>
  <c r="M266" i="3"/>
  <c r="W280" i="1"/>
  <c r="M280" i="3"/>
  <c r="W302" i="1"/>
  <c r="M302" i="3"/>
  <c r="AA318" i="1"/>
  <c r="AB318" i="1" s="1"/>
  <c r="M318" i="3"/>
  <c r="AA332" i="1"/>
  <c r="AB332" i="1" s="1"/>
  <c r="M332" i="3"/>
  <c r="W352" i="1"/>
  <c r="M352" i="3"/>
  <c r="W367" i="1"/>
  <c r="M367" i="3"/>
  <c r="W391" i="1"/>
  <c r="M391" i="3"/>
  <c r="W409" i="1"/>
  <c r="M409" i="3"/>
  <c r="AA441" i="1"/>
  <c r="AB441" i="1" s="1"/>
  <c r="M441" i="3"/>
  <c r="BK42" i="1"/>
  <c r="BL42" i="1" s="1"/>
  <c r="O42" i="3"/>
  <c r="BK156" i="1"/>
  <c r="BL156" i="1" s="1"/>
  <c r="O156" i="3"/>
  <c r="BK274" i="1"/>
  <c r="BL274" i="1" s="1"/>
  <c r="O274" i="3"/>
  <c r="BK397" i="1"/>
  <c r="BL397" i="1" s="1"/>
  <c r="O397" i="3"/>
  <c r="BK174" i="1"/>
  <c r="BL174" i="1" s="1"/>
  <c r="O174" i="3"/>
  <c r="W453" i="1"/>
  <c r="M453" i="3"/>
  <c r="AA489" i="1"/>
  <c r="AB489" i="1" s="1"/>
  <c r="M489" i="3"/>
  <c r="AA298" i="1"/>
  <c r="AB298" i="1" s="1"/>
  <c r="M298" i="3"/>
  <c r="W344" i="1"/>
  <c r="M344" i="3"/>
  <c r="W375" i="1"/>
  <c r="M375" i="3"/>
  <c r="AA421" i="1"/>
  <c r="AB421" i="1" s="1"/>
  <c r="M421" i="3"/>
  <c r="AA496" i="1"/>
  <c r="AB496" i="1" s="1"/>
  <c r="M496" i="3"/>
  <c r="AA11" i="1"/>
  <c r="AB11" i="1" s="1"/>
  <c r="M11" i="3"/>
  <c r="W23" i="1"/>
  <c r="M23" i="3"/>
  <c r="W33" i="1"/>
  <c r="M33" i="3"/>
  <c r="AA49" i="1"/>
  <c r="AB49" i="1" s="1"/>
  <c r="M49" i="3"/>
  <c r="AA61" i="1"/>
  <c r="AB61" i="1" s="1"/>
  <c r="M61" i="3"/>
  <c r="W71" i="1"/>
  <c r="M71" i="3"/>
  <c r="AA79" i="1"/>
  <c r="AB79" i="1" s="1"/>
  <c r="M79" i="3"/>
  <c r="W87" i="1"/>
  <c r="M87" i="3"/>
  <c r="AA103" i="1"/>
  <c r="AB103" i="1" s="1"/>
  <c r="M103" i="3"/>
  <c r="W111" i="1"/>
  <c r="M111" i="3"/>
  <c r="W119" i="1"/>
  <c r="M119" i="3"/>
  <c r="AA129" i="1"/>
  <c r="AB129" i="1" s="1"/>
  <c r="M129" i="3"/>
  <c r="W137" i="1"/>
  <c r="M137" i="3"/>
  <c r="W147" i="1"/>
  <c r="M147" i="3"/>
  <c r="AA159" i="1"/>
  <c r="AB159" i="1" s="1"/>
  <c r="M159" i="3"/>
  <c r="W171" i="1"/>
  <c r="M171" i="3"/>
  <c r="AA181" i="1"/>
  <c r="AB181" i="1" s="1"/>
  <c r="M181" i="3"/>
  <c r="W191" i="1"/>
  <c r="M191" i="3"/>
  <c r="AA203" i="1"/>
  <c r="AB203" i="1" s="1"/>
  <c r="M203" i="3"/>
  <c r="W215" i="1"/>
  <c r="M215" i="3"/>
  <c r="AA227" i="1"/>
  <c r="AB227" i="1" s="1"/>
  <c r="M227" i="3"/>
  <c r="AA235" i="1"/>
  <c r="AB235" i="1" s="1"/>
  <c r="M235" i="3"/>
  <c r="AA245" i="1"/>
  <c r="AB245" i="1" s="1"/>
  <c r="M245" i="3"/>
  <c r="W255" i="1"/>
  <c r="M255" i="3"/>
  <c r="W263" i="1"/>
  <c r="M263" i="3"/>
  <c r="W271" i="1"/>
  <c r="M271" i="3"/>
  <c r="W281" i="1"/>
  <c r="M281" i="3"/>
  <c r="W289" i="1"/>
  <c r="M289" i="3"/>
  <c r="W297" i="1"/>
  <c r="M297" i="3"/>
  <c r="AA305" i="1"/>
  <c r="AB305" i="1" s="1"/>
  <c r="M305" i="3"/>
  <c r="AA315" i="1"/>
  <c r="AB315" i="1" s="1"/>
  <c r="M315" i="3"/>
  <c r="AA323" i="1"/>
  <c r="AB323" i="1" s="1"/>
  <c r="M323" i="3"/>
  <c r="W333" i="1"/>
  <c r="M333" i="3"/>
  <c r="AA341" i="1"/>
  <c r="AB341" i="1" s="1"/>
  <c r="M341" i="3"/>
  <c r="AA349" i="1"/>
  <c r="AB349" i="1" s="1"/>
  <c r="M349" i="3"/>
  <c r="W358" i="1"/>
  <c r="M358" i="3"/>
  <c r="W366" i="1"/>
  <c r="M366" i="3"/>
  <c r="AA374" i="1"/>
  <c r="AB374" i="1" s="1"/>
  <c r="M374" i="3"/>
  <c r="AA382" i="1"/>
  <c r="AB382" i="1" s="1"/>
  <c r="M382" i="3"/>
  <c r="W390" i="1"/>
  <c r="M390" i="3"/>
  <c r="AA398" i="1"/>
  <c r="AB398" i="1" s="1"/>
  <c r="M398" i="3"/>
  <c r="AA406" i="1"/>
  <c r="AB406" i="1" s="1"/>
  <c r="M406" i="3"/>
  <c r="AA414" i="1"/>
  <c r="AB414" i="1" s="1"/>
  <c r="M414" i="3"/>
  <c r="AA8" i="1"/>
  <c r="AB8" i="1" s="1"/>
  <c r="M8" i="3"/>
  <c r="AA16" i="1"/>
  <c r="AB16" i="1" s="1"/>
  <c r="M16" i="3"/>
  <c r="W24" i="1"/>
  <c r="M24" i="3"/>
  <c r="W32" i="1"/>
  <c r="M32" i="3"/>
  <c r="W40" i="1"/>
  <c r="M40" i="3"/>
  <c r="AA76" i="1"/>
  <c r="AB76" i="1" s="1"/>
  <c r="M76" i="3"/>
  <c r="W48" i="1"/>
  <c r="M48" i="3"/>
  <c r="AA56" i="1"/>
  <c r="AB56" i="1" s="1"/>
  <c r="M56" i="3"/>
  <c r="AA64" i="1"/>
  <c r="AB64" i="1" s="1"/>
  <c r="M64" i="3"/>
  <c r="AA72" i="1"/>
  <c r="AB72" i="1" s="1"/>
  <c r="M72" i="3"/>
  <c r="AA88" i="1"/>
  <c r="AB88" i="1" s="1"/>
  <c r="M88" i="3"/>
  <c r="W100" i="1"/>
  <c r="M100" i="3"/>
  <c r="AA108" i="1"/>
  <c r="AB108" i="1" s="1"/>
  <c r="M108" i="3"/>
  <c r="W118" i="1"/>
  <c r="M118" i="3"/>
  <c r="W128" i="1"/>
  <c r="M128" i="3"/>
  <c r="W142" i="1"/>
  <c r="M142" i="3"/>
  <c r="AA150" i="1"/>
  <c r="AB150" i="1" s="1"/>
  <c r="M150" i="3"/>
  <c r="AA164" i="1"/>
  <c r="AB164" i="1" s="1"/>
  <c r="M164" i="3"/>
  <c r="W178" i="1"/>
  <c r="M178" i="3"/>
  <c r="AA188" i="1"/>
  <c r="AB188" i="1" s="1"/>
  <c r="M188" i="3"/>
  <c r="AA198" i="1"/>
  <c r="AB198" i="1" s="1"/>
  <c r="M198" i="3"/>
  <c r="AA212" i="1"/>
  <c r="AB212" i="1" s="1"/>
  <c r="M212" i="3"/>
  <c r="W222" i="1"/>
  <c r="M222" i="3"/>
  <c r="W234" i="1"/>
  <c r="M234" i="3"/>
  <c r="AA246" i="1"/>
  <c r="AB246" i="1" s="1"/>
  <c r="M246" i="3"/>
  <c r="W260" i="1"/>
  <c r="M260" i="3"/>
  <c r="AA274" i="1"/>
  <c r="AB274" i="1" s="1"/>
  <c r="M274" i="3"/>
  <c r="W290" i="1"/>
  <c r="M290" i="3"/>
  <c r="AA322" i="1"/>
  <c r="AB322" i="1" s="1"/>
  <c r="M322" i="3"/>
  <c r="AA369" i="1"/>
  <c r="AB369" i="1" s="1"/>
  <c r="M369" i="3"/>
  <c r="AA411" i="1"/>
  <c r="AB411" i="1" s="1"/>
  <c r="M411" i="3"/>
  <c r="W166" i="1"/>
  <c r="M166" i="3"/>
  <c r="BK396" i="1"/>
  <c r="BL396" i="1" s="1"/>
  <c r="O396" i="3"/>
  <c r="BK478" i="1"/>
  <c r="BL478" i="1" s="1"/>
  <c r="O478" i="3"/>
  <c r="BK419" i="1"/>
  <c r="BL419" i="1" s="1"/>
  <c r="O419" i="3"/>
  <c r="BK149" i="1"/>
  <c r="BL149" i="1" s="1"/>
  <c r="O149" i="3"/>
  <c r="BK92" i="1"/>
  <c r="BL92" i="1" s="1"/>
  <c r="O92" i="3"/>
  <c r="BK293" i="1"/>
  <c r="BL293" i="1" s="1"/>
  <c r="O293" i="3"/>
  <c r="BK76" i="1"/>
  <c r="BL76" i="1" s="1"/>
  <c r="O76" i="3"/>
  <c r="BK255" i="1"/>
  <c r="BL255" i="1" s="1"/>
  <c r="O255" i="3"/>
  <c r="BK431" i="1"/>
  <c r="BL431" i="1" s="1"/>
  <c r="O431" i="3"/>
  <c r="BK19" i="1"/>
  <c r="BL19" i="1" s="1"/>
  <c r="O19" i="3"/>
  <c r="BK133" i="1"/>
  <c r="BL133" i="1" s="1"/>
  <c r="O133" i="3"/>
  <c r="BK254" i="1"/>
  <c r="BL254" i="1" s="1"/>
  <c r="O254" i="3"/>
  <c r="BK430" i="1"/>
  <c r="BL430" i="1" s="1"/>
  <c r="O430" i="3"/>
  <c r="BK41" i="1"/>
  <c r="BL41" i="1" s="1"/>
  <c r="O41" i="3"/>
  <c r="BK151" i="1"/>
  <c r="BL151" i="1" s="1"/>
  <c r="O151" i="3"/>
  <c r="BK245" i="1"/>
  <c r="BL245" i="1" s="1"/>
  <c r="O245" i="3"/>
  <c r="BK421" i="1"/>
  <c r="BL421" i="1" s="1"/>
  <c r="O421" i="3"/>
  <c r="BK9" i="1"/>
  <c r="BL9" i="1" s="1"/>
  <c r="O9" i="3"/>
  <c r="BK123" i="1"/>
  <c r="BL123" i="1" s="1"/>
  <c r="O123" i="3"/>
  <c r="BK271" i="1"/>
  <c r="BL271" i="1" s="1"/>
  <c r="O271" i="3"/>
  <c r="BK420" i="1"/>
  <c r="BL420" i="1" s="1"/>
  <c r="O420" i="3"/>
  <c r="BK34" i="1"/>
  <c r="BL34" i="1" s="1"/>
  <c r="O34" i="3"/>
  <c r="BK148" i="1"/>
  <c r="BL148" i="1" s="1"/>
  <c r="O148" i="3"/>
  <c r="BK269" i="1"/>
  <c r="BL269" i="1" s="1"/>
  <c r="O269" i="3"/>
  <c r="BK388" i="1"/>
  <c r="BL388" i="1" s="1"/>
  <c r="O388" i="3"/>
  <c r="BK364" i="1"/>
  <c r="BL364" i="1" s="1"/>
  <c r="O364" i="3"/>
  <c r="BK107" i="1"/>
  <c r="BL107" i="1" s="1"/>
  <c r="O107" i="3"/>
  <c r="BK405" i="1"/>
  <c r="BL405" i="1" s="1"/>
  <c r="O405" i="3"/>
  <c r="BK16" i="1"/>
  <c r="BL16" i="1" s="1"/>
  <c r="O16" i="3"/>
  <c r="BK45" i="1"/>
  <c r="BL45" i="1" s="1"/>
  <c r="O45" i="3"/>
  <c r="BK131" i="1"/>
  <c r="BL131" i="1" s="1"/>
  <c r="O131" i="3"/>
  <c r="BK276" i="1"/>
  <c r="BL276" i="1" s="1"/>
  <c r="O276" i="3"/>
  <c r="BK224" i="1"/>
  <c r="BL224" i="1" s="1"/>
  <c r="O224" i="3"/>
  <c r="BK158" i="1"/>
  <c r="BL158" i="1" s="1"/>
  <c r="O158" i="3"/>
  <c r="BK368" i="1"/>
  <c r="BL368" i="1" s="1"/>
  <c r="O368" i="3"/>
  <c r="BK428" i="1"/>
  <c r="BL428" i="1" s="1"/>
  <c r="O428" i="3"/>
  <c r="BK487" i="1"/>
  <c r="BL487" i="1" s="1"/>
  <c r="O487" i="3"/>
  <c r="BK444" i="1"/>
  <c r="BL444" i="1" s="1"/>
  <c r="O444" i="3"/>
  <c r="AA474" i="1"/>
  <c r="AB474" i="1" s="1"/>
  <c r="M474" i="3"/>
  <c r="BU94" i="1"/>
  <c r="N94" i="3"/>
  <c r="AS161" i="1"/>
  <c r="AT161" i="1" s="1"/>
  <c r="N161" i="3"/>
  <c r="AS150" i="1"/>
  <c r="AT150" i="1" s="1"/>
  <c r="N150" i="3"/>
  <c r="AA420" i="1"/>
  <c r="AB420" i="1" s="1"/>
  <c r="M420" i="3"/>
  <c r="W459" i="1"/>
  <c r="M459" i="3"/>
  <c r="W499" i="1"/>
  <c r="M499" i="3"/>
  <c r="BK443" i="1"/>
  <c r="BL443" i="1" s="1"/>
  <c r="O443" i="3"/>
  <c r="BK442" i="1"/>
  <c r="BL442" i="1" s="1"/>
  <c r="O442" i="3"/>
  <c r="W140" i="1"/>
  <c r="M140" i="3"/>
  <c r="W256" i="1"/>
  <c r="M256" i="3"/>
  <c r="AA328" i="1"/>
  <c r="AB328" i="1" s="1"/>
  <c r="M328" i="3"/>
  <c r="AA403" i="1"/>
  <c r="AB403" i="1" s="1"/>
  <c r="M403" i="3"/>
  <c r="BK100" i="1"/>
  <c r="BL100" i="1" s="1"/>
  <c r="O100" i="3"/>
  <c r="W442" i="1"/>
  <c r="M442" i="3"/>
  <c r="AA361" i="1"/>
  <c r="AB361" i="1" s="1"/>
  <c r="M361" i="3"/>
  <c r="AA17" i="1"/>
  <c r="AB17" i="1" s="1"/>
  <c r="M17" i="3"/>
  <c r="W53" i="1"/>
  <c r="M53" i="3"/>
  <c r="W97" i="1"/>
  <c r="M97" i="3"/>
  <c r="W133" i="1"/>
  <c r="M133" i="3"/>
  <c r="W187" i="1"/>
  <c r="M187" i="3"/>
  <c r="AA231" i="1"/>
  <c r="AB231" i="1" s="1"/>
  <c r="M231" i="3"/>
  <c r="AA267" i="1"/>
  <c r="AB267" i="1" s="1"/>
  <c r="M267" i="3"/>
  <c r="AA301" i="1"/>
  <c r="AB301" i="1" s="1"/>
  <c r="M301" i="3"/>
  <c r="W345" i="1"/>
  <c r="M345" i="3"/>
  <c r="AA378" i="1"/>
  <c r="AB378" i="1" s="1"/>
  <c r="M378" i="3"/>
  <c r="W410" i="1"/>
  <c r="M410" i="3"/>
  <c r="W20" i="1"/>
  <c r="M20" i="3"/>
  <c r="W80" i="1"/>
  <c r="M80" i="3"/>
  <c r="AA84" i="1"/>
  <c r="AB84" i="1" s="1"/>
  <c r="M84" i="3"/>
  <c r="AA124" i="1"/>
  <c r="AB124" i="1" s="1"/>
  <c r="M124" i="3"/>
  <c r="AA174" i="1"/>
  <c r="AB174" i="1" s="1"/>
  <c r="M174" i="3"/>
  <c r="W216" i="1"/>
  <c r="M216" i="3"/>
  <c r="AA270" i="1"/>
  <c r="AB270" i="1" s="1"/>
  <c r="M270" i="3"/>
  <c r="BK122" i="1"/>
  <c r="BL122" i="1" s="1"/>
  <c r="O122" i="3"/>
  <c r="BK48" i="1"/>
  <c r="BL48" i="1" s="1"/>
  <c r="O48" i="3"/>
  <c r="BK75" i="1"/>
  <c r="BL75" i="1" s="1"/>
  <c r="O75" i="3"/>
  <c r="BK489" i="1"/>
  <c r="BL489" i="1" s="1"/>
  <c r="O489" i="3"/>
  <c r="BK360" i="1"/>
  <c r="BL360" i="1" s="1"/>
  <c r="O360" i="3"/>
  <c r="BK64" i="1"/>
  <c r="BL64" i="1" s="1"/>
  <c r="O64" i="3"/>
  <c r="BK479" i="1"/>
  <c r="BL479" i="1" s="1"/>
  <c r="O479" i="3"/>
  <c r="BK215" i="1"/>
  <c r="BL215" i="1" s="1"/>
  <c r="O215" i="3"/>
  <c r="BK446" i="1"/>
  <c r="BL446" i="1" s="1"/>
  <c r="O446" i="3"/>
  <c r="AS341" i="1"/>
  <c r="N341" i="3"/>
  <c r="AS63" i="1"/>
  <c r="N63" i="3"/>
  <c r="BU9" i="1"/>
  <c r="N9" i="3"/>
  <c r="AS305" i="1"/>
  <c r="N305" i="3"/>
  <c r="BU65" i="1"/>
  <c r="N65" i="3"/>
  <c r="W383" i="1"/>
  <c r="M383" i="3"/>
  <c r="W486" i="1"/>
  <c r="M486" i="3"/>
  <c r="BU145" i="1"/>
  <c r="N145" i="3"/>
  <c r="AS396" i="1"/>
  <c r="BV396" i="1" s="1"/>
  <c r="N396" i="3"/>
  <c r="BU54" i="1"/>
  <c r="N54" i="3"/>
  <c r="AS311" i="1"/>
  <c r="N311" i="3"/>
  <c r="AA485" i="1"/>
  <c r="AB485" i="1" s="1"/>
  <c r="M485" i="3"/>
  <c r="AS213" i="1"/>
  <c r="N213" i="3"/>
  <c r="AS409" i="1"/>
  <c r="AT409" i="1" s="1"/>
  <c r="N409" i="3"/>
  <c r="W418" i="1"/>
  <c r="M418" i="3"/>
  <c r="AA428" i="1"/>
  <c r="AB428" i="1" s="1"/>
  <c r="M428" i="3"/>
  <c r="W438" i="1"/>
  <c r="M438" i="3"/>
  <c r="AA455" i="1"/>
  <c r="AB455" i="1" s="1"/>
  <c r="M455" i="3"/>
  <c r="AA469" i="1"/>
  <c r="AB469" i="1" s="1"/>
  <c r="M469" i="3"/>
  <c r="AA479" i="1"/>
  <c r="AB479" i="1" s="1"/>
  <c r="M479" i="3"/>
  <c r="W495" i="1"/>
  <c r="M495" i="3"/>
  <c r="AS71" i="1"/>
  <c r="AT71" i="1" s="1"/>
  <c r="N71" i="3"/>
  <c r="BU378" i="1"/>
  <c r="N378" i="3"/>
  <c r="AS449" i="1"/>
  <c r="BV449" i="1" s="1"/>
  <c r="N449" i="3"/>
  <c r="BU218" i="1"/>
  <c r="N218" i="3"/>
  <c r="W35" i="1"/>
  <c r="M35" i="3"/>
  <c r="W55" i="1"/>
  <c r="M55" i="3"/>
  <c r="W93" i="1"/>
  <c r="M93" i="3"/>
  <c r="W139" i="1"/>
  <c r="M139" i="3"/>
  <c r="W169" i="1"/>
  <c r="M169" i="3"/>
  <c r="W201" i="1"/>
  <c r="M201" i="3"/>
  <c r="W225" i="1"/>
  <c r="M225" i="3"/>
  <c r="AA331" i="1"/>
  <c r="AB331" i="1" s="1"/>
  <c r="M331" i="3"/>
  <c r="W433" i="1"/>
  <c r="M433" i="3"/>
  <c r="AA472" i="1"/>
  <c r="AB472" i="1" s="1"/>
  <c r="M472" i="3"/>
  <c r="BK32" i="1"/>
  <c r="BL32" i="1" s="1"/>
  <c r="O32" i="3"/>
  <c r="BK416" i="1"/>
  <c r="BL416" i="1" s="1"/>
  <c r="O416" i="3"/>
  <c r="BK89" i="1"/>
  <c r="BL89" i="1" s="1"/>
  <c r="O89" i="3"/>
  <c r="BK213" i="1"/>
  <c r="BL213" i="1" s="1"/>
  <c r="O213" i="3"/>
  <c r="BK59" i="1"/>
  <c r="BL59" i="1" s="1"/>
  <c r="O59" i="3"/>
  <c r="BK289" i="1"/>
  <c r="BL289" i="1" s="1"/>
  <c r="O289" i="3"/>
  <c r="BK415" i="1"/>
  <c r="BL415" i="1" s="1"/>
  <c r="O415" i="3"/>
  <c r="BK212" i="1"/>
  <c r="BL212" i="1" s="1"/>
  <c r="O212" i="3"/>
  <c r="W94" i="1"/>
  <c r="M94" i="3"/>
  <c r="AA132" i="1"/>
  <c r="AB132" i="1" s="1"/>
  <c r="M132" i="3"/>
  <c r="W170" i="1"/>
  <c r="M170" i="3"/>
  <c r="W200" i="1"/>
  <c r="M200" i="3"/>
  <c r="AA226" i="1"/>
  <c r="AB226" i="1" s="1"/>
  <c r="M226" i="3"/>
  <c r="W248" i="1"/>
  <c r="M248" i="3"/>
  <c r="AA268" i="1"/>
  <c r="AB268" i="1" s="1"/>
  <c r="M268" i="3"/>
  <c r="AA292" i="1"/>
  <c r="AB292" i="1" s="1"/>
  <c r="M292" i="3"/>
  <c r="W304" i="1"/>
  <c r="M304" i="3"/>
  <c r="W326" i="1"/>
  <c r="M326" i="3"/>
  <c r="AA338" i="1"/>
  <c r="AB338" i="1" s="1"/>
  <c r="M338" i="3"/>
  <c r="AA354" i="1"/>
  <c r="AB354" i="1" s="1"/>
  <c r="M354" i="3"/>
  <c r="AA373" i="1"/>
  <c r="AB373" i="1" s="1"/>
  <c r="M373" i="3"/>
  <c r="W393" i="1"/>
  <c r="M393" i="3"/>
  <c r="W415" i="1"/>
  <c r="M415" i="3"/>
  <c r="W478" i="1"/>
  <c r="M478" i="3"/>
  <c r="BK70" i="1"/>
  <c r="BL70" i="1" s="1"/>
  <c r="O70" i="3"/>
  <c r="BK188" i="1"/>
  <c r="BL188" i="1" s="1"/>
  <c r="O188" i="3"/>
  <c r="BK302" i="1"/>
  <c r="BL302" i="1" s="1"/>
  <c r="O302" i="3"/>
  <c r="BK425" i="1"/>
  <c r="BL425" i="1" s="1"/>
  <c r="O425" i="3"/>
  <c r="AA440" i="1"/>
  <c r="AB440" i="1" s="1"/>
  <c r="M440" i="3"/>
  <c r="W461" i="1"/>
  <c r="M461" i="3"/>
  <c r="W425" i="1"/>
  <c r="M425" i="3"/>
  <c r="W316" i="1"/>
  <c r="M316" i="3"/>
  <c r="AA346" i="1"/>
  <c r="AB346" i="1" s="1"/>
  <c r="M346" i="3"/>
  <c r="W377" i="1"/>
  <c r="M377" i="3"/>
  <c r="W452" i="1"/>
  <c r="M452" i="3"/>
  <c r="AA5" i="1"/>
  <c r="AB5" i="1" s="1"/>
  <c r="M5" i="3"/>
  <c r="AA15" i="1"/>
  <c r="AB15" i="1" s="1"/>
  <c r="M15" i="3"/>
  <c r="AA25" i="1"/>
  <c r="AB25" i="1" s="1"/>
  <c r="M25" i="3"/>
  <c r="AA39" i="1"/>
  <c r="AB39" i="1" s="1"/>
  <c r="M39" i="3"/>
  <c r="W51" i="1"/>
  <c r="M51" i="3"/>
  <c r="W63" i="1"/>
  <c r="M63" i="3"/>
  <c r="AA73" i="1"/>
  <c r="AB73" i="1" s="1"/>
  <c r="M73" i="3"/>
  <c r="W81" i="1"/>
  <c r="M81" i="3"/>
  <c r="AA89" i="1"/>
  <c r="AB89" i="1" s="1"/>
  <c r="M89" i="3"/>
  <c r="AA105" i="1"/>
  <c r="AB105" i="1" s="1"/>
  <c r="M105" i="3"/>
  <c r="AA113" i="1"/>
  <c r="AB113" i="1" s="1"/>
  <c r="M113" i="3"/>
  <c r="W121" i="1"/>
  <c r="M121" i="3"/>
  <c r="AA131" i="1"/>
  <c r="AB131" i="1" s="1"/>
  <c r="M131" i="3"/>
  <c r="W141" i="1"/>
  <c r="M141" i="3"/>
  <c r="AA151" i="1"/>
  <c r="AB151" i="1" s="1"/>
  <c r="M151" i="3"/>
  <c r="W161" i="1"/>
  <c r="M161" i="3"/>
  <c r="W173" i="1"/>
  <c r="M173" i="3"/>
  <c r="AA185" i="1"/>
  <c r="AB185" i="1" s="1"/>
  <c r="M185" i="3"/>
  <c r="W193" i="1"/>
  <c r="M193" i="3"/>
  <c r="AA207" i="1"/>
  <c r="AB207" i="1" s="1"/>
  <c r="M207" i="3"/>
  <c r="W217" i="1"/>
  <c r="M217" i="3"/>
  <c r="W229" i="1"/>
  <c r="M229" i="3"/>
  <c r="AA237" i="1"/>
  <c r="AB237" i="1" s="1"/>
  <c r="M237" i="3"/>
  <c r="W249" i="1"/>
  <c r="M249" i="3"/>
  <c r="AA257" i="1"/>
  <c r="AB257" i="1" s="1"/>
  <c r="M257" i="3"/>
  <c r="W265" i="1"/>
  <c r="M265" i="3"/>
  <c r="AA273" i="1"/>
  <c r="AB273" i="1" s="1"/>
  <c r="M273" i="3"/>
  <c r="W283" i="1"/>
  <c r="M283" i="3"/>
  <c r="W291" i="1"/>
  <c r="M291" i="3"/>
  <c r="AA299" i="1"/>
  <c r="AB299" i="1" s="1"/>
  <c r="M299" i="3"/>
  <c r="AA307" i="1"/>
  <c r="AB307" i="1" s="1"/>
  <c r="M307" i="3"/>
  <c r="AA317" i="1"/>
  <c r="AB317" i="1" s="1"/>
  <c r="M317" i="3"/>
  <c r="W325" i="1"/>
  <c r="M325" i="3"/>
  <c r="AA335" i="1"/>
  <c r="AB335" i="1" s="1"/>
  <c r="M335" i="3"/>
  <c r="W343" i="1"/>
  <c r="M343" i="3"/>
  <c r="AA351" i="1"/>
  <c r="AB351" i="1" s="1"/>
  <c r="M351" i="3"/>
  <c r="AA360" i="1"/>
  <c r="AB360" i="1" s="1"/>
  <c r="M360" i="3"/>
  <c r="W368" i="1"/>
  <c r="M368" i="3"/>
  <c r="W376" i="1"/>
  <c r="M376" i="3"/>
  <c r="W384" i="1"/>
  <c r="M384" i="3"/>
  <c r="AA392" i="1"/>
  <c r="AB392" i="1" s="1"/>
  <c r="M392" i="3"/>
  <c r="W400" i="1"/>
  <c r="M400" i="3"/>
  <c r="AA408" i="1"/>
  <c r="AB408" i="1" s="1"/>
  <c r="M408" i="3"/>
  <c r="AA416" i="1"/>
  <c r="AB416" i="1" s="1"/>
  <c r="M416" i="3"/>
  <c r="AA10" i="1"/>
  <c r="AB10" i="1" s="1"/>
  <c r="M10" i="3"/>
  <c r="W18" i="1"/>
  <c r="M18" i="3"/>
  <c r="W26" i="1"/>
  <c r="M26" i="3"/>
  <c r="W34" i="1"/>
  <c r="M34" i="3"/>
  <c r="W42" i="1"/>
  <c r="M42" i="3"/>
  <c r="W78" i="1"/>
  <c r="M78" i="3"/>
  <c r="AA50" i="1"/>
  <c r="AB50" i="1" s="1"/>
  <c r="M50" i="3"/>
  <c r="AA58" i="1"/>
  <c r="AB58" i="1" s="1"/>
  <c r="M58" i="3"/>
  <c r="AA66" i="1"/>
  <c r="AB66" i="1" s="1"/>
  <c r="M66" i="3"/>
  <c r="W74" i="1"/>
  <c r="M74" i="3"/>
  <c r="W92" i="1"/>
  <c r="M92" i="3"/>
  <c r="AA102" i="1"/>
  <c r="AB102" i="1" s="1"/>
  <c r="M102" i="3"/>
  <c r="AA110" i="1"/>
  <c r="AB110" i="1" s="1"/>
  <c r="M110" i="3"/>
  <c r="AA120" i="1"/>
  <c r="AB120" i="1" s="1"/>
  <c r="M120" i="3"/>
  <c r="AA134" i="1"/>
  <c r="AB134" i="1" s="1"/>
  <c r="M134" i="3"/>
  <c r="AA144" i="1"/>
  <c r="AB144" i="1" s="1"/>
  <c r="M144" i="3"/>
  <c r="W158" i="1"/>
  <c r="M158" i="3"/>
  <c r="W168" i="1"/>
  <c r="M168" i="3"/>
  <c r="W182" i="1"/>
  <c r="M182" i="3"/>
  <c r="W190" i="1"/>
  <c r="M190" i="3"/>
  <c r="W202" i="1"/>
  <c r="M202" i="3"/>
  <c r="W214" i="1"/>
  <c r="M214" i="3"/>
  <c r="W224" i="1"/>
  <c r="M224" i="3"/>
  <c r="W238" i="1"/>
  <c r="M238" i="3"/>
  <c r="AA252" i="1"/>
  <c r="AB252" i="1" s="1"/>
  <c r="M252" i="3"/>
  <c r="AA262" i="1"/>
  <c r="AB262" i="1" s="1"/>
  <c r="M262" i="3"/>
  <c r="AA282" i="1"/>
  <c r="AB282" i="1" s="1"/>
  <c r="M282" i="3"/>
  <c r="W310" i="1"/>
  <c r="M310" i="3"/>
  <c r="AA336" i="1"/>
  <c r="AB336" i="1" s="1"/>
  <c r="M336" i="3"/>
  <c r="W387" i="1"/>
  <c r="M387" i="3"/>
  <c r="W250" i="1"/>
  <c r="M250" i="3"/>
  <c r="BK447" i="1"/>
  <c r="BL447" i="1" s="1"/>
  <c r="O447" i="3"/>
  <c r="BK155" i="1"/>
  <c r="BL155" i="1" s="1"/>
  <c r="O155" i="3"/>
  <c r="AS183" i="1"/>
  <c r="N183" i="3"/>
  <c r="BK358" i="1"/>
  <c r="BL358" i="1" s="1"/>
  <c r="O358" i="3"/>
  <c r="BK334" i="1"/>
  <c r="BL334" i="1" s="1"/>
  <c r="O334" i="3"/>
  <c r="BK63" i="1"/>
  <c r="BL63" i="1" s="1"/>
  <c r="O63" i="3"/>
  <c r="BK178" i="1"/>
  <c r="BL178" i="1" s="1"/>
  <c r="O178" i="3"/>
  <c r="BK20" i="1"/>
  <c r="BL20" i="1" s="1"/>
  <c r="O20" i="3"/>
  <c r="BK106" i="1"/>
  <c r="BL106" i="1" s="1"/>
  <c r="O106" i="3"/>
  <c r="BK308" i="1"/>
  <c r="BL308" i="1" s="1"/>
  <c r="O308" i="3"/>
  <c r="BK462" i="1"/>
  <c r="BL462" i="1" s="1"/>
  <c r="O462" i="3"/>
  <c r="BK47" i="1"/>
  <c r="BL47" i="1" s="1"/>
  <c r="O47" i="3"/>
  <c r="BK161" i="1"/>
  <c r="BL161" i="1" s="1"/>
  <c r="O161" i="3"/>
  <c r="BK307" i="1"/>
  <c r="BL307" i="1" s="1"/>
  <c r="O307" i="3"/>
  <c r="BK461" i="1"/>
  <c r="BL461" i="1" s="1"/>
  <c r="O461" i="3"/>
  <c r="BK98" i="1"/>
  <c r="BL98" i="1" s="1"/>
  <c r="O98" i="3"/>
  <c r="BK37" i="1"/>
  <c r="BL37" i="1" s="1"/>
  <c r="O37" i="3"/>
  <c r="BK295" i="1"/>
  <c r="BL295" i="1" s="1"/>
  <c r="O295" i="3"/>
  <c r="BK450" i="1"/>
  <c r="BL450" i="1" s="1"/>
  <c r="O450" i="3"/>
  <c r="BK36" i="1"/>
  <c r="BL36" i="1" s="1"/>
  <c r="O36" i="3"/>
  <c r="BK150" i="1"/>
  <c r="BL150" i="1" s="1"/>
  <c r="O150" i="3"/>
  <c r="BK294" i="1"/>
  <c r="BL294" i="1" s="1"/>
  <c r="O294" i="3"/>
  <c r="BK449" i="1"/>
  <c r="BL449" i="1" s="1"/>
  <c r="O449" i="3"/>
  <c r="BK62" i="1"/>
  <c r="BL62" i="1" s="1"/>
  <c r="O62" i="3"/>
  <c r="BK177" i="1"/>
  <c r="BL177" i="1" s="1"/>
  <c r="O177" i="3"/>
  <c r="BK292" i="1"/>
  <c r="BL292" i="1" s="1"/>
  <c r="O292" i="3"/>
  <c r="BK418" i="1"/>
  <c r="BL418" i="1" s="1"/>
  <c r="O418" i="3"/>
  <c r="AS23" i="1"/>
  <c r="BV23" i="1" s="1"/>
  <c r="N23" i="3"/>
  <c r="BK373" i="1"/>
  <c r="BL373" i="1" s="1"/>
  <c r="O373" i="3"/>
  <c r="BK163" i="1"/>
  <c r="BL163" i="1" s="1"/>
  <c r="O163" i="3"/>
  <c r="BK310" i="1"/>
  <c r="BL310" i="1" s="1"/>
  <c r="O310" i="3"/>
  <c r="AS113" i="1"/>
  <c r="N113" i="3"/>
  <c r="AS26" i="1"/>
  <c r="N26" i="3"/>
  <c r="BU114" i="1"/>
  <c r="N114" i="3"/>
  <c r="BK17" i="1"/>
  <c r="BL17" i="1" s="1"/>
  <c r="O17" i="3"/>
  <c r="BK130" i="1"/>
  <c r="BL130" i="1" s="1"/>
  <c r="O130" i="3"/>
  <c r="BK305" i="1"/>
  <c r="BL305" i="1" s="1"/>
  <c r="O305" i="3"/>
  <c r="BK252" i="1"/>
  <c r="BL252" i="1" s="1"/>
  <c r="O252" i="3"/>
  <c r="BK191" i="1"/>
  <c r="BL191" i="1" s="1"/>
  <c r="O191" i="3"/>
  <c r="BK340" i="1"/>
  <c r="BL340" i="1" s="1"/>
  <c r="O340" i="3"/>
  <c r="BK399" i="1"/>
  <c r="BL399" i="1" s="1"/>
  <c r="O399" i="3"/>
  <c r="BK457" i="1"/>
  <c r="BL457" i="1" s="1"/>
  <c r="O457" i="3"/>
  <c r="BK72" i="1"/>
  <c r="BL72" i="1" s="1"/>
  <c r="O72" i="3"/>
  <c r="BI319" i="1"/>
  <c r="BI15" i="1"/>
  <c r="BI71" i="1"/>
  <c r="BI259" i="1"/>
  <c r="BI283" i="1"/>
  <c r="BI347" i="1"/>
  <c r="BI467" i="1"/>
  <c r="BI366" i="1"/>
  <c r="BI410" i="1"/>
  <c r="BI82" i="1"/>
  <c r="BI346" i="1"/>
  <c r="BI494" i="1"/>
  <c r="BI167" i="1"/>
  <c r="BI111" i="1"/>
  <c r="BI223" i="1"/>
  <c r="BI275" i="1"/>
  <c r="BI436" i="1"/>
  <c r="BI409" i="1"/>
  <c r="BI378" i="1"/>
  <c r="BI25" i="1"/>
  <c r="BI81" i="1"/>
  <c r="BI129" i="1"/>
  <c r="BI398" i="1"/>
  <c r="BI426" i="1"/>
  <c r="AQ196" i="1"/>
  <c r="AN196" i="1" s="1"/>
  <c r="AQ315" i="1"/>
  <c r="AR315" i="1" s="1"/>
  <c r="N315" i="3" s="1"/>
  <c r="AQ84" i="1"/>
  <c r="AN84" i="1" s="1"/>
  <c r="AQ496" i="1"/>
  <c r="AR496" i="1" s="1"/>
  <c r="N496" i="3" s="1"/>
  <c r="AQ280" i="1"/>
  <c r="AN280" i="1" s="1"/>
  <c r="AQ272" i="1"/>
  <c r="AN272" i="1" s="1"/>
  <c r="AQ55" i="1"/>
  <c r="AR55" i="1" s="1"/>
  <c r="N55" i="3" s="1"/>
  <c r="AQ235" i="1"/>
  <c r="AR235" i="1" s="1"/>
  <c r="AQ380" i="1"/>
  <c r="AR380" i="1" s="1"/>
  <c r="BI380" i="1" s="1"/>
  <c r="AQ284" i="1"/>
  <c r="AN284" i="1" s="1"/>
  <c r="AQ468" i="1"/>
  <c r="AR468" i="1" s="1"/>
  <c r="AQ33" i="1"/>
  <c r="AR33" i="1" s="1"/>
  <c r="AQ241" i="1"/>
  <c r="AR241" i="1" s="1"/>
  <c r="BU241" i="1" s="1"/>
  <c r="AQ332" i="1"/>
  <c r="AR332" i="1" s="1"/>
  <c r="BI417" i="1"/>
  <c r="BI90" i="1"/>
  <c r="BI356" i="1"/>
  <c r="BI214" i="1"/>
  <c r="BI445" i="1"/>
  <c r="BI97" i="1"/>
  <c r="BF97" i="1" s="1"/>
  <c r="BI247" i="1"/>
  <c r="BF247" i="1" s="1"/>
  <c r="BI186" i="1"/>
  <c r="BF186" i="1" s="1"/>
  <c r="BI297" i="1"/>
  <c r="BF297" i="1" s="1"/>
  <c r="BI317" i="1"/>
  <c r="BF317" i="1" s="1"/>
  <c r="BI329" i="1"/>
  <c r="BF329" i="1" s="1"/>
  <c r="BI362" i="1"/>
  <c r="BF362" i="1" s="1"/>
  <c r="BI326" i="1"/>
  <c r="BF326" i="1" s="1"/>
  <c r="BI440" i="1"/>
  <c r="BF440" i="1" s="1"/>
  <c r="BI499" i="1"/>
  <c r="BF499" i="1" s="1"/>
  <c r="BI439" i="1"/>
  <c r="BF439" i="1" s="1"/>
  <c r="BI493" i="1"/>
  <c r="BF493" i="1" s="1"/>
  <c r="BI166" i="1"/>
  <c r="BF166" i="1" s="1"/>
  <c r="BI6" i="1"/>
  <c r="BU197" i="1"/>
  <c r="BI197" i="1"/>
  <c r="BJ404" i="1"/>
  <c r="BI323" i="1"/>
  <c r="BJ323" i="1" s="1"/>
  <c r="BI412" i="1"/>
  <c r="BI496" i="1"/>
  <c r="BI113" i="1"/>
  <c r="BF113" i="1" s="1"/>
  <c r="BI169" i="1"/>
  <c r="BF169" i="1" s="1"/>
  <c r="BI261" i="1"/>
  <c r="BF261" i="1" s="1"/>
  <c r="BI349" i="1"/>
  <c r="BF349" i="1" s="1"/>
  <c r="BI469" i="1"/>
  <c r="BF469" i="1" s="1"/>
  <c r="BI26" i="1"/>
  <c r="BJ26" i="1" s="1"/>
  <c r="BI114" i="1"/>
  <c r="BJ114" i="1" s="1"/>
  <c r="BI322" i="1"/>
  <c r="BJ322" i="1" s="1"/>
  <c r="BI183" i="1"/>
  <c r="BF183" i="1" s="1"/>
  <c r="BI273" i="1"/>
  <c r="BF273" i="1" s="1"/>
  <c r="BI313" i="1"/>
  <c r="BF313" i="1" s="1"/>
  <c r="BI325" i="1"/>
  <c r="BF325" i="1" s="1"/>
  <c r="BI337" i="1"/>
  <c r="BJ337" i="1" s="1"/>
  <c r="BI342" i="1"/>
  <c r="BF342" i="1" s="1"/>
  <c r="BI483" i="1"/>
  <c r="BJ483" i="1" s="1"/>
  <c r="BI423" i="1"/>
  <c r="BF423" i="1" s="1"/>
  <c r="BI137" i="1"/>
  <c r="BF137" i="1" s="1"/>
  <c r="BI345" i="1"/>
  <c r="BF345" i="1" s="1"/>
  <c r="BI23" i="1"/>
  <c r="BF23" i="1" s="1"/>
  <c r="BI315" i="1"/>
  <c r="BF315" i="1" s="1"/>
  <c r="BI301" i="1"/>
  <c r="BF301" i="1" s="1"/>
  <c r="BI235" i="1"/>
  <c r="BF235" i="1" s="1"/>
  <c r="BI381" i="1"/>
  <c r="BF381" i="1" s="1"/>
  <c r="BI205" i="1"/>
  <c r="BJ205" i="1" s="1"/>
  <c r="BI285" i="1"/>
  <c r="BF285" i="1" s="1"/>
  <c r="BI497" i="1"/>
  <c r="BF497" i="1" s="1"/>
  <c r="BI54" i="1"/>
  <c r="BF54" i="1" s="1"/>
  <c r="BI170" i="1"/>
  <c r="BJ170" i="1" s="1"/>
  <c r="BI411" i="1"/>
  <c r="BJ411" i="1" s="1"/>
  <c r="AQ472" i="1"/>
  <c r="AN472" i="1" s="1"/>
  <c r="AQ327" i="1"/>
  <c r="AR327" i="1" s="1"/>
  <c r="BU327" i="1" s="1"/>
  <c r="AQ209" i="1"/>
  <c r="AR209" i="1" s="1"/>
  <c r="AQ500" i="1"/>
  <c r="AR500" i="1" s="1"/>
  <c r="AQ407" i="1"/>
  <c r="AN407" i="1" s="1"/>
  <c r="AQ429" i="1"/>
  <c r="AN429" i="1" s="1"/>
  <c r="AQ185" i="1"/>
  <c r="AR185" i="1" s="1"/>
  <c r="AS185" i="1" s="1"/>
  <c r="AQ136" i="1"/>
  <c r="AN136" i="1" s="1"/>
  <c r="AQ179" i="1"/>
  <c r="AN179" i="1" s="1"/>
  <c r="AQ200" i="1"/>
  <c r="AN200" i="1" s="1"/>
  <c r="AQ80" i="1"/>
  <c r="AN80" i="1" s="1"/>
  <c r="AQ377" i="1"/>
  <c r="AN377" i="1" s="1"/>
  <c r="AQ408" i="1"/>
  <c r="AR408" i="1" s="1"/>
  <c r="AS408" i="1" s="1"/>
  <c r="AQ171" i="1"/>
  <c r="AN171" i="1" s="1"/>
  <c r="AQ248" i="1"/>
  <c r="AN248" i="1" s="1"/>
  <c r="AQ207" i="1"/>
  <c r="AR207" i="1" s="1"/>
  <c r="AQ288" i="1"/>
  <c r="AN288" i="1" s="1"/>
  <c r="AQ336" i="1"/>
  <c r="AR336" i="1" s="1"/>
  <c r="AQ344" i="1"/>
  <c r="AN344" i="1" s="1"/>
  <c r="AQ351" i="1"/>
  <c r="AR351" i="1" s="1"/>
  <c r="AQ393" i="1"/>
  <c r="AN393" i="1" s="1"/>
  <c r="AQ492" i="1"/>
  <c r="AR492" i="1" s="1"/>
  <c r="AQ473" i="1"/>
  <c r="AR473" i="1" s="1"/>
  <c r="AQ180" i="1"/>
  <c r="AN180" i="1" s="1"/>
  <c r="AQ29" i="1"/>
  <c r="AN29" i="1" s="1"/>
  <c r="AQ115" i="1"/>
  <c r="AN115" i="1" s="1"/>
  <c r="AQ143" i="1"/>
  <c r="AR143" i="1" s="1"/>
  <c r="AQ96" i="1"/>
  <c r="AN96" i="1" s="1"/>
  <c r="AQ264" i="1"/>
  <c r="AN264" i="1" s="1"/>
  <c r="AQ401" i="1"/>
  <c r="AR401" i="1" s="1"/>
  <c r="AQ383" i="1"/>
  <c r="AN383" i="1" s="1"/>
  <c r="AQ414" i="1"/>
  <c r="AR414" i="1" s="1"/>
  <c r="AR309" i="1"/>
  <c r="AS309" i="1" s="1"/>
  <c r="AT309" i="1" s="1"/>
  <c r="AQ22" i="1"/>
  <c r="AR22" i="1" s="1"/>
  <c r="AQ464" i="1"/>
  <c r="AN464" i="1" s="1"/>
  <c r="AQ413" i="1"/>
  <c r="AR413" i="1" s="1"/>
  <c r="AQ28" i="1"/>
  <c r="AN28" i="1" s="1"/>
  <c r="AQ126" i="1"/>
  <c r="AN126" i="1" s="1"/>
  <c r="AQ86" i="1"/>
  <c r="AR86" i="1" s="1"/>
  <c r="AQ220" i="1"/>
  <c r="AN220" i="1" s="1"/>
  <c r="AQ221" i="1"/>
  <c r="AR221" i="1" s="1"/>
  <c r="AS221" i="1" s="1"/>
  <c r="BV221" i="1" s="1"/>
  <c r="AQ237" i="1"/>
  <c r="AR237" i="1" s="1"/>
  <c r="AQ253" i="1"/>
  <c r="AR253" i="1" s="1"/>
  <c r="AQ352" i="1"/>
  <c r="AN352" i="1" s="1"/>
  <c r="AQ12" i="1"/>
  <c r="AN12" i="1" s="1"/>
  <c r="W479" i="1"/>
  <c r="AQ79" i="1"/>
  <c r="AR79" i="1" s="1"/>
  <c r="AQ324" i="1"/>
  <c r="AR324" i="1" s="1"/>
  <c r="AQ369" i="1"/>
  <c r="AN369" i="1" s="1"/>
  <c r="AQ441" i="1"/>
  <c r="AR441" i="1" s="1"/>
  <c r="AQ488" i="1"/>
  <c r="AR488" i="1" s="1"/>
  <c r="AS488" i="1" s="1"/>
  <c r="AQ394" i="1"/>
  <c r="AR394" i="1" s="1"/>
  <c r="AQ395" i="1"/>
  <c r="AR395" i="1" s="1"/>
  <c r="AQ498" i="1"/>
  <c r="AN498" i="1" s="1"/>
  <c r="AQ68" i="1"/>
  <c r="AN68" i="1" s="1"/>
  <c r="AQ30" i="1"/>
  <c r="AR30" i="1" s="1"/>
  <c r="AQ57" i="1"/>
  <c r="AR57" i="1" s="1"/>
  <c r="AQ192" i="1"/>
  <c r="AN192" i="1" s="1"/>
  <c r="AQ263" i="1"/>
  <c r="AN263" i="1" s="1"/>
  <c r="AQ452" i="1"/>
  <c r="AR452" i="1" s="1"/>
  <c r="AA475" i="1"/>
  <c r="AB475" i="1" s="1"/>
  <c r="AQ287" i="1"/>
  <c r="AR287" i="1" s="1"/>
  <c r="AQ433" i="1"/>
  <c r="AR433" i="1" s="1"/>
  <c r="AQ460" i="1"/>
  <c r="AN460" i="1" s="1"/>
  <c r="AQ382" i="1"/>
  <c r="AR382" i="1" s="1"/>
  <c r="AQ482" i="1"/>
  <c r="AR482" i="1" s="1"/>
  <c r="BJ440" i="1"/>
  <c r="AQ13" i="1"/>
  <c r="AR13" i="1" s="1"/>
  <c r="AQ18" i="1"/>
  <c r="AR18" i="1" s="1"/>
  <c r="AQ39" i="1"/>
  <c r="AR39" i="1" s="1"/>
  <c r="AQ40" i="1"/>
  <c r="AN40" i="1" s="1"/>
  <c r="AQ56" i="1"/>
  <c r="AN56" i="1" s="1"/>
  <c r="AQ46" i="1"/>
  <c r="AR46" i="1" s="1"/>
  <c r="AQ58" i="1"/>
  <c r="AR58" i="1" s="1"/>
  <c r="AQ50" i="1"/>
  <c r="AR50" i="1" s="1"/>
  <c r="AQ142" i="1"/>
  <c r="AR142" i="1" s="1"/>
  <c r="AQ74" i="1"/>
  <c r="AN74" i="1" s="1"/>
  <c r="AQ154" i="1"/>
  <c r="AN154" i="1" s="1"/>
  <c r="AQ132" i="1"/>
  <c r="AN132" i="1" s="1"/>
  <c r="AQ67" i="1"/>
  <c r="AR67" i="1" s="1"/>
  <c r="AQ87" i="1"/>
  <c r="AR87" i="1" s="1"/>
  <c r="AQ127" i="1"/>
  <c r="AR127" i="1" s="1"/>
  <c r="AQ172" i="1"/>
  <c r="AN172" i="1" s="1"/>
  <c r="AQ208" i="1"/>
  <c r="AN208" i="1" s="1"/>
  <c r="AQ236" i="1"/>
  <c r="AN236" i="1" s="1"/>
  <c r="AQ199" i="1"/>
  <c r="AR199" i="1" s="1"/>
  <c r="AQ211" i="1"/>
  <c r="AR211" i="1" s="1"/>
  <c r="AQ104" i="1"/>
  <c r="AN104" i="1" s="1"/>
  <c r="BJ97" i="1"/>
  <c r="AQ38" i="1"/>
  <c r="AR38" i="1" s="1"/>
  <c r="AQ335" i="1"/>
  <c r="AR335" i="1" s="1"/>
  <c r="AQ422" i="1"/>
  <c r="AR422" i="1" s="1"/>
  <c r="AQ328" i="1"/>
  <c r="AN328" i="1" s="1"/>
  <c r="AQ187" i="1"/>
  <c r="AR187" i="1" s="1"/>
  <c r="AQ11" i="1"/>
  <c r="AR11" i="1" s="1"/>
  <c r="AQ66" i="1"/>
  <c r="AR66" i="1" s="1"/>
  <c r="AQ95" i="1"/>
  <c r="AR95" i="1" s="1"/>
  <c r="AQ125" i="1"/>
  <c r="AR125" i="1" s="1"/>
  <c r="AQ152" i="1"/>
  <c r="AN152" i="1" s="1"/>
  <c r="AQ181" i="1"/>
  <c r="AN181" i="1" s="1"/>
  <c r="AQ219" i="1"/>
  <c r="AN219" i="1" s="1"/>
  <c r="AQ246" i="1"/>
  <c r="AN246" i="1" s="1"/>
  <c r="AQ296" i="1"/>
  <c r="AN296" i="1" s="1"/>
  <c r="AQ361" i="1"/>
  <c r="AR361" i="1" s="1"/>
  <c r="AQ392" i="1"/>
  <c r="AN392" i="1" s="1"/>
  <c r="AQ451" i="1"/>
  <c r="AN451" i="1" s="1"/>
  <c r="AQ481" i="1"/>
  <c r="AR481" i="1" s="1"/>
  <c r="AQ210" i="1"/>
  <c r="AN210" i="1" s="1"/>
  <c r="AQ299" i="1"/>
  <c r="AN299" i="1" s="1"/>
  <c r="AQ164" i="1"/>
  <c r="AN164" i="1" s="1"/>
  <c r="AQ198" i="1"/>
  <c r="AN198" i="1" s="1"/>
  <c r="AQ21" i="1"/>
  <c r="AN21" i="1" s="1"/>
  <c r="AQ49" i="1"/>
  <c r="AR49" i="1" s="1"/>
  <c r="AQ108" i="1"/>
  <c r="AN108" i="1" s="1"/>
  <c r="AQ301" i="1"/>
  <c r="AR301" i="1" s="1"/>
  <c r="AQ343" i="1"/>
  <c r="AR343" i="1" s="1"/>
  <c r="W314" i="1"/>
  <c r="AQ229" i="1"/>
  <c r="AR229" i="1" s="1"/>
  <c r="AQ256" i="1"/>
  <c r="AN256" i="1" s="1"/>
  <c r="AQ279" i="1"/>
  <c r="AR279" i="1" s="1"/>
  <c r="AQ316" i="1"/>
  <c r="AN316" i="1" s="1"/>
  <c r="AQ375" i="1"/>
  <c r="AN375" i="1" s="1"/>
  <c r="AQ406" i="1"/>
  <c r="AR406" i="1" s="1"/>
  <c r="AQ432" i="1"/>
  <c r="AR432" i="1" s="1"/>
  <c r="AQ463" i="1"/>
  <c r="AR463" i="1" s="1"/>
  <c r="AQ491" i="1"/>
  <c r="AR491" i="1" s="1"/>
  <c r="W432" i="1"/>
  <c r="AQ78" i="1"/>
  <c r="AR78" i="1" s="1"/>
  <c r="AQ135" i="1"/>
  <c r="AR135" i="1" s="1"/>
  <c r="N135" i="3" s="1"/>
  <c r="W6" i="1"/>
  <c r="AA70" i="1"/>
  <c r="AB70" i="1" s="1"/>
  <c r="AA148" i="1"/>
  <c r="AB148" i="1" s="1"/>
  <c r="AA402" i="1"/>
  <c r="AB402" i="1" s="1"/>
  <c r="AQ372" i="1"/>
  <c r="AR372" i="1" s="1"/>
  <c r="W339" i="1"/>
  <c r="W38" i="1"/>
  <c r="W14" i="1"/>
  <c r="W156" i="1"/>
  <c r="W385" i="1"/>
  <c r="W126" i="1"/>
  <c r="CH430" i="1"/>
  <c r="CH317" i="1"/>
  <c r="AA216" i="1"/>
  <c r="AB216" i="1" s="1"/>
  <c r="AA275" i="1"/>
  <c r="AB275" i="1" s="1"/>
  <c r="AA254" i="1"/>
  <c r="AB254" i="1" s="1"/>
  <c r="AA394" i="1"/>
  <c r="AB394" i="1" s="1"/>
  <c r="AA308" i="1"/>
  <c r="AB308" i="1" s="1"/>
  <c r="W17" i="1"/>
  <c r="AN487" i="1"/>
  <c r="W386" i="1"/>
  <c r="W7" i="1"/>
  <c r="W259" i="1"/>
  <c r="AA12" i="1"/>
  <c r="AB12" i="1" s="1"/>
  <c r="AA146" i="1"/>
  <c r="AB146" i="1" s="1"/>
  <c r="AA4" i="1"/>
  <c r="AB4" i="1" s="1"/>
  <c r="AA187" i="1"/>
  <c r="AB187" i="1" s="1"/>
  <c r="AA195" i="1"/>
  <c r="AB195" i="1" s="1"/>
  <c r="AA83" i="1"/>
  <c r="AB83" i="1" s="1"/>
  <c r="AA36" i="1"/>
  <c r="AB36" i="1" s="1"/>
  <c r="W231" i="1"/>
  <c r="AA20" i="1"/>
  <c r="AB20" i="1" s="1"/>
  <c r="AA60" i="1"/>
  <c r="AB60" i="1" s="1"/>
  <c r="AA112" i="1"/>
  <c r="AB112" i="1" s="1"/>
  <c r="W184" i="1"/>
  <c r="AA350" i="1"/>
  <c r="AB350" i="1" s="1"/>
  <c r="W267" i="1"/>
  <c r="AA53" i="1"/>
  <c r="AB53" i="1" s="1"/>
  <c r="AA143" i="1"/>
  <c r="AB143" i="1" s="1"/>
  <c r="AA41" i="1"/>
  <c r="AB41" i="1" s="1"/>
  <c r="AA221" i="1"/>
  <c r="AB221" i="1" s="1"/>
  <c r="AA337" i="1"/>
  <c r="AB337" i="1" s="1"/>
  <c r="W75" i="1"/>
  <c r="W378" i="1"/>
  <c r="W324" i="1"/>
  <c r="W424" i="1"/>
  <c r="AA44" i="1"/>
  <c r="AB44" i="1" s="1"/>
  <c r="W327" i="1"/>
  <c r="W311" i="1"/>
  <c r="W124" i="1"/>
  <c r="W68" i="1"/>
  <c r="W242" i="1"/>
  <c r="W192" i="1"/>
  <c r="AA52" i="1"/>
  <c r="AB52" i="1" s="1"/>
  <c r="AA251" i="1"/>
  <c r="AB251" i="1" s="1"/>
  <c r="W163" i="1"/>
  <c r="AA410" i="1"/>
  <c r="AB410" i="1" s="1"/>
  <c r="AA133" i="1"/>
  <c r="AB133" i="1" s="1"/>
  <c r="W27" i="1"/>
  <c r="W104" i="1"/>
  <c r="W84" i="1"/>
  <c r="W334" i="1"/>
  <c r="W136" i="1"/>
  <c r="AA160" i="1"/>
  <c r="AB160" i="1" s="1"/>
  <c r="AA28" i="1"/>
  <c r="AB28" i="1" s="1"/>
  <c r="W270" i="1"/>
  <c r="W284" i="1"/>
  <c r="W175" i="1"/>
  <c r="AA97" i="1"/>
  <c r="AB97" i="1" s="1"/>
  <c r="AA65" i="1"/>
  <c r="AB65" i="1" s="1"/>
  <c r="W174" i="1"/>
  <c r="W204" i="1"/>
  <c r="W228" i="1"/>
  <c r="AA96" i="1"/>
  <c r="AB96" i="1" s="1"/>
  <c r="AA389" i="1"/>
  <c r="AB389" i="1" s="1"/>
  <c r="AA80" i="1"/>
  <c r="AB80" i="1" s="1"/>
  <c r="W239" i="1"/>
  <c r="AA78" i="1"/>
  <c r="AB78" i="1" s="1"/>
  <c r="AA214" i="1"/>
  <c r="AB214" i="1" s="1"/>
  <c r="W58" i="1"/>
  <c r="AA310" i="1"/>
  <c r="AB310" i="1" s="1"/>
  <c r="W262" i="1"/>
  <c r="AA250" i="1"/>
  <c r="AB250" i="1" s="1"/>
  <c r="W286" i="1"/>
  <c r="W274" i="1"/>
  <c r="W246" i="1"/>
  <c r="W212" i="1"/>
  <c r="W88" i="1"/>
  <c r="W108" i="1"/>
  <c r="AA234" i="1"/>
  <c r="AB234" i="1" s="1"/>
  <c r="W411" i="1"/>
  <c r="W164" i="1"/>
  <c r="AA128" i="1"/>
  <c r="AB128" i="1" s="1"/>
  <c r="AA166" i="1"/>
  <c r="AB166" i="1" s="1"/>
  <c r="AA48" i="1"/>
  <c r="AB48" i="1" s="1"/>
  <c r="W72" i="1"/>
  <c r="W322" i="1"/>
  <c r="AA178" i="1"/>
  <c r="AB178" i="1" s="1"/>
  <c r="AA260" i="1"/>
  <c r="AB260" i="1" s="1"/>
  <c r="W188" i="1"/>
  <c r="W64" i="1"/>
  <c r="AA100" i="1"/>
  <c r="AB100" i="1" s="1"/>
  <c r="AA118" i="1"/>
  <c r="AB118" i="1" s="1"/>
  <c r="AA142" i="1"/>
  <c r="AB142" i="1" s="1"/>
  <c r="W198" i="1"/>
  <c r="AA222" i="1"/>
  <c r="AB222" i="1" s="1"/>
  <c r="W56" i="1"/>
  <c r="W150" i="1"/>
  <c r="AA290" i="1"/>
  <c r="AB290" i="1" s="1"/>
  <c r="W369" i="1"/>
  <c r="W54" i="1"/>
  <c r="AA396" i="1"/>
  <c r="AB396" i="1" s="1"/>
  <c r="W186" i="1"/>
  <c r="AA30" i="1"/>
  <c r="AB30" i="1" s="1"/>
  <c r="AA22" i="1"/>
  <c r="AB22" i="1" s="1"/>
  <c r="AA347" i="1"/>
  <c r="AB347" i="1" s="1"/>
  <c r="AA62" i="1"/>
  <c r="AB62" i="1" s="1"/>
  <c r="W321" i="1"/>
  <c r="W244" i="1"/>
  <c r="W272" i="1"/>
  <c r="AA405" i="1"/>
  <c r="AB405" i="1" s="1"/>
  <c r="W363" i="1"/>
  <c r="AA303" i="1"/>
  <c r="AB303" i="1" s="1"/>
  <c r="AA356" i="1"/>
  <c r="AB356" i="1" s="1"/>
  <c r="AA138" i="1"/>
  <c r="AB138" i="1" s="1"/>
  <c r="W46" i="1"/>
  <c r="W114" i="1"/>
  <c r="AA380" i="1"/>
  <c r="AB380" i="1" s="1"/>
  <c r="W404" i="1"/>
  <c r="AA218" i="1"/>
  <c r="AB218" i="1" s="1"/>
  <c r="W372" i="1"/>
  <c r="AA86" i="1"/>
  <c r="AB86" i="1" s="1"/>
  <c r="AA277" i="1"/>
  <c r="AB277" i="1" s="1"/>
  <c r="W241" i="1"/>
  <c r="W210" i="1"/>
  <c r="W232" i="1"/>
  <c r="AA145" i="1"/>
  <c r="AB145" i="1" s="1"/>
  <c r="W82" i="1"/>
  <c r="W258" i="1"/>
  <c r="AA162" i="1"/>
  <c r="AB162" i="1" s="1"/>
  <c r="AA288" i="1"/>
  <c r="AB288" i="1" s="1"/>
  <c r="AA176" i="1"/>
  <c r="AB176" i="1" s="1"/>
  <c r="AA21" i="1"/>
  <c r="AB21" i="1" s="1"/>
  <c r="W135" i="1"/>
  <c r="AA179" i="1"/>
  <c r="AB179" i="1" s="1"/>
  <c r="AA167" i="1"/>
  <c r="AB167" i="1" s="1"/>
  <c r="AA287" i="1"/>
  <c r="AB287" i="1" s="1"/>
  <c r="AA233" i="1"/>
  <c r="AB233" i="1" s="1"/>
  <c r="AA261" i="1"/>
  <c r="AB261" i="1" s="1"/>
  <c r="W388" i="1"/>
  <c r="W98" i="1"/>
  <c r="W364" i="1"/>
  <c r="W253" i="1"/>
  <c r="W269" i="1"/>
  <c r="W329" i="1"/>
  <c r="AA223" i="1"/>
  <c r="AB223" i="1" s="1"/>
  <c r="AA213" i="1"/>
  <c r="AB213" i="1" s="1"/>
  <c r="W189" i="1"/>
  <c r="AA157" i="1"/>
  <c r="AB157" i="1" s="1"/>
  <c r="W106" i="1"/>
  <c r="W313" i="1"/>
  <c r="W199" i="1"/>
  <c r="W194" i="1"/>
  <c r="W295" i="1"/>
  <c r="W320" i="1"/>
  <c r="W412" i="1"/>
  <c r="AA34" i="1"/>
  <c r="AB34" i="1" s="1"/>
  <c r="W120" i="1"/>
  <c r="W299" i="1"/>
  <c r="W66" i="1"/>
  <c r="AA238" i="1"/>
  <c r="AB238" i="1" s="1"/>
  <c r="AA18" i="1"/>
  <c r="AB18" i="1" s="1"/>
  <c r="W351" i="1"/>
  <c r="AA400" i="1"/>
  <c r="AB400" i="1" s="1"/>
  <c r="AA182" i="1"/>
  <c r="AB182" i="1" s="1"/>
  <c r="AA168" i="1"/>
  <c r="AB168" i="1" s="1"/>
  <c r="AR459" i="1"/>
  <c r="W5" i="1"/>
  <c r="AA74" i="1"/>
  <c r="AB74" i="1" s="1"/>
  <c r="AA384" i="1"/>
  <c r="AB384" i="1" s="1"/>
  <c r="W110" i="1"/>
  <c r="W102" i="1"/>
  <c r="AA224" i="1"/>
  <c r="AB224" i="1" s="1"/>
  <c r="W360" i="1"/>
  <c r="W73" i="1"/>
  <c r="AA92" i="1"/>
  <c r="AB92" i="1" s="1"/>
  <c r="AA387" i="1"/>
  <c r="AB387" i="1" s="1"/>
  <c r="AA190" i="1"/>
  <c r="AB190" i="1" s="1"/>
  <c r="W392" i="1"/>
  <c r="AA343" i="1"/>
  <c r="AB343" i="1" s="1"/>
  <c r="W50" i="1"/>
  <c r="W134" i="1"/>
  <c r="AA229" i="1"/>
  <c r="AB229" i="1" s="1"/>
  <c r="W335" i="1"/>
  <c r="AA217" i="1"/>
  <c r="AB217" i="1" s="1"/>
  <c r="AA202" i="1"/>
  <c r="AB202" i="1" s="1"/>
  <c r="W282" i="1"/>
  <c r="AA42" i="1"/>
  <c r="AB42" i="1" s="1"/>
  <c r="W336" i="1"/>
  <c r="W113" i="1"/>
  <c r="W252" i="1"/>
  <c r="AA158" i="1"/>
  <c r="AB158" i="1" s="1"/>
  <c r="W144" i="1"/>
  <c r="W115" i="1"/>
  <c r="AA256" i="1"/>
  <c r="AB256" i="1" s="1"/>
  <c r="W301" i="1"/>
  <c r="W465" i="1"/>
  <c r="W370" i="1"/>
  <c r="W211" i="1"/>
  <c r="W397" i="1"/>
  <c r="AA155" i="1"/>
  <c r="AB155" i="1" s="1"/>
  <c r="AA293" i="1"/>
  <c r="AB293" i="1" s="1"/>
  <c r="AA353" i="1"/>
  <c r="AB353" i="1" s="1"/>
  <c r="W361" i="1"/>
  <c r="AA107" i="1"/>
  <c r="AB107" i="1" s="1"/>
  <c r="W462" i="1"/>
  <c r="AA345" i="1"/>
  <c r="AB345" i="1" s="1"/>
  <c r="AA161" i="1"/>
  <c r="AB161" i="1" s="1"/>
  <c r="W317" i="1"/>
  <c r="AA368" i="1"/>
  <c r="AB368" i="1" s="1"/>
  <c r="AA249" i="1"/>
  <c r="AB249" i="1" s="1"/>
  <c r="AA193" i="1"/>
  <c r="AB193" i="1" s="1"/>
  <c r="AA26" i="1"/>
  <c r="AB26" i="1" s="1"/>
  <c r="W307" i="1"/>
  <c r="AA291" i="1"/>
  <c r="AB291" i="1" s="1"/>
  <c r="W10" i="1"/>
  <c r="W207" i="1"/>
  <c r="AA121" i="1"/>
  <c r="AB121" i="1" s="1"/>
  <c r="W131" i="1"/>
  <c r="AA40" i="1"/>
  <c r="AB40" i="1" s="1"/>
  <c r="W76" i="1"/>
  <c r="W440" i="1"/>
  <c r="W8" i="1"/>
  <c r="AA32" i="1"/>
  <c r="AB32" i="1" s="1"/>
  <c r="W16" i="1"/>
  <c r="AA24" i="1"/>
  <c r="AB24" i="1" s="1"/>
  <c r="AA482" i="1"/>
  <c r="AB482" i="1" s="1"/>
  <c r="AA319" i="1"/>
  <c r="AB319" i="1" s="1"/>
  <c r="AA362" i="1"/>
  <c r="AB362" i="1" s="1"/>
  <c r="AA123" i="1"/>
  <c r="AB123" i="1" s="1"/>
  <c r="W285" i="1"/>
  <c r="W328" i="1"/>
  <c r="W406" i="1"/>
  <c r="AA366" i="1"/>
  <c r="AB366" i="1" s="1"/>
  <c r="W382" i="1"/>
  <c r="W89" i="1"/>
  <c r="W374" i="1"/>
  <c r="W414" i="1"/>
  <c r="AA390" i="1"/>
  <c r="AB390" i="1" s="1"/>
  <c r="W341" i="1"/>
  <c r="W398" i="1"/>
  <c r="AN218" i="1"/>
  <c r="W25" i="1"/>
  <c r="AA141" i="1"/>
  <c r="AB141" i="1" s="1"/>
  <c r="W237" i="1"/>
  <c r="W416" i="1"/>
  <c r="W185" i="1"/>
  <c r="W151" i="1"/>
  <c r="AA325" i="1"/>
  <c r="AB325" i="1" s="1"/>
  <c r="AA283" i="1"/>
  <c r="AB283" i="1" s="1"/>
  <c r="W273" i="1"/>
  <c r="AA376" i="1"/>
  <c r="AB376" i="1" s="1"/>
  <c r="W257" i="1"/>
  <c r="AA358" i="1"/>
  <c r="AB358" i="1" s="1"/>
  <c r="W39" i="1"/>
  <c r="AA63" i="1"/>
  <c r="AB63" i="1" s="1"/>
  <c r="W15" i="1"/>
  <c r="W408" i="1"/>
  <c r="W105" i="1"/>
  <c r="AA173" i="1"/>
  <c r="AB173" i="1" s="1"/>
  <c r="W349" i="1"/>
  <c r="AA51" i="1"/>
  <c r="AB51" i="1" s="1"/>
  <c r="AA81" i="1"/>
  <c r="AB81" i="1" s="1"/>
  <c r="AA265" i="1"/>
  <c r="AB265" i="1" s="1"/>
  <c r="AN449" i="1"/>
  <c r="CU358" i="1"/>
  <c r="W49" i="1"/>
  <c r="AA197" i="1"/>
  <c r="AB197" i="1" s="1"/>
  <c r="AA215" i="1"/>
  <c r="AB215" i="1" s="1"/>
  <c r="AA130" i="1"/>
  <c r="AB130" i="1" s="1"/>
  <c r="AA466" i="1"/>
  <c r="AB466" i="1" s="1"/>
  <c r="AA263" i="1"/>
  <c r="AB263" i="1" s="1"/>
  <c r="W203" i="1"/>
  <c r="AA90" i="1"/>
  <c r="AB90" i="1" s="1"/>
  <c r="W227" i="1"/>
  <c r="W332" i="1"/>
  <c r="W279" i="1"/>
  <c r="AA191" i="1"/>
  <c r="AB191" i="1" s="1"/>
  <c r="W266" i="1"/>
  <c r="AA271" i="1"/>
  <c r="AB271" i="1" s="1"/>
  <c r="W496" i="1"/>
  <c r="AA125" i="1"/>
  <c r="AB125" i="1" s="1"/>
  <c r="AA165" i="1"/>
  <c r="AB165" i="1" s="1"/>
  <c r="AA154" i="1"/>
  <c r="AB154" i="1" s="1"/>
  <c r="CU174" i="1"/>
  <c r="AA255" i="1"/>
  <c r="AB255" i="1" s="1"/>
  <c r="AA87" i="1"/>
  <c r="AB87" i="1" s="1"/>
  <c r="W220" i="1"/>
  <c r="AA33" i="1"/>
  <c r="AB33" i="1" s="1"/>
  <c r="W103" i="1"/>
  <c r="AA281" i="1"/>
  <c r="AB281" i="1" s="1"/>
  <c r="AA171" i="1"/>
  <c r="AB171" i="1" s="1"/>
  <c r="W129" i="1"/>
  <c r="W181" i="1"/>
  <c r="W245" i="1"/>
  <c r="W235" i="1"/>
  <c r="W323" i="1"/>
  <c r="AN214" i="1"/>
  <c r="AA391" i="1"/>
  <c r="AB391" i="1" s="1"/>
  <c r="W11" i="1"/>
  <c r="AA375" i="1"/>
  <c r="AB375" i="1" s="1"/>
  <c r="AA344" i="1"/>
  <c r="AB344" i="1" s="1"/>
  <c r="W305" i="1"/>
  <c r="AA409" i="1"/>
  <c r="AB409" i="1" s="1"/>
  <c r="CH95" i="1"/>
  <c r="AA302" i="1"/>
  <c r="AB302" i="1" s="1"/>
  <c r="AA333" i="1"/>
  <c r="AB333" i="1" s="1"/>
  <c r="AA147" i="1"/>
  <c r="AB147" i="1" s="1"/>
  <c r="AA196" i="1"/>
  <c r="AB196" i="1" s="1"/>
  <c r="W61" i="1"/>
  <c r="W441" i="1"/>
  <c r="W318" i="1"/>
  <c r="AA137" i="1"/>
  <c r="AB137" i="1" s="1"/>
  <c r="W91" i="1"/>
  <c r="W159" i="1"/>
  <c r="AN370" i="1"/>
  <c r="AA453" i="1"/>
  <c r="AB453" i="1" s="1"/>
  <c r="AA352" i="1"/>
  <c r="AB352" i="1" s="1"/>
  <c r="AA297" i="1"/>
  <c r="AB297" i="1" s="1"/>
  <c r="W47" i="1"/>
  <c r="AA71" i="1"/>
  <c r="AB71" i="1" s="1"/>
  <c r="W79" i="1"/>
  <c r="AA119" i="1"/>
  <c r="AB119" i="1" s="1"/>
  <c r="AA280" i="1"/>
  <c r="AB280" i="1" s="1"/>
  <c r="W298" i="1"/>
  <c r="AA23" i="1"/>
  <c r="AB23" i="1" s="1"/>
  <c r="W489" i="1"/>
  <c r="AA289" i="1"/>
  <c r="AB289" i="1" s="1"/>
  <c r="W421" i="1"/>
  <c r="W315" i="1"/>
  <c r="W403" i="1"/>
  <c r="AA423" i="1"/>
  <c r="AB423" i="1" s="1"/>
  <c r="W206" i="1"/>
  <c r="AA31" i="1"/>
  <c r="AB31" i="1" s="1"/>
  <c r="W240" i="1"/>
  <c r="AA367" i="1"/>
  <c r="AB367" i="1" s="1"/>
  <c r="AA111" i="1"/>
  <c r="AB111" i="1" s="1"/>
  <c r="AA427" i="1"/>
  <c r="AB427" i="1" s="1"/>
  <c r="W365" i="1"/>
  <c r="W447" i="1"/>
  <c r="AA127" i="1"/>
  <c r="AB127" i="1" s="1"/>
  <c r="W247" i="1"/>
  <c r="W342" i="1"/>
  <c r="W477" i="1"/>
  <c r="AA296" i="1"/>
  <c r="AB296" i="1" s="1"/>
  <c r="AA152" i="1"/>
  <c r="AB152" i="1" s="1"/>
  <c r="W348" i="1"/>
  <c r="W435" i="1"/>
  <c r="W381" i="1"/>
  <c r="W417" i="1"/>
  <c r="W300" i="1"/>
  <c r="W109" i="1"/>
  <c r="AA371" i="1"/>
  <c r="AB371" i="1" s="1"/>
  <c r="AA29" i="1"/>
  <c r="AB29" i="1" s="1"/>
  <c r="W9" i="1"/>
  <c r="W77" i="1"/>
  <c r="W59" i="1"/>
  <c r="AA19" i="1"/>
  <c r="AB19" i="1" s="1"/>
  <c r="AA122" i="1"/>
  <c r="AB122" i="1" s="1"/>
  <c r="W101" i="1"/>
  <c r="AA448" i="1"/>
  <c r="AB448" i="1" s="1"/>
  <c r="AA43" i="1"/>
  <c r="AB43" i="1" s="1"/>
  <c r="W236" i="1"/>
  <c r="AA208" i="1"/>
  <c r="AB208" i="1" s="1"/>
  <c r="W312" i="1"/>
  <c r="AA264" i="1"/>
  <c r="AB264" i="1" s="1"/>
  <c r="AA180" i="1"/>
  <c r="AB180" i="1" s="1"/>
  <c r="W490" i="1"/>
  <c r="AA330" i="1"/>
  <c r="AB330" i="1" s="1"/>
  <c r="W278" i="1"/>
  <c r="AN499" i="1"/>
  <c r="AA153" i="1"/>
  <c r="AB153" i="1" s="1"/>
  <c r="W85" i="1"/>
  <c r="AA399" i="1"/>
  <c r="AB399" i="1" s="1"/>
  <c r="W117" i="1"/>
  <c r="AA407" i="1"/>
  <c r="AB407" i="1" s="1"/>
  <c r="AA67" i="1"/>
  <c r="AB67" i="1" s="1"/>
  <c r="AA478" i="1"/>
  <c r="AB478" i="1" s="1"/>
  <c r="AA93" i="1"/>
  <c r="AB93" i="1" s="1"/>
  <c r="W268" i="1"/>
  <c r="AA377" i="1"/>
  <c r="AB377" i="1" s="1"/>
  <c r="AA304" i="1"/>
  <c r="AB304" i="1" s="1"/>
  <c r="AA393" i="1"/>
  <c r="AB393" i="1" s="1"/>
  <c r="CU199" i="1"/>
  <c r="AA55" i="1"/>
  <c r="AB55" i="1" s="1"/>
  <c r="W132" i="1"/>
  <c r="AA452" i="1"/>
  <c r="AB452" i="1" s="1"/>
  <c r="AN297" i="1"/>
  <c r="AA425" i="1"/>
  <c r="AB425" i="1" s="1"/>
  <c r="W226" i="1"/>
  <c r="AA200" i="1"/>
  <c r="AB200" i="1" s="1"/>
  <c r="AA433" i="1"/>
  <c r="AB433" i="1" s="1"/>
  <c r="AA170" i="1"/>
  <c r="AB170" i="1" s="1"/>
  <c r="W331" i="1"/>
  <c r="AA248" i="1"/>
  <c r="AB248" i="1" s="1"/>
  <c r="W292" i="1"/>
  <c r="W472" i="1"/>
  <c r="AA219" i="1"/>
  <c r="AB219" i="1" s="1"/>
  <c r="AA326" i="1"/>
  <c r="AB326" i="1" s="1"/>
  <c r="W373" i="1"/>
  <c r="AA35" i="1"/>
  <c r="AB35" i="1" s="1"/>
  <c r="W338" i="1"/>
  <c r="AA94" i="1"/>
  <c r="AB94" i="1" s="1"/>
  <c r="AA415" i="1"/>
  <c r="AB415" i="1" s="1"/>
  <c r="AA461" i="1"/>
  <c r="AB461" i="1" s="1"/>
  <c r="AA201" i="1"/>
  <c r="AB201" i="1" s="1"/>
  <c r="AA316" i="1"/>
  <c r="AB316" i="1" s="1"/>
  <c r="AS218" i="1"/>
  <c r="AT218" i="1" s="1"/>
  <c r="W346" i="1"/>
  <c r="AA139" i="1"/>
  <c r="AB139" i="1" s="1"/>
  <c r="W354" i="1"/>
  <c r="AA169" i="1"/>
  <c r="AB169" i="1" s="1"/>
  <c r="AA225" i="1"/>
  <c r="AB225" i="1" s="1"/>
  <c r="AA294" i="1"/>
  <c r="AB294" i="1" s="1"/>
  <c r="W340" i="1"/>
  <c r="W276" i="1"/>
  <c r="AA95" i="1"/>
  <c r="AB95" i="1" s="1"/>
  <c r="W172" i="1"/>
  <c r="AA446" i="1"/>
  <c r="AB446" i="1" s="1"/>
  <c r="AA140" i="1"/>
  <c r="AB140" i="1" s="1"/>
  <c r="AA442" i="1"/>
  <c r="AB442" i="1" s="1"/>
  <c r="W357" i="1"/>
  <c r="W484" i="1"/>
  <c r="AA177" i="1"/>
  <c r="AB177" i="1" s="1"/>
  <c r="W379" i="1"/>
  <c r="AA116" i="1"/>
  <c r="AB116" i="1" s="1"/>
  <c r="AA230" i="1"/>
  <c r="AB230" i="1" s="1"/>
  <c r="BX426" i="1"/>
  <c r="BY426" i="1" s="1"/>
  <c r="W183" i="1"/>
  <c r="W45" i="1"/>
  <c r="CH256" i="1"/>
  <c r="W99" i="1"/>
  <c r="W209" i="1"/>
  <c r="AA69" i="1"/>
  <c r="AB69" i="1" s="1"/>
  <c r="W243" i="1"/>
  <c r="AA13" i="1"/>
  <c r="AB13" i="1" s="1"/>
  <c r="AA37" i="1"/>
  <c r="AB37" i="1" s="1"/>
  <c r="W149" i="1"/>
  <c r="AA57" i="1"/>
  <c r="AB57" i="1" s="1"/>
  <c r="AA309" i="1"/>
  <c r="AB309" i="1" s="1"/>
  <c r="W205" i="1"/>
  <c r="CK276" i="1"/>
  <c r="CL276" i="1" s="1"/>
  <c r="AR476" i="1"/>
  <c r="AN386" i="1"/>
  <c r="AN362" i="1"/>
  <c r="AS214" i="1"/>
  <c r="AT214" i="1" s="1"/>
  <c r="AN378" i="1"/>
  <c r="CU448" i="1"/>
  <c r="BU186" i="1"/>
  <c r="BX411" i="1"/>
  <c r="BY411" i="1" s="1"/>
  <c r="CK154" i="1"/>
  <c r="CL154" i="1" s="1"/>
  <c r="AS362" i="1"/>
  <c r="BU362" i="1"/>
  <c r="CH379" i="1"/>
  <c r="CU442" i="1"/>
  <c r="AS386" i="1"/>
  <c r="AT386" i="1" s="1"/>
  <c r="BX382" i="1"/>
  <c r="BY382" i="1" s="1"/>
  <c r="AN418" i="1"/>
  <c r="AR418" i="1"/>
  <c r="N418" i="3" s="1"/>
  <c r="CK470" i="1"/>
  <c r="CL470" i="1" s="1"/>
  <c r="BV409" i="1"/>
  <c r="AN354" i="1"/>
  <c r="CH486" i="1"/>
  <c r="CU204" i="1"/>
  <c r="AN409" i="1"/>
  <c r="AN7" i="1"/>
  <c r="BV7" i="1"/>
  <c r="AN486" i="1"/>
  <c r="AN412" i="1"/>
  <c r="AN277" i="1"/>
  <c r="AN496" i="1"/>
  <c r="AN493" i="1"/>
  <c r="CV70" i="1"/>
  <c r="AN326" i="1"/>
  <c r="AN417" i="1"/>
  <c r="AN223" i="1"/>
  <c r="AN353" i="1"/>
  <c r="CH201" i="1"/>
  <c r="AN58" i="1"/>
  <c r="AN71" i="1"/>
  <c r="W449" i="1"/>
  <c r="AN425" i="1"/>
  <c r="AN235" i="1"/>
  <c r="BU425" i="1"/>
  <c r="AN47" i="1"/>
  <c r="AN161" i="1"/>
  <c r="CI20" i="1"/>
  <c r="BV47" i="1"/>
  <c r="BU311" i="1"/>
  <c r="AR364" i="1"/>
  <c r="BV71" i="1"/>
  <c r="AN381" i="1"/>
  <c r="AN440" i="1"/>
  <c r="AN255" i="1"/>
  <c r="AN94" i="1"/>
  <c r="AS223" i="1"/>
  <c r="BV223" i="1" s="1"/>
  <c r="AN17" i="1"/>
  <c r="AS255" i="1"/>
  <c r="AT255" i="1" s="1"/>
  <c r="AS197" i="1"/>
  <c r="AT197" i="1" s="1"/>
  <c r="CI212" i="1"/>
  <c r="AN23" i="1"/>
  <c r="AN416" i="1"/>
  <c r="AN322" i="1"/>
  <c r="AN134" i="1"/>
  <c r="BX337" i="1"/>
  <c r="BY337" i="1" s="1"/>
  <c r="CH125" i="1"/>
  <c r="AT449" i="1"/>
  <c r="AA499" i="1"/>
  <c r="AB499" i="1" s="1"/>
  <c r="BU47" i="1"/>
  <c r="AA418" i="1"/>
  <c r="AB418" i="1" s="1"/>
  <c r="AN443" i="1"/>
  <c r="AN261" i="1"/>
  <c r="W488" i="1"/>
  <c r="CL261" i="1"/>
  <c r="AN397" i="1"/>
  <c r="CI146" i="1"/>
  <c r="BU297" i="1"/>
  <c r="CI269" i="1"/>
  <c r="CL63" i="1"/>
  <c r="AA422" i="1"/>
  <c r="AB422" i="1" s="1"/>
  <c r="CI277" i="1"/>
  <c r="AA473" i="1"/>
  <c r="AB473" i="1" s="1"/>
  <c r="AA434" i="1"/>
  <c r="AB434" i="1" s="1"/>
  <c r="CU419" i="1"/>
  <c r="AN166" i="1"/>
  <c r="BU71" i="1"/>
  <c r="CI107" i="1"/>
  <c r="AN98" i="1"/>
  <c r="AA463" i="1"/>
  <c r="AB463" i="1" s="1"/>
  <c r="AT186" i="1"/>
  <c r="AN97" i="1"/>
  <c r="AN145" i="1"/>
  <c r="CU97" i="1"/>
  <c r="CV97" i="1"/>
  <c r="BX211" i="1"/>
  <c r="BY211" i="1" s="1"/>
  <c r="CK158" i="1"/>
  <c r="CV158" i="1" s="1"/>
  <c r="AT6" i="1"/>
  <c r="CU116" i="1"/>
  <c r="CV414" i="1"/>
  <c r="W492" i="1"/>
  <c r="W467" i="1"/>
  <c r="BU409" i="1"/>
  <c r="AN111" i="1"/>
  <c r="AA493" i="1"/>
  <c r="AB493" i="1" s="1"/>
  <c r="W451" i="1"/>
  <c r="W426" i="1"/>
  <c r="AS145" i="1"/>
  <c r="AT145" i="1" s="1"/>
  <c r="AN6" i="1"/>
  <c r="AN259" i="1"/>
  <c r="BU7" i="1"/>
  <c r="AS79" i="1"/>
  <c r="AT79" i="1" s="1"/>
  <c r="W436" i="1"/>
  <c r="AN371" i="1"/>
  <c r="BX298" i="1"/>
  <c r="CI298" i="1" s="1"/>
  <c r="AT70" i="1"/>
  <c r="CV216" i="1"/>
  <c r="AA495" i="1"/>
  <c r="AB495" i="1" s="1"/>
  <c r="W469" i="1"/>
  <c r="AN175" i="1"/>
  <c r="AR461" i="1"/>
  <c r="CK42" i="1"/>
  <c r="CV42" i="1" s="1"/>
  <c r="AN150" i="1"/>
  <c r="CH342" i="1"/>
  <c r="AN31" i="1"/>
  <c r="AN183" i="1"/>
  <c r="AN484" i="1"/>
  <c r="BU183" i="1"/>
  <c r="AN273" i="1"/>
  <c r="AN205" i="1"/>
  <c r="AN390" i="1"/>
  <c r="AN247" i="1"/>
  <c r="CI305" i="1"/>
  <c r="W437" i="1"/>
  <c r="BV150" i="1"/>
  <c r="AN447" i="1"/>
  <c r="AN9" i="1"/>
  <c r="AN81" i="1"/>
  <c r="AN224" i="1"/>
  <c r="AN420" i="1"/>
  <c r="AN366" i="1"/>
  <c r="AA438" i="1"/>
  <c r="AB438" i="1" s="1"/>
  <c r="W428" i="1"/>
  <c r="W455" i="1"/>
  <c r="BU421" i="1"/>
  <c r="AS421" i="1"/>
  <c r="BV421" i="1" s="1"/>
  <c r="AS496" i="1"/>
  <c r="BU496" i="1"/>
  <c r="AR477" i="1"/>
  <c r="AN174" i="1"/>
  <c r="AR454" i="1"/>
  <c r="W445" i="1"/>
  <c r="CU440" i="1"/>
  <c r="AT396" i="1"/>
  <c r="AN63" i="1"/>
  <c r="AN151" i="1"/>
  <c r="AN421" i="1"/>
  <c r="BY258" i="1"/>
  <c r="BU63" i="1"/>
  <c r="BX11" i="1"/>
  <c r="CI11" i="1" s="1"/>
  <c r="CH372" i="1"/>
  <c r="AA471" i="1"/>
  <c r="AB471" i="1" s="1"/>
  <c r="AT425" i="1"/>
  <c r="AA429" i="1"/>
  <c r="AB429" i="1" s="1"/>
  <c r="AA491" i="1"/>
  <c r="AB491" i="1" s="1"/>
  <c r="AA430" i="1"/>
  <c r="AB430" i="1" s="1"/>
  <c r="W420" i="1"/>
  <c r="AN245" i="1"/>
  <c r="AN311" i="1"/>
  <c r="AN105" i="1"/>
  <c r="BU449" i="1"/>
  <c r="AN494" i="1"/>
  <c r="CU39" i="1"/>
  <c r="AA483" i="1"/>
  <c r="AB483" i="1" s="1"/>
  <c r="W481" i="1"/>
  <c r="AA459" i="1"/>
  <c r="AB459" i="1" s="1"/>
  <c r="BX181" i="1"/>
  <c r="BY181" i="1" s="1"/>
  <c r="CH181" i="1"/>
  <c r="BY22" i="1"/>
  <c r="CI22" i="1"/>
  <c r="CH4" i="1"/>
  <c r="AN42" i="1"/>
  <c r="AR475" i="1"/>
  <c r="CI207" i="1"/>
  <c r="CI142" i="1"/>
  <c r="AN103" i="1"/>
  <c r="CU190" i="1"/>
  <c r="CH324" i="1"/>
  <c r="BX187" i="1"/>
  <c r="CI187" i="1" s="1"/>
  <c r="AT162" i="1"/>
  <c r="AA486" i="1"/>
  <c r="AB486" i="1" s="1"/>
  <c r="AN356" i="1"/>
  <c r="CK198" i="1"/>
  <c r="CV198" i="1" s="1"/>
  <c r="AN333" i="1"/>
  <c r="CI32" i="1"/>
  <c r="CI160" i="1"/>
  <c r="CH432" i="1"/>
  <c r="AN178" i="1"/>
  <c r="AA383" i="1"/>
  <c r="AB383" i="1" s="1"/>
  <c r="CV248" i="1"/>
  <c r="W474" i="1"/>
  <c r="AS65" i="1"/>
  <c r="BV65" i="1" s="1"/>
  <c r="CL281" i="1"/>
  <c r="CH13" i="1"/>
  <c r="CI13" i="1"/>
  <c r="AN346" i="1"/>
  <c r="AN201" i="1"/>
  <c r="CV285" i="1"/>
  <c r="AR201" i="1"/>
  <c r="AN347" i="1"/>
  <c r="AR485" i="1"/>
  <c r="AN169" i="1"/>
  <c r="AS445" i="1"/>
  <c r="AT445" i="1" s="1"/>
  <c r="CK12" i="1"/>
  <c r="CL12" i="1" s="1"/>
  <c r="AN197" i="1"/>
  <c r="AA431" i="1"/>
  <c r="AB431" i="1" s="1"/>
  <c r="BU259" i="1"/>
  <c r="AN162" i="1"/>
  <c r="BV161" i="1"/>
  <c r="AS235" i="1"/>
  <c r="AT235" i="1" s="1"/>
  <c r="BU440" i="1"/>
  <c r="AN113" i="1"/>
  <c r="AN323" i="1"/>
  <c r="AN73" i="1"/>
  <c r="AN119" i="1"/>
  <c r="AR438" i="1"/>
  <c r="N438" i="3" s="1"/>
  <c r="CH205" i="1"/>
  <c r="BU113" i="1"/>
  <c r="AN269" i="1"/>
  <c r="AN307" i="1"/>
  <c r="CU346" i="1"/>
  <c r="CU171" i="1"/>
  <c r="BX76" i="1"/>
  <c r="BY76" i="1" s="1"/>
  <c r="CL223" i="1"/>
  <c r="BU98" i="1"/>
  <c r="BU162" i="1"/>
  <c r="AR243" i="1"/>
  <c r="N243" i="3" s="1"/>
  <c r="AR479" i="1"/>
  <c r="CI424" i="1"/>
  <c r="CH348" i="1"/>
  <c r="AN325" i="1"/>
  <c r="AN341" i="1"/>
  <c r="AN385" i="1"/>
  <c r="AN319" i="1"/>
  <c r="CL440" i="1"/>
  <c r="CI309" i="1"/>
  <c r="CL90" i="1"/>
  <c r="CL112" i="1"/>
  <c r="AN404" i="1"/>
  <c r="CH309" i="1"/>
  <c r="CK342" i="1"/>
  <c r="CL342" i="1" s="1"/>
  <c r="BX358" i="1"/>
  <c r="BY358" i="1" s="1"/>
  <c r="BX195" i="1"/>
  <c r="CI195" i="1" s="1"/>
  <c r="CU167" i="1"/>
  <c r="CI283" i="1"/>
  <c r="CH93" i="1"/>
  <c r="AN470" i="1"/>
  <c r="CV253" i="1"/>
  <c r="AR294" i="1"/>
  <c r="N294" i="3" s="1"/>
  <c r="CK292" i="1"/>
  <c r="CV292" i="1" s="1"/>
  <c r="CU323" i="1"/>
  <c r="AN446" i="1"/>
  <c r="CK369" i="1"/>
  <c r="CV369" i="1" s="1"/>
  <c r="BU341" i="1"/>
  <c r="CK350" i="1"/>
  <c r="CL350" i="1" s="1"/>
  <c r="BX299" i="1"/>
  <c r="BY299" i="1" s="1"/>
  <c r="BX170" i="1"/>
  <c r="BY170" i="1" s="1"/>
  <c r="CI239" i="1"/>
  <c r="AN114" i="1"/>
  <c r="AR252" i="1"/>
  <c r="CV283" i="1"/>
  <c r="AR227" i="1"/>
  <c r="N227" i="3" s="1"/>
  <c r="AN191" i="1"/>
  <c r="AN317" i="1"/>
  <c r="AN497" i="1"/>
  <c r="CI462" i="1"/>
  <c r="BX25" i="1"/>
  <c r="BY25" i="1" s="1"/>
  <c r="AS122" i="1"/>
  <c r="AT122" i="1" s="1"/>
  <c r="BV193" i="1"/>
  <c r="CI255" i="1"/>
  <c r="BU338" i="1"/>
  <c r="AS54" i="1"/>
  <c r="CI469" i="1"/>
  <c r="AN25" i="1"/>
  <c r="AN89" i="1"/>
  <c r="AN121" i="1"/>
  <c r="AN402" i="1"/>
  <c r="AN260" i="1"/>
  <c r="AN436" i="1"/>
  <c r="BX313" i="1"/>
  <c r="CI313" i="1" s="1"/>
  <c r="CK60" i="1"/>
  <c r="CV60" i="1" s="1"/>
  <c r="AN217" i="1"/>
  <c r="AN122" i="1"/>
  <c r="AN338" i="1"/>
  <c r="AR466" i="1"/>
  <c r="CH70" i="1"/>
  <c r="AN374" i="1"/>
  <c r="AN82" i="1"/>
  <c r="AA480" i="1"/>
  <c r="AB480" i="1" s="1"/>
  <c r="CK25" i="1"/>
  <c r="CL25" i="1" s="1"/>
  <c r="AN474" i="1"/>
  <c r="AN54" i="1"/>
  <c r="AN186" i="1"/>
  <c r="AN15" i="1"/>
  <c r="AN193" i="1"/>
  <c r="AN405" i="1"/>
  <c r="CV18" i="1"/>
  <c r="AN305" i="1"/>
  <c r="AN102" i="1"/>
  <c r="AN275" i="1"/>
  <c r="BU193" i="1"/>
  <c r="W468" i="1"/>
  <c r="CL160" i="1"/>
  <c r="AN129" i="1"/>
  <c r="AN137" i="1"/>
  <c r="AS378" i="1"/>
  <c r="AT378" i="1" s="1"/>
  <c r="CL6" i="1"/>
  <c r="BU397" i="1"/>
  <c r="CU398" i="1"/>
  <c r="BV217" i="1"/>
  <c r="AN65" i="1"/>
  <c r="AR465" i="1"/>
  <c r="N465" i="3" s="1"/>
  <c r="CL435" i="1"/>
  <c r="CU115" i="1"/>
  <c r="CU18" i="1"/>
  <c r="CK82" i="1"/>
  <c r="CL82" i="1" s="1"/>
  <c r="BX45" i="1"/>
  <c r="BX26" i="1"/>
  <c r="CV15" i="1"/>
  <c r="CH8" i="1"/>
  <c r="AS82" i="1"/>
  <c r="AT82" i="1" s="1"/>
  <c r="AR474" i="1"/>
  <c r="N474" i="3" s="1"/>
  <c r="AS174" i="1"/>
  <c r="AT174" i="1" s="1"/>
  <c r="CV406" i="1"/>
  <c r="AT487" i="1"/>
  <c r="AN33" i="1"/>
  <c r="AN41" i="1"/>
  <c r="AN177" i="1"/>
  <c r="CL115" i="1"/>
  <c r="CU17" i="1"/>
  <c r="AN332" i="1"/>
  <c r="AN415" i="1"/>
  <c r="CI357" i="1"/>
  <c r="BX162" i="1"/>
  <c r="BY162" i="1" s="1"/>
  <c r="CU16" i="1"/>
  <c r="AN342" i="1"/>
  <c r="AN359" i="1"/>
  <c r="CH310" i="1"/>
  <c r="CH349" i="1"/>
  <c r="CU15" i="1"/>
  <c r="AN90" i="1"/>
  <c r="CU317" i="1"/>
  <c r="CK317" i="1"/>
  <c r="CV317" i="1" s="1"/>
  <c r="BY241" i="1"/>
  <c r="CI241" i="1"/>
  <c r="AT213" i="1"/>
  <c r="BV213" i="1"/>
  <c r="AR442" i="1"/>
  <c r="BY23" i="1"/>
  <c r="CI23" i="1"/>
  <c r="AS191" i="1"/>
  <c r="AT191" i="1" s="1"/>
  <c r="BU191" i="1"/>
  <c r="AR331" i="1"/>
  <c r="AN331" i="1"/>
  <c r="AR339" i="1"/>
  <c r="AN339" i="1"/>
  <c r="CL398" i="1"/>
  <c r="CV398" i="1"/>
  <c r="BX175" i="1"/>
  <c r="CH175" i="1"/>
  <c r="CU88" i="1"/>
  <c r="CK88" i="1"/>
  <c r="AR153" i="1"/>
  <c r="N153" i="3" s="1"/>
  <c r="AN153" i="1"/>
  <c r="AR231" i="1"/>
  <c r="N231" i="3" s="1"/>
  <c r="AN231" i="1"/>
  <c r="CU357" i="1"/>
  <c r="CK357" i="1"/>
  <c r="CL357" i="1" s="1"/>
  <c r="CL109" i="1"/>
  <c r="CI52" i="1"/>
  <c r="CH14" i="1"/>
  <c r="BX14" i="1"/>
  <c r="CI14" i="1" s="1"/>
  <c r="CV146" i="1"/>
  <c r="CL146" i="1"/>
  <c r="BY43" i="1"/>
  <c r="CI43" i="1"/>
  <c r="BY27" i="1"/>
  <c r="CI27" i="1"/>
  <c r="AR448" i="1"/>
  <c r="AN448" i="1"/>
  <c r="AR358" i="1"/>
  <c r="AN358" i="1"/>
  <c r="BU289" i="1"/>
  <c r="AR190" i="1"/>
  <c r="N190" i="3" s="1"/>
  <c r="AN190" i="1"/>
  <c r="AT113" i="1"/>
  <c r="BV113" i="1"/>
  <c r="CV400" i="1"/>
  <c r="CL400" i="1"/>
  <c r="AS365" i="1"/>
  <c r="AT365" i="1" s="1"/>
  <c r="BU365" i="1"/>
  <c r="BX304" i="1"/>
  <c r="BY304" i="1" s="1"/>
  <c r="CV175" i="1"/>
  <c r="CV96" i="1"/>
  <c r="CL96" i="1"/>
  <c r="CI57" i="1"/>
  <c r="BY57" i="1"/>
  <c r="BX431" i="1"/>
  <c r="BY431" i="1" s="1"/>
  <c r="CH431" i="1"/>
  <c r="CH367" i="1"/>
  <c r="BX367" i="1"/>
  <c r="CI367" i="1" s="1"/>
  <c r="CK311" i="1"/>
  <c r="CV311" i="1" s="1"/>
  <c r="CU311" i="1"/>
  <c r="CI371" i="1"/>
  <c r="BY371" i="1"/>
  <c r="BX341" i="1"/>
  <c r="CI341" i="1" s="1"/>
  <c r="CH341" i="1"/>
  <c r="CH200" i="1"/>
  <c r="BX200" i="1"/>
  <c r="CI200" i="1" s="1"/>
  <c r="CK205" i="1"/>
  <c r="CV205" i="1" s="1"/>
  <c r="CU205" i="1"/>
  <c r="AR118" i="1"/>
  <c r="AN118" i="1"/>
  <c r="AR233" i="1"/>
  <c r="AN233" i="1"/>
  <c r="BU41" i="1"/>
  <c r="AS41" i="1"/>
  <c r="BV41" i="1" s="1"/>
  <c r="AR159" i="1"/>
  <c r="N159" i="3" s="1"/>
  <c r="AN159" i="1"/>
  <c r="AR203" i="1"/>
  <c r="AN203" i="1"/>
  <c r="AR250" i="1"/>
  <c r="AN250" i="1"/>
  <c r="AR293" i="1"/>
  <c r="AN293" i="1"/>
  <c r="AR428" i="1"/>
  <c r="AN428" i="1"/>
  <c r="AR388" i="1"/>
  <c r="AN388" i="1"/>
  <c r="W454" i="1"/>
  <c r="AA454" i="1"/>
  <c r="AB454" i="1" s="1"/>
  <c r="AT338" i="1"/>
  <c r="BV338" i="1"/>
  <c r="AR20" i="1"/>
  <c r="N20" i="3" s="1"/>
  <c r="AR60" i="1"/>
  <c r="N60" i="3" s="1"/>
  <c r="AR112" i="1"/>
  <c r="AN396" i="1"/>
  <c r="AN365" i="1"/>
  <c r="AN321" i="1"/>
  <c r="CL94" i="1"/>
  <c r="AN462" i="1"/>
  <c r="AN419" i="1"/>
  <c r="CI179" i="1"/>
  <c r="BU26" i="1"/>
  <c r="BY321" i="1"/>
  <c r="BU217" i="1"/>
  <c r="AR480" i="1"/>
  <c r="CI491" i="1"/>
  <c r="BU213" i="1"/>
  <c r="BU150" i="1"/>
  <c r="AR8" i="1"/>
  <c r="N8" i="3" s="1"/>
  <c r="AR32" i="1"/>
  <c r="N32" i="3" s="1"/>
  <c r="AR64" i="1"/>
  <c r="N64" i="3" s="1"/>
  <c r="AR88" i="1"/>
  <c r="N88" i="3" s="1"/>
  <c r="AR116" i="1"/>
  <c r="BU499" i="1"/>
  <c r="AS499" i="1"/>
  <c r="AA487" i="1"/>
  <c r="AB487" i="1" s="1"/>
  <c r="W487" i="1"/>
  <c r="W485" i="1"/>
  <c r="AR424" i="1"/>
  <c r="N424" i="3" s="1"/>
  <c r="CI221" i="1"/>
  <c r="BU6" i="1"/>
  <c r="CI116" i="1"/>
  <c r="AR249" i="1"/>
  <c r="BU487" i="1"/>
  <c r="AR36" i="1"/>
  <c r="N36" i="3" s="1"/>
  <c r="AR68" i="1"/>
  <c r="AR100" i="1"/>
  <c r="N100" i="3" s="1"/>
  <c r="AN289" i="1"/>
  <c r="AN112" i="1"/>
  <c r="AN315" i="1"/>
  <c r="BU396" i="1"/>
  <c r="CL354" i="1"/>
  <c r="CH356" i="1"/>
  <c r="AN445" i="1"/>
  <c r="CL126" i="1"/>
  <c r="AN213" i="1"/>
  <c r="AN70" i="1"/>
  <c r="AN86" i="1"/>
  <c r="AN170" i="1"/>
  <c r="AS90" i="1"/>
  <c r="CI229" i="1"/>
  <c r="AR470" i="1"/>
  <c r="N470" i="3" s="1"/>
  <c r="AR16" i="1"/>
  <c r="N16" i="3" s="1"/>
  <c r="AR76" i="1"/>
  <c r="N76" i="3" s="1"/>
  <c r="AR384" i="1"/>
  <c r="W497" i="1"/>
  <c r="AA497" i="1"/>
  <c r="AB497" i="1" s="1"/>
  <c r="AT297" i="1"/>
  <c r="BV297" i="1"/>
  <c r="AS494" i="1"/>
  <c r="AT494" i="1" s="1"/>
  <c r="BU494" i="1"/>
  <c r="AS374" i="1"/>
  <c r="BU374" i="1"/>
  <c r="AN167" i="1"/>
  <c r="AN349" i="1"/>
  <c r="AN337" i="1"/>
  <c r="AN483" i="1"/>
  <c r="BY376" i="1"/>
  <c r="CI330" i="1"/>
  <c r="BX56" i="1"/>
  <c r="BY56" i="1" s="1"/>
  <c r="BY4" i="1"/>
  <c r="CU298" i="1"/>
  <c r="BX198" i="1"/>
  <c r="BY198" i="1" s="1"/>
  <c r="CU201" i="1"/>
  <c r="CU24" i="1"/>
  <c r="BU89" i="1"/>
  <c r="BV289" i="1"/>
  <c r="CL450" i="1"/>
  <c r="CV51" i="1"/>
  <c r="AT247" i="1"/>
  <c r="AN313" i="1"/>
  <c r="AN426" i="1"/>
  <c r="CK380" i="1"/>
  <c r="CV380" i="1" s="1"/>
  <c r="CH376" i="1"/>
  <c r="AN442" i="1"/>
  <c r="CI346" i="1"/>
  <c r="CH192" i="1"/>
  <c r="BY30" i="1"/>
  <c r="AN478" i="1"/>
  <c r="BU321" i="1"/>
  <c r="CH183" i="1"/>
  <c r="BX18" i="1"/>
  <c r="BY18" i="1" s="1"/>
  <c r="CK295" i="1"/>
  <c r="AN26" i="1"/>
  <c r="AN271" i="1"/>
  <c r="AN283" i="1"/>
  <c r="BU23" i="1"/>
  <c r="CI250" i="1"/>
  <c r="BU70" i="1"/>
  <c r="BU247" i="1"/>
  <c r="CI256" i="1"/>
  <c r="BU86" i="1"/>
  <c r="BU366" i="1"/>
  <c r="AS366" i="1"/>
  <c r="BU332" i="1"/>
  <c r="AS332" i="1"/>
  <c r="BV332" i="1" s="1"/>
  <c r="AR10" i="1"/>
  <c r="N10" i="3" s="1"/>
  <c r="AR278" i="1"/>
  <c r="BX362" i="1"/>
  <c r="CI362" i="1" s="1"/>
  <c r="AR495" i="1"/>
  <c r="BY290" i="1"/>
  <c r="CV167" i="1"/>
  <c r="CH6" i="1"/>
  <c r="CK4" i="1"/>
  <c r="CV4" i="1" s="1"/>
  <c r="CU437" i="1"/>
  <c r="AS142" i="1"/>
  <c r="BV142" i="1" s="1"/>
  <c r="BV98" i="1"/>
  <c r="AT98" i="1"/>
  <c r="AN400" i="1"/>
  <c r="AN395" i="1"/>
  <c r="BU305" i="1"/>
  <c r="AS353" i="1"/>
  <c r="AT353" i="1" s="1"/>
  <c r="CH297" i="1"/>
  <c r="BX333" i="1"/>
  <c r="CU318" i="1"/>
  <c r="CH49" i="1"/>
  <c r="AN439" i="1"/>
  <c r="BU439" i="1"/>
  <c r="AS326" i="1"/>
  <c r="BV326" i="1" s="1"/>
  <c r="CI233" i="1"/>
  <c r="CV64" i="1"/>
  <c r="BU205" i="1"/>
  <c r="AT23" i="1"/>
  <c r="CI67" i="1"/>
  <c r="AS9" i="1"/>
  <c r="AT9" i="1" s="1"/>
  <c r="AS94" i="1"/>
  <c r="CV289" i="1"/>
  <c r="AR244" i="1"/>
  <c r="N244" i="3" s="1"/>
  <c r="BV26" i="1"/>
  <c r="AT26" i="1"/>
  <c r="AR130" i="1"/>
  <c r="N130" i="3" s="1"/>
  <c r="CU314" i="1"/>
  <c r="BX115" i="1"/>
  <c r="BY115" i="1" s="1"/>
  <c r="CK41" i="1"/>
  <c r="CL41" i="1" s="1"/>
  <c r="CL45" i="1"/>
  <c r="CI383" i="1"/>
  <c r="CI403" i="1"/>
  <c r="AS25" i="1"/>
  <c r="BU161" i="1"/>
  <c r="AR225" i="1"/>
  <c r="N225" i="3" s="1"/>
  <c r="AR262" i="1"/>
  <c r="AR340" i="1"/>
  <c r="N340" i="3" s="1"/>
  <c r="AR138" i="1"/>
  <c r="AR251" i="1"/>
  <c r="N251" i="3" s="1"/>
  <c r="AS33" i="1"/>
  <c r="AS370" i="1"/>
  <c r="BU370" i="1"/>
  <c r="AR431" i="1"/>
  <c r="AR257" i="1"/>
  <c r="AN431" i="1"/>
  <c r="AR265" i="1"/>
  <c r="AR387" i="1"/>
  <c r="AN467" i="1"/>
  <c r="AR284" i="1"/>
  <c r="BY180" i="1"/>
  <c r="CI180" i="1"/>
  <c r="AR268" i="1"/>
  <c r="AR314" i="1"/>
  <c r="AR330" i="1"/>
  <c r="N330" i="3" s="1"/>
  <c r="CV392" i="1"/>
  <c r="CL392" i="1"/>
  <c r="AR260" i="1"/>
  <c r="AR290" i="1"/>
  <c r="N290" i="3" s="1"/>
  <c r="AS81" i="1"/>
  <c r="BU81" i="1"/>
  <c r="BU273" i="1"/>
  <c r="AS273" i="1"/>
  <c r="AA306" i="1"/>
  <c r="AB306" i="1" s="1"/>
  <c r="W306" i="1"/>
  <c r="W401" i="1"/>
  <c r="AA401" i="1"/>
  <c r="AB401" i="1" s="1"/>
  <c r="AA450" i="1"/>
  <c r="AB450" i="1" s="1"/>
  <c r="W450" i="1"/>
  <c r="AA464" i="1"/>
  <c r="AB464" i="1" s="1"/>
  <c r="W464" i="1"/>
  <c r="AA476" i="1"/>
  <c r="AB476" i="1" s="1"/>
  <c r="W476" i="1"/>
  <c r="AR215" i="1"/>
  <c r="N215" i="3" s="1"/>
  <c r="BU121" i="1"/>
  <c r="AS121" i="1"/>
  <c r="AR160" i="1"/>
  <c r="CV474" i="1"/>
  <c r="CL474" i="1"/>
  <c r="AT440" i="1"/>
  <c r="BV440" i="1"/>
  <c r="CI483" i="1"/>
  <c r="BY483" i="1"/>
  <c r="AR292" i="1"/>
  <c r="N292" i="3" s="1"/>
  <c r="AR240" i="1"/>
  <c r="N240" i="3" s="1"/>
  <c r="AN391" i="1"/>
  <c r="AR391" i="1"/>
  <c r="N391" i="3" s="1"/>
  <c r="BV89" i="1"/>
  <c r="AT89" i="1"/>
  <c r="AR281" i="1"/>
  <c r="AA359" i="1"/>
  <c r="AB359" i="1" s="1"/>
  <c r="W359" i="1"/>
  <c r="AA413" i="1"/>
  <c r="AB413" i="1" s="1"/>
  <c r="W413" i="1"/>
  <c r="W494" i="1"/>
  <c r="AA494" i="1"/>
  <c r="AB494" i="1" s="1"/>
  <c r="AR363" i="1"/>
  <c r="BU137" i="1"/>
  <c r="AS137" i="1"/>
  <c r="BY448" i="1"/>
  <c r="CI448" i="1"/>
  <c r="BY279" i="1"/>
  <c r="CI279" i="1"/>
  <c r="AS114" i="1"/>
  <c r="AT114" i="1" s="1"/>
  <c r="AR357" i="1"/>
  <c r="N357" i="3" s="1"/>
  <c r="AR303" i="1"/>
  <c r="AR308" i="1"/>
  <c r="N308" i="3" s="1"/>
  <c r="AR124" i="1"/>
  <c r="N124" i="3" s="1"/>
  <c r="AR140" i="1"/>
  <c r="AS261" i="1"/>
  <c r="BU261" i="1"/>
  <c r="BU359" i="1"/>
  <c r="AS359" i="1"/>
  <c r="AA419" i="1"/>
  <c r="AB419" i="1" s="1"/>
  <c r="W419" i="1"/>
  <c r="W439" i="1"/>
  <c r="AA439" i="1"/>
  <c r="AB439" i="1" s="1"/>
  <c r="AA457" i="1"/>
  <c r="AB457" i="1" s="1"/>
  <c r="W457" i="1"/>
  <c r="AA470" i="1"/>
  <c r="AB470" i="1" s="1"/>
  <c r="W470" i="1"/>
  <c r="W498" i="1"/>
  <c r="AA498" i="1"/>
  <c r="AB498" i="1" s="1"/>
  <c r="AS97" i="1"/>
  <c r="BU97" i="1"/>
  <c r="AR415" i="1"/>
  <c r="N415" i="3" s="1"/>
  <c r="BY475" i="1"/>
  <c r="CI475" i="1"/>
  <c r="BU307" i="1"/>
  <c r="AS307" i="1"/>
  <c r="AR282" i="1"/>
  <c r="AS73" i="1"/>
  <c r="BU73" i="1"/>
  <c r="AR128" i="1"/>
  <c r="N128" i="3" s="1"/>
  <c r="AR144" i="1"/>
  <c r="BU269" i="1"/>
  <c r="AS269" i="1"/>
  <c r="AA395" i="1"/>
  <c r="AB395" i="1" s="1"/>
  <c r="W395" i="1"/>
  <c r="W443" i="1"/>
  <c r="AA443" i="1"/>
  <c r="AB443" i="1" s="1"/>
  <c r="AA460" i="1"/>
  <c r="AB460" i="1" s="1"/>
  <c r="W460" i="1"/>
  <c r="W500" i="1"/>
  <c r="AA500" i="1"/>
  <c r="AB500" i="1" s="1"/>
  <c r="AR156" i="1"/>
  <c r="N156" i="3" s="1"/>
  <c r="CI490" i="1"/>
  <c r="BY490" i="1"/>
  <c r="CV498" i="1"/>
  <c r="CL498" i="1"/>
  <c r="CI144" i="1"/>
  <c r="BY144" i="1"/>
  <c r="AS322" i="1"/>
  <c r="AT322" i="1" s="1"/>
  <c r="BU322" i="1"/>
  <c r="CV490" i="1"/>
  <c r="CL490" i="1"/>
  <c r="CL422" i="1"/>
  <c r="CV422" i="1"/>
  <c r="CI62" i="1"/>
  <c r="BY62" i="1"/>
  <c r="BY451" i="1"/>
  <c r="CI451" i="1"/>
  <c r="CL418" i="1"/>
  <c r="CV418" i="1"/>
  <c r="BY418" i="1"/>
  <c r="CI418" i="1"/>
  <c r="CL236" i="1"/>
  <c r="CV236" i="1"/>
  <c r="BY288" i="1"/>
  <c r="CI288" i="1"/>
  <c r="CL499" i="1"/>
  <c r="CV499" i="1"/>
  <c r="BV311" i="1"/>
  <c r="AT311" i="1"/>
  <c r="CL284" i="1"/>
  <c r="CV284" i="1"/>
  <c r="CV240" i="1"/>
  <c r="CL240" i="1"/>
  <c r="AN430" i="1"/>
  <c r="BX352" i="1"/>
  <c r="CI352" i="1" s="1"/>
  <c r="CU389" i="1"/>
  <c r="CH394" i="1"/>
  <c r="AN469" i="1"/>
  <c r="CK177" i="1"/>
  <c r="CV177" i="1" s="1"/>
  <c r="CL59" i="1"/>
  <c r="CI49" i="1"/>
  <c r="BU151" i="1"/>
  <c r="AS151" i="1"/>
  <c r="AS412" i="1"/>
  <c r="BU412" i="1"/>
  <c r="AT305" i="1"/>
  <c r="BV305" i="1"/>
  <c r="AS15" i="1"/>
  <c r="BU15" i="1"/>
  <c r="AS119" i="1"/>
  <c r="BU119" i="1"/>
  <c r="BU169" i="1"/>
  <c r="AS169" i="1"/>
  <c r="AR230" i="1"/>
  <c r="BU342" i="1"/>
  <c r="AS342" i="1"/>
  <c r="CK480" i="1"/>
  <c r="CU480" i="1"/>
  <c r="CU452" i="1"/>
  <c r="CK452" i="1"/>
  <c r="CI310" i="1"/>
  <c r="BY310" i="1"/>
  <c r="BY227" i="1"/>
  <c r="CI227" i="1"/>
  <c r="BX111" i="1"/>
  <c r="CI111" i="1" s="1"/>
  <c r="CU59" i="1"/>
  <c r="BU271" i="1"/>
  <c r="AS271" i="1"/>
  <c r="BV63" i="1"/>
  <c r="AT63" i="1"/>
  <c r="BU134" i="1"/>
  <c r="AS134" i="1"/>
  <c r="AR234" i="1"/>
  <c r="AS283" i="1"/>
  <c r="BU283" i="1"/>
  <c r="BU443" i="1"/>
  <c r="AS443" i="1"/>
  <c r="BU417" i="1"/>
  <c r="AS417" i="1"/>
  <c r="BU493" i="1"/>
  <c r="AS493" i="1"/>
  <c r="BU354" i="1"/>
  <c r="AS354" i="1"/>
  <c r="CL487" i="1"/>
  <c r="CV487" i="1"/>
  <c r="CK472" i="1"/>
  <c r="CU472" i="1"/>
  <c r="CV454" i="1"/>
  <c r="CL454" i="1"/>
  <c r="CL62" i="1"/>
  <c r="CV62" i="1"/>
  <c r="AR14" i="1"/>
  <c r="N14" i="3" s="1"/>
  <c r="BU275" i="1"/>
  <c r="AS275" i="1"/>
  <c r="AS31" i="1"/>
  <c r="BU31" i="1"/>
  <c r="AR92" i="1"/>
  <c r="N92" i="3" s="1"/>
  <c r="AR148" i="1"/>
  <c r="N148" i="3" s="1"/>
  <c r="AR286" i="1"/>
  <c r="BU420" i="1"/>
  <c r="AS420" i="1"/>
  <c r="AS170" i="1"/>
  <c r="BU170" i="1"/>
  <c r="CL442" i="1"/>
  <c r="CV442" i="1"/>
  <c r="CK460" i="1"/>
  <c r="CU460" i="1"/>
  <c r="CK381" i="1"/>
  <c r="CU381" i="1"/>
  <c r="BX442" i="1"/>
  <c r="CH442" i="1"/>
  <c r="CL325" i="1"/>
  <c r="CV325" i="1"/>
  <c r="BY306" i="1"/>
  <c r="CI306" i="1"/>
  <c r="AR44" i="1"/>
  <c r="N44" i="3" s="1"/>
  <c r="AR106" i="1"/>
  <c r="N106" i="3" s="1"/>
  <c r="BU102" i="1"/>
  <c r="AS102" i="1"/>
  <c r="BU111" i="1"/>
  <c r="AS111" i="1"/>
  <c r="AS462" i="1"/>
  <c r="BU462" i="1"/>
  <c r="CL437" i="1"/>
  <c r="CV437" i="1"/>
  <c r="CU489" i="1"/>
  <c r="CK489" i="1"/>
  <c r="BX452" i="1"/>
  <c r="CH452" i="1"/>
  <c r="BY399" i="1"/>
  <c r="CI399" i="1"/>
  <c r="BY449" i="1"/>
  <c r="CI449" i="1"/>
  <c r="CI95" i="1"/>
  <c r="BY95" i="1"/>
  <c r="AS346" i="1"/>
  <c r="BU346" i="1"/>
  <c r="BU105" i="1"/>
  <c r="AS105" i="1"/>
  <c r="BU416" i="1"/>
  <c r="AS416" i="1"/>
  <c r="CU441" i="1"/>
  <c r="AR258" i="1"/>
  <c r="AR310" i="1"/>
  <c r="N310" i="3" s="1"/>
  <c r="AR34" i="1"/>
  <c r="N34" i="3" s="1"/>
  <c r="AS129" i="1"/>
  <c r="BU129" i="1"/>
  <c r="CU367" i="1"/>
  <c r="AR367" i="1"/>
  <c r="N367" i="3" s="1"/>
  <c r="CH142" i="1"/>
  <c r="CH151" i="1"/>
  <c r="CK43" i="1"/>
  <c r="CV43" i="1" s="1"/>
  <c r="AR204" i="1"/>
  <c r="AS390" i="1"/>
  <c r="BU390" i="1"/>
  <c r="AN329" i="1"/>
  <c r="CH400" i="1"/>
  <c r="CH16" i="1"/>
  <c r="CI16" i="1"/>
  <c r="BU402" i="1"/>
  <c r="AS402" i="1"/>
  <c r="AR72" i="1"/>
  <c r="N72" i="3" s="1"/>
  <c r="AN345" i="1"/>
  <c r="CI342" i="1"/>
  <c r="CH7" i="1"/>
  <c r="BX167" i="1"/>
  <c r="BY167" i="1" s="1"/>
  <c r="BX126" i="1"/>
  <c r="BY126" i="1" s="1"/>
  <c r="AN411" i="1"/>
  <c r="AR254" i="1"/>
  <c r="N254" i="3" s="1"/>
  <c r="AR300" i="1"/>
  <c r="N300" i="3" s="1"/>
  <c r="AR222" i="1"/>
  <c r="N222" i="3" s="1"/>
  <c r="AR450" i="1"/>
  <c r="N450" i="3" s="1"/>
  <c r="AN398" i="1"/>
  <c r="AR471" i="1"/>
  <c r="N471" i="3" s="1"/>
  <c r="BV397" i="1"/>
  <c r="BX34" i="1"/>
  <c r="CI34" i="1" s="1"/>
  <c r="CL101" i="1"/>
  <c r="AS277" i="1"/>
  <c r="BU277" i="1"/>
  <c r="AR379" i="1"/>
  <c r="BX413" i="1"/>
  <c r="CI413" i="1" s="1"/>
  <c r="AN158" i="1"/>
  <c r="AR212" i="1"/>
  <c r="N212" i="3" s="1"/>
  <c r="CL173" i="1"/>
  <c r="CV173" i="1"/>
  <c r="CV395" i="1"/>
  <c r="CL395" i="1"/>
  <c r="BY138" i="1"/>
  <c r="CI138" i="1"/>
  <c r="BY74" i="1"/>
  <c r="CI74" i="1"/>
  <c r="AN285" i="1"/>
  <c r="BY293" i="1"/>
  <c r="CI293" i="1"/>
  <c r="AR188" i="1"/>
  <c r="N188" i="3" s="1"/>
  <c r="BU411" i="1"/>
  <c r="AS411" i="1"/>
  <c r="CK484" i="1"/>
  <c r="CU484" i="1"/>
  <c r="CU266" i="1"/>
  <c r="CK266" i="1"/>
  <c r="CH131" i="1"/>
  <c r="BX131" i="1"/>
  <c r="CK19" i="1"/>
  <c r="CU19" i="1"/>
  <c r="CV257" i="1"/>
  <c r="CL257" i="1"/>
  <c r="BY322" i="1"/>
  <c r="CI322" i="1"/>
  <c r="BY478" i="1"/>
  <c r="CI478" i="1"/>
  <c r="CL453" i="1"/>
  <c r="CV453" i="1"/>
  <c r="CH416" i="1"/>
  <c r="BX416" i="1"/>
  <c r="BX482" i="1"/>
  <c r="CH482" i="1"/>
  <c r="CK192" i="1"/>
  <c r="CU192" i="1"/>
  <c r="BX203" i="1"/>
  <c r="CH203" i="1"/>
  <c r="CV271" i="1"/>
  <c r="CL271" i="1"/>
  <c r="AS224" i="1"/>
  <c r="BU224" i="1"/>
  <c r="AR489" i="1"/>
  <c r="CV358" i="1"/>
  <c r="CI432" i="1"/>
  <c r="AS166" i="1"/>
  <c r="BU166" i="1"/>
  <c r="BU486" i="1"/>
  <c r="AS486" i="1"/>
  <c r="AR437" i="1"/>
  <c r="CU469" i="1"/>
  <c r="CK469" i="1"/>
  <c r="BX318" i="1"/>
  <c r="CH318" i="1"/>
  <c r="AR295" i="1"/>
  <c r="N295" i="3" s="1"/>
  <c r="CK433" i="1"/>
  <c r="CU433" i="1"/>
  <c r="CV121" i="1"/>
  <c r="CL121" i="1"/>
  <c r="BY93" i="1"/>
  <c r="CI93" i="1"/>
  <c r="CI273" i="1"/>
  <c r="BY273" i="1"/>
  <c r="CU275" i="1"/>
  <c r="CK275" i="1"/>
  <c r="BX48" i="1"/>
  <c r="CH48" i="1"/>
  <c r="CU210" i="1"/>
  <c r="CH100" i="1"/>
  <c r="AR184" i="1"/>
  <c r="AS177" i="1"/>
  <c r="BU177" i="1"/>
  <c r="CH422" i="1"/>
  <c r="BX422" i="1"/>
  <c r="AS17" i="1"/>
  <c r="BU17" i="1"/>
  <c r="CK476" i="1"/>
  <c r="CU476" i="1"/>
  <c r="BX494" i="1"/>
  <c r="CH494" i="1"/>
  <c r="BU371" i="1"/>
  <c r="AS371" i="1"/>
  <c r="CH308" i="1"/>
  <c r="BX308" i="1"/>
  <c r="CL279" i="1"/>
  <c r="CV279" i="1"/>
  <c r="BY238" i="1"/>
  <c r="CI238" i="1"/>
  <c r="BU381" i="1"/>
  <c r="AS381" i="1"/>
  <c r="BY247" i="1"/>
  <c r="CI247" i="1"/>
  <c r="BV205" i="1"/>
  <c r="AT205" i="1"/>
  <c r="CU173" i="1"/>
  <c r="AN194" i="1"/>
  <c r="AR194" i="1"/>
  <c r="N194" i="3" s="1"/>
  <c r="BX384" i="1"/>
  <c r="CH384" i="1"/>
  <c r="CU397" i="1"/>
  <c r="CK397" i="1"/>
  <c r="CK464" i="1"/>
  <c r="CU464" i="1"/>
  <c r="BY303" i="1"/>
  <c r="CI303" i="1"/>
  <c r="AR385" i="1"/>
  <c r="N385" i="3" s="1"/>
  <c r="CU399" i="1"/>
  <c r="CK399" i="1"/>
  <c r="AR48" i="1"/>
  <c r="N48" i="3" s="1"/>
  <c r="CL231" i="1"/>
  <c r="CV231" i="1"/>
  <c r="BX50" i="1"/>
  <c r="CH50" i="1"/>
  <c r="BU285" i="1"/>
  <c r="AS285" i="1"/>
  <c r="AR403" i="1"/>
  <c r="N403" i="3" s="1"/>
  <c r="CL410" i="1"/>
  <c r="CV410" i="1"/>
  <c r="BX98" i="1"/>
  <c r="BY98" i="1" s="1"/>
  <c r="CI100" i="1"/>
  <c r="AR226" i="1"/>
  <c r="CK486" i="1"/>
  <c r="CU486" i="1"/>
  <c r="BX398" i="1"/>
  <c r="CH398" i="1"/>
  <c r="CH191" i="1"/>
  <c r="BX191" i="1"/>
  <c r="BY228" i="1"/>
  <c r="CI228" i="1"/>
  <c r="CL14" i="1"/>
  <c r="AR320" i="1"/>
  <c r="N320" i="3" s="1"/>
  <c r="AR368" i="1"/>
  <c r="N368" i="3" s="1"/>
  <c r="CU366" i="1"/>
  <c r="CK366" i="1"/>
  <c r="AT439" i="1"/>
  <c r="BV439" i="1"/>
  <c r="BX328" i="1"/>
  <c r="CH328" i="1"/>
  <c r="BU484" i="1"/>
  <c r="AS484" i="1"/>
  <c r="CL227" i="1"/>
  <c r="CV227" i="1"/>
  <c r="BY223" i="1"/>
  <c r="CI223" i="1"/>
  <c r="CK280" i="1"/>
  <c r="CU280" i="1"/>
  <c r="AR276" i="1"/>
  <c r="N276" i="3" s="1"/>
  <c r="CV496" i="1"/>
  <c r="CL496" i="1"/>
  <c r="BX369" i="1"/>
  <c r="CH369" i="1"/>
  <c r="BX389" i="1"/>
  <c r="CH389" i="1"/>
  <c r="AT259" i="1"/>
  <c r="BV259" i="1"/>
  <c r="CK194" i="1"/>
  <c r="CU194" i="1"/>
  <c r="CK409" i="1"/>
  <c r="CU409" i="1"/>
  <c r="AR24" i="1"/>
  <c r="BU245" i="1"/>
  <c r="AS245" i="1"/>
  <c r="CK370" i="1"/>
  <c r="CU370" i="1"/>
  <c r="BX129" i="1"/>
  <c r="CH129" i="1"/>
  <c r="CI496" i="1"/>
  <c r="BY496" i="1"/>
  <c r="CL212" i="1"/>
  <c r="CV212" i="1"/>
  <c r="CK360" i="1"/>
  <c r="CV360" i="1" s="1"/>
  <c r="CV5" i="1"/>
  <c r="CU14" i="1"/>
  <c r="AR120" i="1"/>
  <c r="AR405" i="1"/>
  <c r="N405" i="3" s="1"/>
  <c r="BX246" i="1"/>
  <c r="CH246" i="1"/>
  <c r="AS178" i="1"/>
  <c r="BU178" i="1"/>
  <c r="AN403" i="1"/>
  <c r="BX408" i="1"/>
  <c r="CH408" i="1"/>
  <c r="CK492" i="1"/>
  <c r="CU492" i="1"/>
  <c r="CI301" i="1"/>
  <c r="BY301" i="1"/>
  <c r="BY120" i="1"/>
  <c r="CI120" i="1"/>
  <c r="CU471" i="1"/>
  <c r="CK471" i="1"/>
  <c r="CV187" i="1"/>
  <c r="CL187" i="1"/>
  <c r="BY260" i="1"/>
  <c r="CI260" i="1"/>
  <c r="CV37" i="1"/>
  <c r="CL37" i="1"/>
  <c r="BX42" i="1"/>
  <c r="CH42" i="1"/>
  <c r="BU478" i="1"/>
  <c r="AS478" i="1"/>
  <c r="AS42" i="1"/>
  <c r="BU42" i="1"/>
  <c r="BU167" i="1"/>
  <c r="AS167" i="1"/>
  <c r="AR348" i="1"/>
  <c r="AR306" i="1"/>
  <c r="BU337" i="1"/>
  <c r="AS337" i="1"/>
  <c r="AR216" i="1"/>
  <c r="N216" i="3" s="1"/>
  <c r="AS349" i="1"/>
  <c r="BU349" i="1"/>
  <c r="BU315" i="1"/>
  <c r="AS315" i="1"/>
  <c r="AN239" i="1"/>
  <c r="AR239" i="1"/>
  <c r="N239" i="3" s="1"/>
  <c r="BU333" i="1"/>
  <c r="AS333" i="1"/>
  <c r="CU497" i="1"/>
  <c r="CK497" i="1"/>
  <c r="BX417" i="1"/>
  <c r="CH417" i="1"/>
  <c r="CH453" i="1"/>
  <c r="BX453" i="1"/>
  <c r="BX481" i="1"/>
  <c r="CH481" i="1"/>
  <c r="CH450" i="1"/>
  <c r="BX450" i="1"/>
  <c r="BX423" i="1"/>
  <c r="CH423" i="1"/>
  <c r="CL483" i="1"/>
  <c r="CV483" i="1"/>
  <c r="CK386" i="1"/>
  <c r="CU386" i="1"/>
  <c r="CK338" i="1"/>
  <c r="CU338" i="1"/>
  <c r="CK403" i="1"/>
  <c r="CU403" i="1"/>
  <c r="CU390" i="1"/>
  <c r="CK390" i="1"/>
  <c r="CU368" i="1"/>
  <c r="CK368" i="1"/>
  <c r="CK334" i="1"/>
  <c r="CU334" i="1"/>
  <c r="BY297" i="1"/>
  <c r="CI297" i="1"/>
  <c r="CU319" i="1"/>
  <c r="CK319" i="1"/>
  <c r="BX209" i="1"/>
  <c r="CH209" i="1"/>
  <c r="BY353" i="1"/>
  <c r="CI353" i="1"/>
  <c r="CH289" i="1"/>
  <c r="BX289" i="1"/>
  <c r="BX326" i="1"/>
  <c r="CH326" i="1"/>
  <c r="CU234" i="1"/>
  <c r="CK234" i="1"/>
  <c r="CV372" i="1"/>
  <c r="CL372" i="1"/>
  <c r="CL367" i="1"/>
  <c r="CV367" i="1"/>
  <c r="BY402" i="1"/>
  <c r="CI402" i="1"/>
  <c r="CI373" i="1"/>
  <c r="BY373" i="1"/>
  <c r="BY379" i="1"/>
  <c r="CI379" i="1"/>
  <c r="CL379" i="1"/>
  <c r="CV379" i="1"/>
  <c r="CI324" i="1"/>
  <c r="BY324" i="1"/>
  <c r="CV323" i="1"/>
  <c r="CL323" i="1"/>
  <c r="CK287" i="1"/>
  <c r="CU287" i="1"/>
  <c r="BX286" i="1"/>
  <c r="CH286" i="1"/>
  <c r="CU193" i="1"/>
  <c r="CK193" i="1"/>
  <c r="CH267" i="1"/>
  <c r="BX267" i="1"/>
  <c r="BY137" i="1"/>
  <c r="CI137" i="1"/>
  <c r="CI94" i="1"/>
  <c r="BY94" i="1"/>
  <c r="CU27" i="1"/>
  <c r="CK27" i="1"/>
  <c r="CL148" i="1"/>
  <c r="CV148" i="1"/>
  <c r="BX39" i="1"/>
  <c r="CH39" i="1"/>
  <c r="CK29" i="1"/>
  <c r="CU29" i="1"/>
  <c r="CU35" i="1"/>
  <c r="CK35" i="1"/>
  <c r="CH29" i="1"/>
  <c r="BX29" i="1"/>
  <c r="AN410" i="1"/>
  <c r="AN423" i="1"/>
  <c r="AN489" i="1"/>
  <c r="BY349" i="1"/>
  <c r="BU404" i="1"/>
  <c r="AS404" i="1"/>
  <c r="BU175" i="1"/>
  <c r="AS175" i="1"/>
  <c r="BU325" i="1"/>
  <c r="AS325" i="1"/>
  <c r="AS356" i="1"/>
  <c r="BU356" i="1"/>
  <c r="AR427" i="1"/>
  <c r="N427" i="3" s="1"/>
  <c r="AR373" i="1"/>
  <c r="N373" i="3" s="1"/>
  <c r="BV341" i="1"/>
  <c r="AT341" i="1"/>
  <c r="AN435" i="1"/>
  <c r="AR435" i="1"/>
  <c r="AR168" i="1"/>
  <c r="AS319" i="1"/>
  <c r="BU319" i="1"/>
  <c r="AR242" i="1"/>
  <c r="N242" i="3" s="1"/>
  <c r="AR312" i="1"/>
  <c r="N312" i="3" s="1"/>
  <c r="AR446" i="1"/>
  <c r="N446" i="3" s="1"/>
  <c r="BX466" i="1"/>
  <c r="CH466" i="1"/>
  <c r="BX461" i="1"/>
  <c r="CH461" i="1"/>
  <c r="CK493" i="1"/>
  <c r="CU493" i="1"/>
  <c r="CU443" i="1"/>
  <c r="CK443" i="1"/>
  <c r="CK438" i="1"/>
  <c r="CU438" i="1"/>
  <c r="BX439" i="1"/>
  <c r="CH439" i="1"/>
  <c r="CU294" i="1"/>
  <c r="CK294" i="1"/>
  <c r="BX414" i="1"/>
  <c r="CH414" i="1"/>
  <c r="CK412" i="1"/>
  <c r="CU412" i="1"/>
  <c r="BX363" i="1"/>
  <c r="CH363" i="1"/>
  <c r="CH300" i="1"/>
  <c r="BX300" i="1"/>
  <c r="CU328" i="1"/>
  <c r="CK328" i="1"/>
  <c r="BX292" i="1"/>
  <c r="CH292" i="1"/>
  <c r="CK327" i="1"/>
  <c r="CU327" i="1"/>
  <c r="CU374" i="1"/>
  <c r="CK374" i="1"/>
  <c r="CI375" i="1"/>
  <c r="BY375" i="1"/>
  <c r="CL359" i="1"/>
  <c r="CV359" i="1"/>
  <c r="CK300" i="1"/>
  <c r="CU300" i="1"/>
  <c r="BX281" i="1"/>
  <c r="CH281" i="1"/>
  <c r="CK220" i="1"/>
  <c r="CU220" i="1"/>
  <c r="CL274" i="1"/>
  <c r="CV274" i="1"/>
  <c r="CI186" i="1"/>
  <c r="BY186" i="1"/>
  <c r="CH178" i="1"/>
  <c r="BX178" i="1"/>
  <c r="CV156" i="1"/>
  <c r="CL156" i="1"/>
  <c r="CH154" i="1"/>
  <c r="BX154" i="1"/>
  <c r="BX156" i="1"/>
  <c r="CH156" i="1"/>
  <c r="BY132" i="1"/>
  <c r="CI132" i="1"/>
  <c r="BY68" i="1"/>
  <c r="CI68" i="1"/>
  <c r="AR453" i="1"/>
  <c r="N453" i="3" s="1"/>
  <c r="AR176" i="1"/>
  <c r="BU103" i="1"/>
  <c r="AS103" i="1"/>
  <c r="AN376" i="1"/>
  <c r="AR376" i="1"/>
  <c r="BU317" i="1"/>
  <c r="AS317" i="1"/>
  <c r="AN490" i="1"/>
  <c r="AR490" i="1"/>
  <c r="N490" i="3" s="1"/>
  <c r="AR266" i="1"/>
  <c r="N266" i="3" s="1"/>
  <c r="AR274" i="1"/>
  <c r="N274" i="3" s="1"/>
  <c r="BU323" i="1"/>
  <c r="AS323" i="1"/>
  <c r="BU347" i="1"/>
  <c r="AS347" i="1"/>
  <c r="BX497" i="1"/>
  <c r="CH497" i="1"/>
  <c r="CH470" i="1"/>
  <c r="BX470" i="1"/>
  <c r="CH487" i="1"/>
  <c r="BX487" i="1"/>
  <c r="BX445" i="1"/>
  <c r="CH445" i="1"/>
  <c r="CK465" i="1"/>
  <c r="CU465" i="1"/>
  <c r="CK421" i="1"/>
  <c r="CU421" i="1"/>
  <c r="AR434" i="1"/>
  <c r="BX473" i="1"/>
  <c r="CH473" i="1"/>
  <c r="BX401" i="1"/>
  <c r="CH401" i="1"/>
  <c r="CK402" i="1"/>
  <c r="CU402" i="1"/>
  <c r="CU377" i="1"/>
  <c r="CK377" i="1"/>
  <c r="CV298" i="1"/>
  <c r="CL298" i="1"/>
  <c r="CH405" i="1"/>
  <c r="BX405" i="1"/>
  <c r="CK391" i="1"/>
  <c r="CU391" i="1"/>
  <c r="CU387" i="1"/>
  <c r="CK387" i="1"/>
  <c r="CK305" i="1"/>
  <c r="CU305" i="1"/>
  <c r="CU322" i="1"/>
  <c r="CK322" i="1"/>
  <c r="BX319" i="1"/>
  <c r="CH319" i="1"/>
  <c r="CH354" i="1"/>
  <c r="BX354" i="1"/>
  <c r="BX359" i="1"/>
  <c r="CH359" i="1"/>
  <c r="BX266" i="1"/>
  <c r="CH266" i="1"/>
  <c r="BX272" i="1"/>
  <c r="CH272" i="1"/>
  <c r="CK272" i="1"/>
  <c r="CU272" i="1"/>
  <c r="CK191" i="1"/>
  <c r="CU191" i="1"/>
  <c r="CL291" i="1"/>
  <c r="CV291" i="1"/>
  <c r="CU176" i="1"/>
  <c r="CK176" i="1"/>
  <c r="BX274" i="1"/>
  <c r="CH274" i="1"/>
  <c r="CV190" i="1"/>
  <c r="CL190" i="1"/>
  <c r="CK326" i="1"/>
  <c r="CU326" i="1"/>
  <c r="CL288" i="1"/>
  <c r="CV288" i="1"/>
  <c r="CV142" i="1"/>
  <c r="CL142" i="1"/>
  <c r="CH66" i="1"/>
  <c r="BX66" i="1"/>
  <c r="CI112" i="1"/>
  <c r="BY112" i="1"/>
  <c r="CK30" i="1"/>
  <c r="CU30" i="1"/>
  <c r="CK81" i="1"/>
  <c r="CU81" i="1"/>
  <c r="CU57" i="1"/>
  <c r="CK57" i="1"/>
  <c r="BX35" i="1"/>
  <c r="CH35" i="1"/>
  <c r="CU21" i="1"/>
  <c r="CK21" i="1"/>
  <c r="CI36" i="1"/>
  <c r="BY36" i="1"/>
  <c r="BY53" i="1"/>
  <c r="CI53" i="1"/>
  <c r="CU7" i="1"/>
  <c r="CK7" i="1"/>
  <c r="AN195" i="1"/>
  <c r="AR206" i="1"/>
  <c r="AR238" i="1"/>
  <c r="BU400" i="1"/>
  <c r="AS400" i="1"/>
  <c r="BU158" i="1"/>
  <c r="AS158" i="1"/>
  <c r="AR202" i="1"/>
  <c r="AS345" i="1"/>
  <c r="BU345" i="1"/>
  <c r="AR232" i="1"/>
  <c r="AR298" i="1"/>
  <c r="AS329" i="1"/>
  <c r="BU329" i="1"/>
  <c r="CH446" i="1"/>
  <c r="BX446" i="1"/>
  <c r="CH415" i="1"/>
  <c r="BX415" i="1"/>
  <c r="BX477" i="1"/>
  <c r="CH477" i="1"/>
  <c r="BX485" i="1"/>
  <c r="CH485" i="1"/>
  <c r="BX421" i="1"/>
  <c r="CH421" i="1"/>
  <c r="BX441" i="1"/>
  <c r="CH441" i="1"/>
  <c r="CK475" i="1"/>
  <c r="CU475" i="1"/>
  <c r="CK491" i="1"/>
  <c r="CU491" i="1"/>
  <c r="CK426" i="1"/>
  <c r="CU426" i="1"/>
  <c r="CI488" i="1"/>
  <c r="BY488" i="1"/>
  <c r="CH404" i="1"/>
  <c r="BX404" i="1"/>
  <c r="CK413" i="1"/>
  <c r="CU413" i="1"/>
  <c r="CK299" i="1"/>
  <c r="CU299" i="1"/>
  <c r="CH407" i="1"/>
  <c r="BX407" i="1"/>
  <c r="BX380" i="1"/>
  <c r="CH380" i="1"/>
  <c r="CK330" i="1"/>
  <c r="CU330" i="1"/>
  <c r="CH208" i="1"/>
  <c r="BX208" i="1"/>
  <c r="CI372" i="1"/>
  <c r="BY372" i="1"/>
  <c r="BX368" i="1"/>
  <c r="CH368" i="1"/>
  <c r="CU304" i="1"/>
  <c r="CK304" i="1"/>
  <c r="CU267" i="1"/>
  <c r="CK267" i="1"/>
  <c r="BY378" i="1"/>
  <c r="CI378" i="1"/>
  <c r="CH327" i="1"/>
  <c r="BX327" i="1"/>
  <c r="CK324" i="1"/>
  <c r="CU324" i="1"/>
  <c r="CU308" i="1"/>
  <c r="CK308" i="1"/>
  <c r="CH270" i="1"/>
  <c r="BX270" i="1"/>
  <c r="CK282" i="1"/>
  <c r="CU282" i="1"/>
  <c r="BX285" i="1"/>
  <c r="CH285" i="1"/>
  <c r="CU189" i="1"/>
  <c r="CK189" i="1"/>
  <c r="BX213" i="1"/>
  <c r="CH213" i="1"/>
  <c r="CL269" i="1"/>
  <c r="CV269" i="1"/>
  <c r="CK202" i="1"/>
  <c r="CU202" i="1"/>
  <c r="CK36" i="1"/>
  <c r="CU36" i="1"/>
  <c r="CL153" i="1"/>
  <c r="CV153" i="1"/>
  <c r="CK52" i="1"/>
  <c r="CU52" i="1"/>
  <c r="CK26" i="1"/>
  <c r="CU26" i="1"/>
  <c r="CK162" i="1"/>
  <c r="CU162" i="1"/>
  <c r="CV134" i="1"/>
  <c r="CL134" i="1"/>
  <c r="CV28" i="1"/>
  <c r="CL28" i="1"/>
  <c r="CL38" i="1"/>
  <c r="CV38" i="1"/>
  <c r="CH28" i="1"/>
  <c r="BX28" i="1"/>
  <c r="BU426" i="1"/>
  <c r="AS426" i="1"/>
  <c r="BU430" i="1"/>
  <c r="AS430" i="1"/>
  <c r="AR272" i="1"/>
  <c r="AN318" i="1"/>
  <c r="AR318" i="1"/>
  <c r="AN350" i="1"/>
  <c r="AR350" i="1"/>
  <c r="AN182" i="1"/>
  <c r="AR182" i="1"/>
  <c r="AR302" i="1"/>
  <c r="N302" i="3" s="1"/>
  <c r="AS419" i="1"/>
  <c r="BU419" i="1"/>
  <c r="CU485" i="1"/>
  <c r="CK485" i="1"/>
  <c r="CK428" i="1"/>
  <c r="CU428" i="1"/>
  <c r="BX472" i="1"/>
  <c r="CH472" i="1"/>
  <c r="BX420" i="1"/>
  <c r="CH420" i="1"/>
  <c r="BX434" i="1"/>
  <c r="CH434" i="1"/>
  <c r="CU420" i="1"/>
  <c r="CK420" i="1"/>
  <c r="CH493" i="1"/>
  <c r="BX493" i="1"/>
  <c r="CV448" i="1"/>
  <c r="CL448" i="1"/>
  <c r="BX433" i="1"/>
  <c r="CH433" i="1"/>
  <c r="CH464" i="1"/>
  <c r="BX464" i="1"/>
  <c r="CK415" i="1"/>
  <c r="CU415" i="1"/>
  <c r="CI435" i="1"/>
  <c r="BY435" i="1"/>
  <c r="BY436" i="1"/>
  <c r="CI436" i="1"/>
  <c r="CU405" i="1"/>
  <c r="CK405" i="1"/>
  <c r="CH397" i="1"/>
  <c r="BX397" i="1"/>
  <c r="BX395" i="1"/>
  <c r="CH395" i="1"/>
  <c r="BX377" i="1"/>
  <c r="CH377" i="1"/>
  <c r="CU362" i="1"/>
  <c r="CK362" i="1"/>
  <c r="CH336" i="1"/>
  <c r="BX336" i="1"/>
  <c r="CV310" i="1"/>
  <c r="CL310" i="1"/>
  <c r="BX386" i="1"/>
  <c r="CH386" i="1"/>
  <c r="CK396" i="1"/>
  <c r="CU396" i="1"/>
  <c r="CI400" i="1"/>
  <c r="BY400" i="1"/>
  <c r="CK401" i="1"/>
  <c r="CU401" i="1"/>
  <c r="BX370" i="1"/>
  <c r="CH370" i="1"/>
  <c r="CU356" i="1"/>
  <c r="CK356" i="1"/>
  <c r="CU365" i="1"/>
  <c r="CK365" i="1"/>
  <c r="CU376" i="1"/>
  <c r="CK376" i="1"/>
  <c r="CU384" i="1"/>
  <c r="CK384" i="1"/>
  <c r="CK343" i="1"/>
  <c r="CU343" i="1"/>
  <c r="CH347" i="1"/>
  <c r="BX347" i="1"/>
  <c r="CU373" i="1"/>
  <c r="CK373" i="1"/>
  <c r="CK345" i="1"/>
  <c r="CU345" i="1"/>
  <c r="CI343" i="1"/>
  <c r="BY343" i="1"/>
  <c r="CH311" i="1"/>
  <c r="BX311" i="1"/>
  <c r="CH312" i="1"/>
  <c r="BX312" i="1"/>
  <c r="CL307" i="1"/>
  <c r="CV307" i="1"/>
  <c r="CU349" i="1"/>
  <c r="CK349" i="1"/>
  <c r="CI348" i="1"/>
  <c r="BY348" i="1"/>
  <c r="CV314" i="1"/>
  <c r="CL314" i="1"/>
  <c r="CL329" i="1"/>
  <c r="CV329" i="1"/>
  <c r="CK221" i="1"/>
  <c r="CU221" i="1"/>
  <c r="CU229" i="1"/>
  <c r="CK229" i="1"/>
  <c r="BX265" i="1"/>
  <c r="CH265" i="1"/>
  <c r="CU254" i="1"/>
  <c r="CK254" i="1"/>
  <c r="CU238" i="1"/>
  <c r="CK238" i="1"/>
  <c r="CU185" i="1"/>
  <c r="CK185" i="1"/>
  <c r="CH259" i="1"/>
  <c r="BX259" i="1"/>
  <c r="CK252" i="1"/>
  <c r="CU252" i="1"/>
  <c r="BX226" i="1"/>
  <c r="CH226" i="1"/>
  <c r="CU235" i="1"/>
  <c r="CK235" i="1"/>
  <c r="BX199" i="1"/>
  <c r="CH199" i="1"/>
  <c r="CK256" i="1"/>
  <c r="CU256" i="1"/>
  <c r="BX196" i="1"/>
  <c r="CH196" i="1"/>
  <c r="CH222" i="1"/>
  <c r="BX222" i="1"/>
  <c r="CU230" i="1"/>
  <c r="CK230" i="1"/>
  <c r="BX171" i="1"/>
  <c r="CH171" i="1"/>
  <c r="CK151" i="1"/>
  <c r="CU151" i="1"/>
  <c r="CK163" i="1"/>
  <c r="CU163" i="1"/>
  <c r="BX135" i="1"/>
  <c r="CH135" i="1"/>
  <c r="CK119" i="1"/>
  <c r="CU119" i="1"/>
  <c r="CK128" i="1"/>
  <c r="CU128" i="1"/>
  <c r="CK136" i="1"/>
  <c r="CU136" i="1"/>
  <c r="CK144" i="1"/>
  <c r="CU144" i="1"/>
  <c r="CI182" i="1"/>
  <c r="BY182" i="1"/>
  <c r="CV182" i="1"/>
  <c r="CL182" i="1"/>
  <c r="CL207" i="1"/>
  <c r="CV207" i="1"/>
  <c r="CU164" i="1"/>
  <c r="CK164" i="1"/>
  <c r="BX121" i="1"/>
  <c r="CH121" i="1"/>
  <c r="CK124" i="1"/>
  <c r="CU124" i="1"/>
  <c r="CK137" i="1"/>
  <c r="CU137" i="1"/>
  <c r="CH96" i="1"/>
  <c r="BX96" i="1"/>
  <c r="CI206" i="1"/>
  <c r="BY206" i="1"/>
  <c r="BX157" i="1"/>
  <c r="CH157" i="1"/>
  <c r="CH130" i="1"/>
  <c r="BX130" i="1"/>
  <c r="CI183" i="1"/>
  <c r="BY183" i="1"/>
  <c r="BX204" i="1"/>
  <c r="CH204" i="1"/>
  <c r="CL183" i="1"/>
  <c r="CV183" i="1"/>
  <c r="CU206" i="1"/>
  <c r="CK206" i="1"/>
  <c r="BY152" i="1"/>
  <c r="CI152" i="1"/>
  <c r="BY168" i="1"/>
  <c r="CI168" i="1"/>
  <c r="CU152" i="1"/>
  <c r="CK152" i="1"/>
  <c r="CL165" i="1"/>
  <c r="CV165" i="1"/>
  <c r="BX141" i="1"/>
  <c r="CH141" i="1"/>
  <c r="CV125" i="1"/>
  <c r="CL125" i="1"/>
  <c r="CK141" i="1"/>
  <c r="CU141" i="1"/>
  <c r="CH101" i="1"/>
  <c r="BX101" i="1"/>
  <c r="CK184" i="1"/>
  <c r="CU184" i="1"/>
  <c r="CV201" i="1"/>
  <c r="CL201" i="1"/>
  <c r="BX153" i="1"/>
  <c r="CH153" i="1"/>
  <c r="BX164" i="1"/>
  <c r="CH164" i="1"/>
  <c r="CV150" i="1"/>
  <c r="CL150" i="1"/>
  <c r="CU86" i="1"/>
  <c r="CK86" i="1"/>
  <c r="CH64" i="1"/>
  <c r="BX64" i="1"/>
  <c r="CU54" i="1"/>
  <c r="CK54" i="1"/>
  <c r="CH46" i="1"/>
  <c r="BX46" i="1"/>
  <c r="CU79" i="1"/>
  <c r="CK79" i="1"/>
  <c r="CH41" i="1"/>
  <c r="BX41" i="1"/>
  <c r="CL39" i="1"/>
  <c r="CV39" i="1"/>
  <c r="BX83" i="1"/>
  <c r="CH83" i="1"/>
  <c r="CU76" i="1"/>
  <c r="CK76" i="1"/>
  <c r="BX60" i="1"/>
  <c r="CH60" i="1"/>
  <c r="CU34" i="1"/>
  <c r="CK34" i="1"/>
  <c r="CU11" i="1"/>
  <c r="CK11" i="1"/>
  <c r="AS195" i="1"/>
  <c r="BU195" i="1"/>
  <c r="AS410" i="1"/>
  <c r="BU410" i="1"/>
  <c r="AS423" i="1"/>
  <c r="BU423" i="1"/>
  <c r="AR52" i="1"/>
  <c r="AN267" i="1"/>
  <c r="AR267" i="1"/>
  <c r="N267" i="3" s="1"/>
  <c r="AN457" i="1"/>
  <c r="AR457" i="1"/>
  <c r="N457" i="3" s="1"/>
  <c r="BX459" i="1"/>
  <c r="CH459" i="1"/>
  <c r="CH467" i="1"/>
  <c r="BX467" i="1"/>
  <c r="CK481" i="1"/>
  <c r="CU481" i="1"/>
  <c r="CU449" i="1"/>
  <c r="CK449" i="1"/>
  <c r="CK462" i="1"/>
  <c r="CU462" i="1"/>
  <c r="BX437" i="1"/>
  <c r="CH437" i="1"/>
  <c r="CH440" i="1"/>
  <c r="BX440" i="1"/>
  <c r="CK427" i="1"/>
  <c r="CU427" i="1"/>
  <c r="CH454" i="1"/>
  <c r="BX454" i="1"/>
  <c r="CK459" i="1"/>
  <c r="CU459" i="1"/>
  <c r="CH428" i="1"/>
  <c r="BX428" i="1"/>
  <c r="CH438" i="1"/>
  <c r="BX438" i="1"/>
  <c r="CK432" i="1"/>
  <c r="CU432" i="1"/>
  <c r="CV419" i="1"/>
  <c r="CL419" i="1"/>
  <c r="BX410" i="1"/>
  <c r="CH410" i="1"/>
  <c r="CU407" i="1"/>
  <c r="CK407" i="1"/>
  <c r="BX374" i="1"/>
  <c r="CH374" i="1"/>
  <c r="CV363" i="1"/>
  <c r="CL363" i="1"/>
  <c r="CU378" i="1"/>
  <c r="CK378" i="1"/>
  <c r="CH331" i="1"/>
  <c r="BX331" i="1"/>
  <c r="CK339" i="1"/>
  <c r="CU339" i="1"/>
  <c r="BY394" i="1"/>
  <c r="CI394" i="1"/>
  <c r="CL389" i="1"/>
  <c r="CV389" i="1"/>
  <c r="BX365" i="1"/>
  <c r="CH365" i="1"/>
  <c r="CK316" i="1"/>
  <c r="CU316" i="1"/>
  <c r="BY335" i="1"/>
  <c r="CI335" i="1"/>
  <c r="CK315" i="1"/>
  <c r="CU315" i="1"/>
  <c r="CI317" i="1"/>
  <c r="BY317" i="1"/>
  <c r="CL293" i="1"/>
  <c r="CV293" i="1"/>
  <c r="CL301" i="1"/>
  <c r="CV301" i="1"/>
  <c r="BY366" i="1"/>
  <c r="CI366" i="1"/>
  <c r="CU332" i="1"/>
  <c r="CK332" i="1"/>
  <c r="BY338" i="1"/>
  <c r="CI338" i="1"/>
  <c r="CK290" i="1"/>
  <c r="CU290" i="1"/>
  <c r="CK273" i="1"/>
  <c r="CU273" i="1"/>
  <c r="CK336" i="1"/>
  <c r="CU336" i="1"/>
  <c r="CI334" i="1"/>
  <c r="BY334" i="1"/>
  <c r="CH314" i="1"/>
  <c r="BX314" i="1"/>
  <c r="CK312" i="1"/>
  <c r="CU312" i="1"/>
  <c r="CU303" i="1"/>
  <c r="CK303" i="1"/>
  <c r="CH275" i="1"/>
  <c r="BX275" i="1"/>
  <c r="CV346" i="1"/>
  <c r="CL346" i="1"/>
  <c r="BY344" i="1"/>
  <c r="CI344" i="1"/>
  <c r="BX340" i="1"/>
  <c r="CH340" i="1"/>
  <c r="BY332" i="1"/>
  <c r="CI332" i="1"/>
  <c r="CH296" i="1"/>
  <c r="BX296" i="1"/>
  <c r="CU309" i="1"/>
  <c r="CK309" i="1"/>
  <c r="CH220" i="1"/>
  <c r="BX220" i="1"/>
  <c r="BX231" i="1"/>
  <c r="CH231" i="1"/>
  <c r="CU214" i="1"/>
  <c r="CK214" i="1"/>
  <c r="CH268" i="1"/>
  <c r="BX268" i="1"/>
  <c r="BX217" i="1"/>
  <c r="CH217" i="1"/>
  <c r="CK215" i="1"/>
  <c r="CU215" i="1"/>
  <c r="CH243" i="1"/>
  <c r="BX243" i="1"/>
  <c r="BX252" i="1"/>
  <c r="CH252" i="1"/>
  <c r="CU245" i="1"/>
  <c r="CK245" i="1"/>
  <c r="CK255" i="1"/>
  <c r="CU255" i="1"/>
  <c r="BX215" i="1"/>
  <c r="CH215" i="1"/>
  <c r="CH253" i="1"/>
  <c r="BX253" i="1"/>
  <c r="CK249" i="1"/>
  <c r="CU249" i="1"/>
  <c r="CU259" i="1"/>
  <c r="CK259" i="1"/>
  <c r="CH224" i="1"/>
  <c r="BX224" i="1"/>
  <c r="CK232" i="1"/>
  <c r="CU232" i="1"/>
  <c r="CK186" i="1"/>
  <c r="CU186" i="1"/>
  <c r="BX219" i="1"/>
  <c r="CH219" i="1"/>
  <c r="CH145" i="1"/>
  <c r="BX145" i="1"/>
  <c r="CU168" i="1"/>
  <c r="CK168" i="1"/>
  <c r="BX123" i="1"/>
  <c r="CH123" i="1"/>
  <c r="CV188" i="1"/>
  <c r="CL188" i="1"/>
  <c r="CI151" i="1"/>
  <c r="BY151" i="1"/>
  <c r="BX90" i="1"/>
  <c r="CH90" i="1"/>
  <c r="CI177" i="1"/>
  <c r="BY177" i="1"/>
  <c r="CV174" i="1"/>
  <c r="CL174" i="1"/>
  <c r="CV203" i="1"/>
  <c r="CL203" i="1"/>
  <c r="CK149" i="1"/>
  <c r="CU149" i="1"/>
  <c r="CK157" i="1"/>
  <c r="CU157" i="1"/>
  <c r="CU172" i="1"/>
  <c r="CK172" i="1"/>
  <c r="BX127" i="1"/>
  <c r="CH127" i="1"/>
  <c r="CK122" i="1"/>
  <c r="CU122" i="1"/>
  <c r="CU135" i="1"/>
  <c r="CK135" i="1"/>
  <c r="CL208" i="1"/>
  <c r="CV208" i="1"/>
  <c r="BX155" i="1"/>
  <c r="CH155" i="1"/>
  <c r="CU107" i="1"/>
  <c r="CK107" i="1"/>
  <c r="BX117" i="1"/>
  <c r="CH117" i="1"/>
  <c r="CL199" i="1"/>
  <c r="CV199" i="1"/>
  <c r="BX169" i="1"/>
  <c r="CH169" i="1"/>
  <c r="CH134" i="1"/>
  <c r="BX134" i="1"/>
  <c r="CK131" i="1"/>
  <c r="CU131" i="1"/>
  <c r="CK78" i="1"/>
  <c r="CU78" i="1"/>
  <c r="BY70" i="1"/>
  <c r="CI70" i="1"/>
  <c r="CU50" i="1"/>
  <c r="CK50" i="1"/>
  <c r="CV20" i="1"/>
  <c r="CL20" i="1"/>
  <c r="BX85" i="1"/>
  <c r="CH85" i="1"/>
  <c r="CL83" i="1"/>
  <c r="CV83" i="1"/>
  <c r="CH65" i="1"/>
  <c r="BX65" i="1"/>
  <c r="CU68" i="1"/>
  <c r="CK68" i="1"/>
  <c r="CU55" i="1"/>
  <c r="CK55" i="1"/>
  <c r="CI99" i="1"/>
  <c r="BY99" i="1"/>
  <c r="BY110" i="1"/>
  <c r="CI110" i="1"/>
  <c r="CV116" i="1"/>
  <c r="CL116" i="1"/>
  <c r="BX82" i="1"/>
  <c r="CH82" i="1"/>
  <c r="CU80" i="1"/>
  <c r="CK80" i="1"/>
  <c r="CI75" i="1"/>
  <c r="BY75" i="1"/>
  <c r="BX69" i="1"/>
  <c r="CH69" i="1"/>
  <c r="CH54" i="1"/>
  <c r="BX54" i="1"/>
  <c r="BX44" i="1"/>
  <c r="CH44" i="1"/>
  <c r="CH37" i="1"/>
  <c r="BX37" i="1"/>
  <c r="CI19" i="1"/>
  <c r="BY19" i="1"/>
  <c r="CK91" i="1"/>
  <c r="CU91" i="1"/>
  <c r="CK100" i="1"/>
  <c r="CU100" i="1"/>
  <c r="CK113" i="1"/>
  <c r="CU113" i="1"/>
  <c r="BX72" i="1"/>
  <c r="CH72" i="1"/>
  <c r="CL58" i="1"/>
  <c r="CV58" i="1"/>
  <c r="CL44" i="1"/>
  <c r="CV44" i="1"/>
  <c r="CH33" i="1"/>
  <c r="BX33" i="1"/>
  <c r="CI6" i="1"/>
  <c r="BY6" i="1"/>
  <c r="CH15" i="1"/>
  <c r="BX15" i="1"/>
  <c r="BY21" i="1"/>
  <c r="CI21" i="1"/>
  <c r="BY8" i="1"/>
  <c r="CI8" i="1"/>
  <c r="CV23" i="1"/>
  <c r="CL23" i="1"/>
  <c r="CU9" i="1"/>
  <c r="CK9" i="1"/>
  <c r="AS313" i="1"/>
  <c r="BU313" i="1"/>
  <c r="AS467" i="1"/>
  <c r="BU467" i="1"/>
  <c r="AN146" i="1"/>
  <c r="AR146" i="1"/>
  <c r="N146" i="3" s="1"/>
  <c r="AN291" i="1"/>
  <c r="AR291" i="1"/>
  <c r="AN334" i="1"/>
  <c r="AR334" i="1"/>
  <c r="N334" i="3" s="1"/>
  <c r="AS398" i="1"/>
  <c r="BU398" i="1"/>
  <c r="AR228" i="1"/>
  <c r="N228" i="3" s="1"/>
  <c r="AN62" i="1"/>
  <c r="AR62" i="1"/>
  <c r="N62" i="3" s="1"/>
  <c r="AR270" i="1"/>
  <c r="N270" i="3" s="1"/>
  <c r="BX447" i="1"/>
  <c r="CH447" i="1"/>
  <c r="CU451" i="1"/>
  <c r="CK451" i="1"/>
  <c r="BX425" i="1"/>
  <c r="CH425" i="1"/>
  <c r="CU439" i="1"/>
  <c r="CK439" i="1"/>
  <c r="CK425" i="1"/>
  <c r="CU425" i="1"/>
  <c r="BY430" i="1"/>
  <c r="CI430" i="1"/>
  <c r="CH455" i="1"/>
  <c r="BX455" i="1"/>
  <c r="CH387" i="1"/>
  <c r="BX387" i="1"/>
  <c r="CK353" i="1"/>
  <c r="CU353" i="1"/>
  <c r="BX390" i="1"/>
  <c r="CH390" i="1"/>
  <c r="CK394" i="1"/>
  <c r="CU394" i="1"/>
  <c r="CU411" i="1"/>
  <c r="CK411" i="1"/>
  <c r="BX381" i="1"/>
  <c r="CH381" i="1"/>
  <c r="CK351" i="1"/>
  <c r="CU351" i="1"/>
  <c r="CU335" i="1"/>
  <c r="CK335" i="1"/>
  <c r="CH364" i="1"/>
  <c r="BX364" i="1"/>
  <c r="CU333" i="1"/>
  <c r="CK333" i="1"/>
  <c r="CI320" i="1"/>
  <c r="BY320" i="1"/>
  <c r="CI361" i="1"/>
  <c r="BY361" i="1"/>
  <c r="CU337" i="1"/>
  <c r="CK337" i="1"/>
  <c r="CK313" i="1"/>
  <c r="CU313" i="1"/>
  <c r="BX294" i="1"/>
  <c r="CH294" i="1"/>
  <c r="BX271" i="1"/>
  <c r="CH271" i="1"/>
  <c r="CK341" i="1"/>
  <c r="CU341" i="1"/>
  <c r="BX315" i="1"/>
  <c r="CH315" i="1"/>
  <c r="CH316" i="1"/>
  <c r="BX316" i="1"/>
  <c r="BX295" i="1"/>
  <c r="CH295" i="1"/>
  <c r="CH282" i="1"/>
  <c r="BX282" i="1"/>
  <c r="BY350" i="1"/>
  <c r="CI350" i="1"/>
  <c r="CK225" i="1"/>
  <c r="CU225" i="1"/>
  <c r="CK233" i="1"/>
  <c r="CU233" i="1"/>
  <c r="CH261" i="1"/>
  <c r="BX261" i="1"/>
  <c r="CK241" i="1"/>
  <c r="CU241" i="1"/>
  <c r="BX234" i="1"/>
  <c r="CH234" i="1"/>
  <c r="CU228" i="1"/>
  <c r="CK228" i="1"/>
  <c r="CK270" i="1"/>
  <c r="CU270" i="1"/>
  <c r="CK239" i="1"/>
  <c r="CU239" i="1"/>
  <c r="BX232" i="1"/>
  <c r="CH232" i="1"/>
  <c r="CK226" i="1"/>
  <c r="CU226" i="1"/>
  <c r="CH176" i="1"/>
  <c r="BX176" i="1"/>
  <c r="CU243" i="1"/>
  <c r="CK243" i="1"/>
  <c r="CK219" i="1"/>
  <c r="CU219" i="1"/>
  <c r="CH245" i="1"/>
  <c r="BX245" i="1"/>
  <c r="CK247" i="1"/>
  <c r="CU247" i="1"/>
  <c r="CU260" i="1"/>
  <c r="CK260" i="1"/>
  <c r="BX236" i="1"/>
  <c r="CH236" i="1"/>
  <c r="CU222" i="1"/>
  <c r="CK222" i="1"/>
  <c r="CU209" i="1"/>
  <c r="CK209" i="1"/>
  <c r="BX128" i="1"/>
  <c r="CH128" i="1"/>
  <c r="BX140" i="1"/>
  <c r="CH140" i="1"/>
  <c r="CK123" i="1"/>
  <c r="CU123" i="1"/>
  <c r="CK132" i="1"/>
  <c r="CU132" i="1"/>
  <c r="CK140" i="1"/>
  <c r="CU140" i="1"/>
  <c r="BY174" i="1"/>
  <c r="CI174" i="1"/>
  <c r="CU178" i="1"/>
  <c r="CK178" i="1"/>
  <c r="BX165" i="1"/>
  <c r="CH165" i="1"/>
  <c r="BX172" i="1"/>
  <c r="CH172" i="1"/>
  <c r="CK159" i="1"/>
  <c r="CU159" i="1"/>
  <c r="CK169" i="1"/>
  <c r="CU169" i="1"/>
  <c r="BX124" i="1"/>
  <c r="CH124" i="1"/>
  <c r="BX143" i="1"/>
  <c r="CH143" i="1"/>
  <c r="CU129" i="1"/>
  <c r="CK129" i="1"/>
  <c r="CH106" i="1"/>
  <c r="BX106" i="1"/>
  <c r="BY190" i="1"/>
  <c r="CI190" i="1"/>
  <c r="CK195" i="1"/>
  <c r="CU195" i="1"/>
  <c r="BX119" i="1"/>
  <c r="CH119" i="1"/>
  <c r="CK110" i="1"/>
  <c r="CU110" i="1"/>
  <c r="BY185" i="1"/>
  <c r="CI185" i="1"/>
  <c r="BX193" i="1"/>
  <c r="CH193" i="1"/>
  <c r="CK180" i="1"/>
  <c r="CU180" i="1"/>
  <c r="BY166" i="1"/>
  <c r="CI166" i="1"/>
  <c r="CK147" i="1"/>
  <c r="CU147" i="1"/>
  <c r="CK155" i="1"/>
  <c r="CU155" i="1"/>
  <c r="BY125" i="1"/>
  <c r="CI125" i="1"/>
  <c r="BX136" i="1"/>
  <c r="CH136" i="1"/>
  <c r="CU120" i="1"/>
  <c r="CK120" i="1"/>
  <c r="CK133" i="1"/>
  <c r="CU133" i="1"/>
  <c r="BX113" i="1"/>
  <c r="CH113" i="1"/>
  <c r="CH97" i="1"/>
  <c r="BX97" i="1"/>
  <c r="BY194" i="1"/>
  <c r="CI194" i="1"/>
  <c r="CK181" i="1"/>
  <c r="CU181" i="1"/>
  <c r="CL204" i="1"/>
  <c r="CV204" i="1"/>
  <c r="BX148" i="1"/>
  <c r="CH148" i="1"/>
  <c r="BY158" i="1"/>
  <c r="CI158" i="1"/>
  <c r="CK166" i="1"/>
  <c r="CU166" i="1"/>
  <c r="BX80" i="1"/>
  <c r="CH80" i="1"/>
  <c r="CU73" i="1"/>
  <c r="CK73" i="1"/>
  <c r="CK61" i="1"/>
  <c r="CU61" i="1"/>
  <c r="BY102" i="1"/>
  <c r="CI102" i="1"/>
  <c r="CU32" i="1"/>
  <c r="CK32" i="1"/>
  <c r="BX31" i="1"/>
  <c r="CH31" i="1"/>
  <c r="CH86" i="1"/>
  <c r="BX86" i="1"/>
  <c r="CK84" i="1"/>
  <c r="CU84" i="1"/>
  <c r="CH59" i="1"/>
  <c r="BX59" i="1"/>
  <c r="CU56" i="1"/>
  <c r="CK56" i="1"/>
  <c r="CK33" i="1"/>
  <c r="CU33" i="1"/>
  <c r="CH87" i="1"/>
  <c r="BX87" i="1"/>
  <c r="CL72" i="1"/>
  <c r="CV72" i="1"/>
  <c r="CK69" i="1"/>
  <c r="CU69" i="1"/>
  <c r="BX38" i="1"/>
  <c r="CH38" i="1"/>
  <c r="BX9" i="1"/>
  <c r="CH9" i="1"/>
  <c r="CV24" i="1"/>
  <c r="CL24" i="1"/>
  <c r="CL13" i="1"/>
  <c r="CV13" i="1"/>
  <c r="CK8" i="1"/>
  <c r="CU8" i="1"/>
  <c r="CH10" i="1"/>
  <c r="BX10" i="1"/>
  <c r="AR304" i="1"/>
  <c r="N304" i="3" s="1"/>
  <c r="AR399" i="1"/>
  <c r="N399" i="3" s="1"/>
  <c r="AR389" i="1"/>
  <c r="N389" i="3" s="1"/>
  <c r="AR4" i="1"/>
  <c r="N4" i="3" s="1"/>
  <c r="AN110" i="1"/>
  <c r="AR110" i="1"/>
  <c r="CH463" i="1"/>
  <c r="BX463" i="1"/>
  <c r="BX471" i="1"/>
  <c r="CH471" i="1"/>
  <c r="BX489" i="1"/>
  <c r="CH489" i="1"/>
  <c r="CK467" i="1"/>
  <c r="CU467" i="1"/>
  <c r="CK424" i="1"/>
  <c r="CU424" i="1"/>
  <c r="CU477" i="1"/>
  <c r="CK477" i="1"/>
  <c r="BX429" i="1"/>
  <c r="CH429" i="1"/>
  <c r="CU434" i="1"/>
  <c r="CK434" i="1"/>
  <c r="CU463" i="1"/>
  <c r="CK463" i="1"/>
  <c r="CU416" i="1"/>
  <c r="CK416" i="1"/>
  <c r="CK429" i="1"/>
  <c r="CU429" i="1"/>
  <c r="CL441" i="1"/>
  <c r="CV441" i="1"/>
  <c r="CV431" i="1"/>
  <c r="CL431" i="1"/>
  <c r="CL430" i="1"/>
  <c r="CV430" i="1"/>
  <c r="BX391" i="1"/>
  <c r="CH391" i="1"/>
  <c r="CU404" i="1"/>
  <c r="CK404" i="1"/>
  <c r="CU371" i="1"/>
  <c r="CK371" i="1"/>
  <c r="CU382" i="1"/>
  <c r="CK382" i="1"/>
  <c r="CU347" i="1"/>
  <c r="CK347" i="1"/>
  <c r="CK331" i="1"/>
  <c r="CU331" i="1"/>
  <c r="CH406" i="1"/>
  <c r="BX406" i="1"/>
  <c r="CI356" i="1"/>
  <c r="BY356" i="1"/>
  <c r="BX360" i="1"/>
  <c r="CH360" i="1"/>
  <c r="CH339" i="1"/>
  <c r="BX339" i="1"/>
  <c r="CU297" i="1"/>
  <c r="CK297" i="1"/>
  <c r="CU321" i="1"/>
  <c r="CK321" i="1"/>
  <c r="CU352" i="1"/>
  <c r="CK352" i="1"/>
  <c r="CU344" i="1"/>
  <c r="CK344" i="1"/>
  <c r="BY351" i="1"/>
  <c r="CI351" i="1"/>
  <c r="CI345" i="1"/>
  <c r="BY345" i="1"/>
  <c r="BX307" i="1"/>
  <c r="CH307" i="1"/>
  <c r="CK302" i="1"/>
  <c r="CU302" i="1"/>
  <c r="CH278" i="1"/>
  <c r="BX278" i="1"/>
  <c r="CL318" i="1"/>
  <c r="CV318" i="1"/>
  <c r="CK348" i="1"/>
  <c r="CU348" i="1"/>
  <c r="CU340" i="1"/>
  <c r="CK340" i="1"/>
  <c r="CH323" i="1"/>
  <c r="BX323" i="1"/>
  <c r="CL320" i="1"/>
  <c r="CV320" i="1"/>
  <c r="CH216" i="1"/>
  <c r="BX216" i="1"/>
  <c r="CH225" i="1"/>
  <c r="BX225" i="1"/>
  <c r="BX235" i="1"/>
  <c r="CH235" i="1"/>
  <c r="CK218" i="1"/>
  <c r="CU218" i="1"/>
  <c r="CU237" i="1"/>
  <c r="CK237" i="1"/>
  <c r="BX287" i="1"/>
  <c r="CH287" i="1"/>
  <c r="CK264" i="1"/>
  <c r="CU264" i="1"/>
  <c r="CK286" i="1"/>
  <c r="CU286" i="1"/>
  <c r="BX249" i="1"/>
  <c r="CH249" i="1"/>
  <c r="CU242" i="1"/>
  <c r="CK242" i="1"/>
  <c r="CK258" i="1"/>
  <c r="CU258" i="1"/>
  <c r="CK213" i="1"/>
  <c r="CU213" i="1"/>
  <c r="CH202" i="1"/>
  <c r="BX202" i="1"/>
  <c r="CH263" i="1"/>
  <c r="BX263" i="1"/>
  <c r="CK246" i="1"/>
  <c r="CU246" i="1"/>
  <c r="CU262" i="1"/>
  <c r="CK262" i="1"/>
  <c r="CH230" i="1"/>
  <c r="BX230" i="1"/>
  <c r="CK224" i="1"/>
  <c r="CU224" i="1"/>
  <c r="CK197" i="1"/>
  <c r="CU197" i="1"/>
  <c r="BX184" i="1"/>
  <c r="CH184" i="1"/>
  <c r="BX257" i="1"/>
  <c r="CH257" i="1"/>
  <c r="CU250" i="1"/>
  <c r="CK250" i="1"/>
  <c r="CK263" i="1"/>
  <c r="CU263" i="1"/>
  <c r="CU217" i="1"/>
  <c r="CK217" i="1"/>
  <c r="BX163" i="1"/>
  <c r="CH163" i="1"/>
  <c r="CH118" i="1"/>
  <c r="BX118" i="1"/>
  <c r="BY197" i="1"/>
  <c r="CI197" i="1"/>
  <c r="BX149" i="1"/>
  <c r="CH149" i="1"/>
  <c r="CH159" i="1"/>
  <c r="BX159" i="1"/>
  <c r="CK145" i="1"/>
  <c r="CU145" i="1"/>
  <c r="CL171" i="1"/>
  <c r="CV171" i="1"/>
  <c r="BX103" i="1"/>
  <c r="CH103" i="1"/>
  <c r="BX88" i="1"/>
  <c r="CH88" i="1"/>
  <c r="CH188" i="1"/>
  <c r="BX188" i="1"/>
  <c r="CV179" i="1"/>
  <c r="CL179" i="1"/>
  <c r="CV200" i="1"/>
  <c r="CL200" i="1"/>
  <c r="CH122" i="1"/>
  <c r="BX122" i="1"/>
  <c r="CK127" i="1"/>
  <c r="CU127" i="1"/>
  <c r="CU143" i="1"/>
  <c r="CK143" i="1"/>
  <c r="CU99" i="1"/>
  <c r="CK99" i="1"/>
  <c r="CL196" i="1"/>
  <c r="CV196" i="1"/>
  <c r="BX161" i="1"/>
  <c r="CH161" i="1"/>
  <c r="BX133" i="1"/>
  <c r="CH133" i="1"/>
  <c r="CH109" i="1"/>
  <c r="BX109" i="1"/>
  <c r="BX89" i="1"/>
  <c r="CH89" i="1"/>
  <c r="BY189" i="1"/>
  <c r="CI189" i="1"/>
  <c r="CK161" i="1"/>
  <c r="CU161" i="1"/>
  <c r="BX139" i="1"/>
  <c r="CH139" i="1"/>
  <c r="CK118" i="1"/>
  <c r="CU118" i="1"/>
  <c r="CK139" i="1"/>
  <c r="CU139" i="1"/>
  <c r="CH84" i="1"/>
  <c r="BX84" i="1"/>
  <c r="CH73" i="1"/>
  <c r="BX73" i="1"/>
  <c r="CU67" i="1"/>
  <c r="CK67" i="1"/>
  <c r="CH81" i="1"/>
  <c r="BX81" i="1"/>
  <c r="CU87" i="1"/>
  <c r="CK87" i="1"/>
  <c r="CK74" i="1"/>
  <c r="CU74" i="1"/>
  <c r="CI61" i="1"/>
  <c r="BY61" i="1"/>
  <c r="CH47" i="1"/>
  <c r="BX47" i="1"/>
  <c r="CH91" i="1"/>
  <c r="BX91" i="1"/>
  <c r="BY105" i="1"/>
  <c r="CI105" i="1"/>
  <c r="BY114" i="1"/>
  <c r="CI114" i="1"/>
  <c r="CV98" i="1"/>
  <c r="CL98" i="1"/>
  <c r="BX78" i="1"/>
  <c r="CH78" i="1"/>
  <c r="CK77" i="1"/>
  <c r="CU77" i="1"/>
  <c r="CK75" i="1"/>
  <c r="CU75" i="1"/>
  <c r="CK65" i="1"/>
  <c r="CU65" i="1"/>
  <c r="CK46" i="1"/>
  <c r="CU46" i="1"/>
  <c r="CV31" i="1"/>
  <c r="CL31" i="1"/>
  <c r="CK95" i="1"/>
  <c r="CU95" i="1"/>
  <c r="CK104" i="1"/>
  <c r="CU104" i="1"/>
  <c r="CK117" i="1"/>
  <c r="CU117" i="1"/>
  <c r="BX79" i="1"/>
  <c r="CH79" i="1"/>
  <c r="CU85" i="1"/>
  <c r="CK85" i="1"/>
  <c r="BX63" i="1"/>
  <c r="CH63" i="1"/>
  <c r="CK66" i="1"/>
  <c r="CU66" i="1"/>
  <c r="CH55" i="1"/>
  <c r="BX55" i="1"/>
  <c r="CK47" i="1"/>
  <c r="CU47" i="1"/>
  <c r="CK40" i="1"/>
  <c r="CU40" i="1"/>
  <c r="BX5" i="1"/>
  <c r="CH5" i="1"/>
  <c r="CV22" i="1"/>
  <c r="CL22" i="1"/>
  <c r="CH17" i="1"/>
  <c r="BX17" i="1"/>
  <c r="CI12" i="1"/>
  <c r="BY12" i="1"/>
  <c r="AN85" i="1"/>
  <c r="AR85" i="1"/>
  <c r="AN149" i="1"/>
  <c r="AR149" i="1"/>
  <c r="N149" i="3" s="1"/>
  <c r="AN37" i="1"/>
  <c r="AR37" i="1"/>
  <c r="N37" i="3" s="1"/>
  <c r="AN69" i="1"/>
  <c r="AR69" i="1"/>
  <c r="N69" i="3" s="1"/>
  <c r="AN133" i="1"/>
  <c r="AR133" i="1"/>
  <c r="N133" i="3" s="1"/>
  <c r="AN165" i="1"/>
  <c r="AR165" i="1"/>
  <c r="AN45" i="1"/>
  <c r="AR45" i="1"/>
  <c r="N45" i="3" s="1"/>
  <c r="AN77" i="1"/>
  <c r="AR77" i="1"/>
  <c r="N77" i="3" s="1"/>
  <c r="AN109" i="1"/>
  <c r="AR109" i="1"/>
  <c r="AN141" i="1"/>
  <c r="AR141" i="1"/>
  <c r="AN173" i="1"/>
  <c r="AR173" i="1"/>
  <c r="AN35" i="1"/>
  <c r="AR35" i="1"/>
  <c r="N35" i="3" s="1"/>
  <c r="AN99" i="1"/>
  <c r="AR99" i="1"/>
  <c r="N99" i="3" s="1"/>
  <c r="AN131" i="1"/>
  <c r="AR131" i="1"/>
  <c r="N131" i="3" s="1"/>
  <c r="AN163" i="1"/>
  <c r="AR163" i="1"/>
  <c r="N163" i="3" s="1"/>
  <c r="CI385" i="1"/>
  <c r="BY385" i="1"/>
  <c r="AS497" i="1"/>
  <c r="BU497" i="1"/>
  <c r="BU469" i="1"/>
  <c r="AS469" i="1"/>
  <c r="CL17" i="1"/>
  <c r="CV17" i="1"/>
  <c r="CV16" i="1"/>
  <c r="CL16" i="1"/>
  <c r="AN43" i="1"/>
  <c r="AR43" i="1"/>
  <c r="AN75" i="1"/>
  <c r="AR75" i="1"/>
  <c r="N75" i="3" s="1"/>
  <c r="AN107" i="1"/>
  <c r="AR107" i="1"/>
  <c r="N107" i="3" s="1"/>
  <c r="AN139" i="1"/>
  <c r="AR139" i="1"/>
  <c r="CI7" i="1"/>
  <c r="BY7" i="1"/>
  <c r="BY24" i="1"/>
  <c r="CI24" i="1"/>
  <c r="AN53" i="1"/>
  <c r="AR53" i="1"/>
  <c r="AN61" i="1"/>
  <c r="AR61" i="1"/>
  <c r="AN93" i="1"/>
  <c r="AR93" i="1"/>
  <c r="N93" i="3" s="1"/>
  <c r="AN157" i="1"/>
  <c r="AR157" i="1"/>
  <c r="AN189" i="1"/>
  <c r="AR189" i="1"/>
  <c r="AN19" i="1"/>
  <c r="AR19" i="1"/>
  <c r="N19" i="3" s="1"/>
  <c r="AN51" i="1"/>
  <c r="AR51" i="1"/>
  <c r="AN83" i="1"/>
  <c r="AR83" i="1"/>
  <c r="AN147" i="1"/>
  <c r="AR147" i="1"/>
  <c r="AN455" i="1"/>
  <c r="AR455" i="1"/>
  <c r="AS483" i="1"/>
  <c r="BU483" i="1"/>
  <c r="CL436" i="1"/>
  <c r="CV436" i="1"/>
  <c r="BY486" i="1"/>
  <c r="CI486" i="1"/>
  <c r="BV183" i="1"/>
  <c r="AT183" i="1"/>
  <c r="BY205" i="1"/>
  <c r="CI205" i="1"/>
  <c r="CV10" i="1"/>
  <c r="CL10" i="1"/>
  <c r="AN117" i="1"/>
  <c r="AR117" i="1"/>
  <c r="AN5" i="1"/>
  <c r="AR5" i="1"/>
  <c r="N5" i="3" s="1"/>
  <c r="AN101" i="1"/>
  <c r="AR101" i="1"/>
  <c r="AN360" i="1"/>
  <c r="AR360" i="1"/>
  <c r="N360" i="3" s="1"/>
  <c r="AN27" i="1"/>
  <c r="AR27" i="1"/>
  <c r="AN59" i="1"/>
  <c r="AR59" i="1"/>
  <c r="N59" i="3" s="1"/>
  <c r="AN91" i="1"/>
  <c r="AR91" i="1"/>
  <c r="N91" i="3" s="1"/>
  <c r="AN123" i="1"/>
  <c r="AR123" i="1"/>
  <c r="N123" i="3" s="1"/>
  <c r="AN155" i="1"/>
  <c r="AR155" i="1"/>
  <c r="N155" i="3" s="1"/>
  <c r="CI500" i="1"/>
  <c r="BY500" i="1"/>
  <c r="BU447" i="1"/>
  <c r="AS447" i="1"/>
  <c r="BY409" i="1"/>
  <c r="CI409" i="1"/>
  <c r="BU436" i="1"/>
  <c r="AS436" i="1"/>
  <c r="CV296" i="1"/>
  <c r="CL296" i="1"/>
  <c r="CI192" i="1"/>
  <c r="BY192" i="1"/>
  <c r="CL210" i="1"/>
  <c r="CV210" i="1"/>
  <c r="CI201" i="1"/>
  <c r="BY201" i="1"/>
  <c r="BJ317" i="1" l="1"/>
  <c r="BJ137" i="1"/>
  <c r="BJ113" i="1"/>
  <c r="AS321" i="1"/>
  <c r="AN13" i="1"/>
  <c r="AN67" i="1"/>
  <c r="AN327" i="1"/>
  <c r="AR263" i="1"/>
  <c r="BI263" i="1" s="1"/>
  <c r="BF263" i="1" s="1"/>
  <c r="AR429" i="1"/>
  <c r="N429" i="3" s="1"/>
  <c r="AR407" i="1"/>
  <c r="AR179" i="1"/>
  <c r="AR96" i="1"/>
  <c r="AS96" i="1" s="1"/>
  <c r="AR472" i="1"/>
  <c r="N472" i="3" s="1"/>
  <c r="AR280" i="1"/>
  <c r="AN241" i="1"/>
  <c r="BJ23" i="1"/>
  <c r="BK23" i="1" s="1"/>
  <c r="BL23" i="1" s="1"/>
  <c r="BF323" i="1"/>
  <c r="AN125" i="1"/>
  <c r="AR383" i="1"/>
  <c r="BJ326" i="1"/>
  <c r="BK326" i="1" s="1"/>
  <c r="BL326" i="1" s="1"/>
  <c r="AR28" i="1"/>
  <c r="N28" i="3" s="1"/>
  <c r="AR80" i="1"/>
  <c r="AR288" i="1"/>
  <c r="BU55" i="1"/>
  <c r="AR393" i="1"/>
  <c r="N393" i="3" s="1"/>
  <c r="BJ273" i="1"/>
  <c r="BI83" i="1"/>
  <c r="BF83" i="1" s="1"/>
  <c r="N83" i="3"/>
  <c r="BI157" i="1"/>
  <c r="BF157" i="1" s="1"/>
  <c r="N157" i="3"/>
  <c r="BI202" i="1"/>
  <c r="N202" i="3"/>
  <c r="BI407" i="1"/>
  <c r="BF407" i="1" s="1"/>
  <c r="N407" i="3"/>
  <c r="BI24" i="1"/>
  <c r="N24" i="3"/>
  <c r="BI226" i="1"/>
  <c r="BF226" i="1" s="1"/>
  <c r="N226" i="3"/>
  <c r="BI437" i="1"/>
  <c r="N437" i="3"/>
  <c r="BI387" i="1"/>
  <c r="N387" i="3"/>
  <c r="BU431" i="1"/>
  <c r="N431" i="3"/>
  <c r="BI68" i="1"/>
  <c r="N68" i="3"/>
  <c r="BU339" i="1"/>
  <c r="N339" i="3"/>
  <c r="BU459" i="1"/>
  <c r="N459" i="3"/>
  <c r="BI125" i="1"/>
  <c r="BJ125" i="1" s="1"/>
  <c r="N125" i="3"/>
  <c r="BI38" i="1"/>
  <c r="N38" i="3"/>
  <c r="BK273" i="1"/>
  <c r="BL273" i="1" s="1"/>
  <c r="O273" i="3"/>
  <c r="BU87" i="1"/>
  <c r="N87" i="3"/>
  <c r="BU46" i="1"/>
  <c r="N46" i="3"/>
  <c r="BK317" i="1"/>
  <c r="BL317" i="1" s="1"/>
  <c r="O317" i="3"/>
  <c r="AS433" i="1"/>
  <c r="AT433" i="1" s="1"/>
  <c r="N433" i="3"/>
  <c r="BU79" i="1"/>
  <c r="N79" i="3"/>
  <c r="BI492" i="1"/>
  <c r="BJ492" i="1" s="1"/>
  <c r="N492" i="3"/>
  <c r="BK113" i="1"/>
  <c r="BL113" i="1" s="1"/>
  <c r="O113" i="3"/>
  <c r="BK322" i="1"/>
  <c r="BL322" i="1" s="1"/>
  <c r="O322" i="3"/>
  <c r="AS468" i="1"/>
  <c r="N468" i="3"/>
  <c r="BI141" i="1"/>
  <c r="BJ141" i="1" s="1"/>
  <c r="N141" i="3"/>
  <c r="BI298" i="1"/>
  <c r="N298" i="3"/>
  <c r="BI376" i="1"/>
  <c r="BJ376" i="1" s="1"/>
  <c r="N376" i="3"/>
  <c r="BI168" i="1"/>
  <c r="N168" i="3"/>
  <c r="BI184" i="1"/>
  <c r="BJ184" i="1" s="1"/>
  <c r="N184" i="3"/>
  <c r="BI379" i="1"/>
  <c r="N379" i="3"/>
  <c r="BU495" i="1"/>
  <c r="N495" i="3"/>
  <c r="AS448" i="1"/>
  <c r="N448" i="3"/>
  <c r="BI201" i="1"/>
  <c r="BJ201" i="1" s="1"/>
  <c r="N201" i="3"/>
  <c r="BU454" i="1"/>
  <c r="N454" i="3"/>
  <c r="AS476" i="1"/>
  <c r="AT476" i="1" s="1"/>
  <c r="N476" i="3"/>
  <c r="BU372" i="1"/>
  <c r="N372" i="3"/>
  <c r="AS491" i="1"/>
  <c r="AT491" i="1" s="1"/>
  <c r="N491" i="3"/>
  <c r="BU229" i="1"/>
  <c r="N229" i="3"/>
  <c r="BI187" i="1"/>
  <c r="BF187" i="1" s="1"/>
  <c r="N187" i="3"/>
  <c r="AS18" i="1"/>
  <c r="AT18" i="1" s="1"/>
  <c r="N18" i="3"/>
  <c r="BI488" i="1"/>
  <c r="BF488" i="1" s="1"/>
  <c r="N488" i="3"/>
  <c r="AS253" i="1"/>
  <c r="AT253" i="1" s="1"/>
  <c r="N253" i="3"/>
  <c r="AS86" i="1"/>
  <c r="BV86" i="1" s="1"/>
  <c r="N86" i="3"/>
  <c r="BU143" i="1"/>
  <c r="N143" i="3"/>
  <c r="BK137" i="1"/>
  <c r="BL137" i="1" s="1"/>
  <c r="O137" i="3"/>
  <c r="AS336" i="1"/>
  <c r="AT336" i="1" s="1"/>
  <c r="N336" i="3"/>
  <c r="AS209" i="1"/>
  <c r="N209" i="3"/>
  <c r="BK411" i="1"/>
  <c r="BL411" i="1" s="1"/>
  <c r="O411" i="3"/>
  <c r="BI27" i="1"/>
  <c r="BF27" i="1" s="1"/>
  <c r="N27" i="3"/>
  <c r="BI101" i="1"/>
  <c r="BF101" i="1" s="1"/>
  <c r="N101" i="3"/>
  <c r="BI117" i="1"/>
  <c r="N117" i="3"/>
  <c r="BI179" i="1"/>
  <c r="BF179" i="1" s="1"/>
  <c r="N179" i="3"/>
  <c r="BI61" i="1"/>
  <c r="N61" i="3"/>
  <c r="BI139" i="1"/>
  <c r="BJ139" i="1" s="1"/>
  <c r="N139" i="3"/>
  <c r="BI165" i="1"/>
  <c r="N165" i="3"/>
  <c r="BI110" i="1"/>
  <c r="BF110" i="1" s="1"/>
  <c r="N110" i="3"/>
  <c r="BI52" i="1"/>
  <c r="N52" i="3"/>
  <c r="BI182" i="1"/>
  <c r="BF182" i="1" s="1"/>
  <c r="N182" i="3"/>
  <c r="BI318" i="1"/>
  <c r="BF318" i="1" s="1"/>
  <c r="N318" i="3"/>
  <c r="BI232" i="1"/>
  <c r="BJ232" i="1" s="1"/>
  <c r="N232" i="3"/>
  <c r="BI434" i="1"/>
  <c r="N434" i="3"/>
  <c r="BI176" i="1"/>
  <c r="BF176" i="1" s="1"/>
  <c r="N176" i="3"/>
  <c r="BI435" i="1"/>
  <c r="N435" i="3"/>
  <c r="AR84" i="1"/>
  <c r="BU84" i="1" s="1"/>
  <c r="BU488" i="1"/>
  <c r="BI258" i="1"/>
  <c r="N258" i="3"/>
  <c r="BI234" i="1"/>
  <c r="BJ234" i="1" s="1"/>
  <c r="N234" i="3"/>
  <c r="BI230" i="1"/>
  <c r="N230" i="3"/>
  <c r="AR196" i="1"/>
  <c r="BU196" i="1" s="1"/>
  <c r="BI144" i="1"/>
  <c r="BF144" i="1" s="1"/>
  <c r="N144" i="3"/>
  <c r="BI282" i="1"/>
  <c r="BF282" i="1" s="1"/>
  <c r="N282" i="3"/>
  <c r="BI265" i="1"/>
  <c r="BJ265" i="1" s="1"/>
  <c r="N265" i="3"/>
  <c r="BI138" i="1"/>
  <c r="BF138" i="1" s="1"/>
  <c r="N138" i="3"/>
  <c r="BI384" i="1"/>
  <c r="BJ384" i="1" s="1"/>
  <c r="N384" i="3"/>
  <c r="BI116" i="1"/>
  <c r="BF116" i="1" s="1"/>
  <c r="N116" i="3"/>
  <c r="BU480" i="1"/>
  <c r="N480" i="3"/>
  <c r="BI112" i="1"/>
  <c r="BF112" i="1" s="1"/>
  <c r="N112" i="3"/>
  <c r="AN253" i="1"/>
  <c r="BU428" i="1"/>
  <c r="N428" i="3"/>
  <c r="BI250" i="1"/>
  <c r="BF250" i="1" s="1"/>
  <c r="N250" i="3"/>
  <c r="BI233" i="1"/>
  <c r="N233" i="3"/>
  <c r="AN221" i="1"/>
  <c r="BU463" i="1"/>
  <c r="N463" i="3"/>
  <c r="BU49" i="1"/>
  <c r="N49" i="3"/>
  <c r="AS95" i="1"/>
  <c r="BV95" i="1" s="1"/>
  <c r="N95" i="3"/>
  <c r="BK97" i="1"/>
  <c r="BL97" i="1" s="1"/>
  <c r="O97" i="3"/>
  <c r="BJ325" i="1"/>
  <c r="BI67" i="1"/>
  <c r="N67" i="3"/>
  <c r="BU142" i="1"/>
  <c r="N142" i="3"/>
  <c r="BI13" i="1"/>
  <c r="BF13" i="1" s="1"/>
  <c r="N13" i="3"/>
  <c r="BJ329" i="1"/>
  <c r="BI482" i="1"/>
  <c r="BF482" i="1" s="1"/>
  <c r="N482" i="3"/>
  <c r="AS287" i="1"/>
  <c r="N287" i="3"/>
  <c r="BU441" i="1"/>
  <c r="N441" i="3"/>
  <c r="AS237" i="1"/>
  <c r="BV237" i="1" s="1"/>
  <c r="N237" i="3"/>
  <c r="AS22" i="1"/>
  <c r="BV22" i="1" s="1"/>
  <c r="N22" i="3"/>
  <c r="AS401" i="1"/>
  <c r="AT401" i="1" s="1"/>
  <c r="N401" i="3"/>
  <c r="BU408" i="1"/>
  <c r="N408" i="3"/>
  <c r="BI327" i="1"/>
  <c r="BF327" i="1" s="1"/>
  <c r="N327" i="3"/>
  <c r="BJ349" i="1"/>
  <c r="BK170" i="1"/>
  <c r="BL170" i="1" s="1"/>
  <c r="O170" i="3"/>
  <c r="BK205" i="1"/>
  <c r="BL205" i="1" s="1"/>
  <c r="O205" i="3"/>
  <c r="BK483" i="1"/>
  <c r="BL483" i="1" s="1"/>
  <c r="O483" i="3"/>
  <c r="BK114" i="1"/>
  <c r="BL114" i="1" s="1"/>
  <c r="O114" i="3"/>
  <c r="BI332" i="1"/>
  <c r="BJ332" i="1" s="1"/>
  <c r="N332" i="3"/>
  <c r="BI51" i="1"/>
  <c r="N51" i="3"/>
  <c r="BI238" i="1"/>
  <c r="BF238" i="1" s="1"/>
  <c r="N238" i="3"/>
  <c r="BI306" i="1"/>
  <c r="N306" i="3"/>
  <c r="BI120" i="1"/>
  <c r="BF120" i="1" s="1"/>
  <c r="N120" i="3"/>
  <c r="BI303" i="1"/>
  <c r="BF303" i="1" s="1"/>
  <c r="N303" i="3"/>
  <c r="BU260" i="1"/>
  <c r="N260" i="3"/>
  <c r="BI314" i="1"/>
  <c r="BF314" i="1" s="1"/>
  <c r="N314" i="3"/>
  <c r="BI284" i="1"/>
  <c r="BF284" i="1" s="1"/>
  <c r="N284" i="3"/>
  <c r="BU358" i="1"/>
  <c r="N358" i="3"/>
  <c r="AS331" i="1"/>
  <c r="BV331" i="1" s="1"/>
  <c r="N331" i="3"/>
  <c r="BU466" i="1"/>
  <c r="N466" i="3"/>
  <c r="BU485" i="1"/>
  <c r="N485" i="3"/>
  <c r="AN55" i="1"/>
  <c r="AS477" i="1"/>
  <c r="AT477" i="1" s="1"/>
  <c r="N477" i="3"/>
  <c r="BU468" i="1"/>
  <c r="AN468" i="1"/>
  <c r="AS78" i="1"/>
  <c r="AT78" i="1" s="1"/>
  <c r="N78" i="3"/>
  <c r="AS432" i="1"/>
  <c r="BV432" i="1" s="1"/>
  <c r="N432" i="3"/>
  <c r="AS279" i="1"/>
  <c r="AT279" i="1" s="1"/>
  <c r="N279" i="3"/>
  <c r="AS343" i="1"/>
  <c r="AT343" i="1" s="1"/>
  <c r="N343" i="3"/>
  <c r="BU361" i="1"/>
  <c r="N361" i="3"/>
  <c r="BU66" i="1"/>
  <c r="N66" i="3"/>
  <c r="AS422" i="1"/>
  <c r="AT422" i="1" s="1"/>
  <c r="N422" i="3"/>
  <c r="BI211" i="1"/>
  <c r="BF211" i="1" s="1"/>
  <c r="N211" i="3"/>
  <c r="BU50" i="1"/>
  <c r="N50" i="3"/>
  <c r="BJ423" i="1"/>
  <c r="BK440" i="1"/>
  <c r="BL440" i="1" s="1"/>
  <c r="O440" i="3"/>
  <c r="AS382" i="1"/>
  <c r="AT382" i="1" s="1"/>
  <c r="N382" i="3"/>
  <c r="AS57" i="1"/>
  <c r="BV57" i="1" s="1"/>
  <c r="N57" i="3"/>
  <c r="BI395" i="1"/>
  <c r="BJ395" i="1" s="1"/>
  <c r="N395" i="3"/>
  <c r="BU221" i="1"/>
  <c r="N221" i="3"/>
  <c r="BU309" i="1"/>
  <c r="N309" i="3"/>
  <c r="BU351" i="1"/>
  <c r="N351" i="3"/>
  <c r="BU207" i="1"/>
  <c r="N207" i="3"/>
  <c r="BI468" i="1"/>
  <c r="BJ468" i="1" s="1"/>
  <c r="BI55" i="1"/>
  <c r="BJ55" i="1" s="1"/>
  <c r="BK26" i="1"/>
  <c r="BL26" i="1" s="1"/>
  <c r="O26" i="3"/>
  <c r="BK323" i="1"/>
  <c r="BL323" i="1" s="1"/>
  <c r="O323" i="3"/>
  <c r="AS241" i="1"/>
  <c r="N241" i="3"/>
  <c r="AS380" i="1"/>
  <c r="N380" i="3"/>
  <c r="BI383" i="1"/>
  <c r="BF383" i="1" s="1"/>
  <c r="N383" i="3"/>
  <c r="BI147" i="1"/>
  <c r="BJ147" i="1" s="1"/>
  <c r="N147" i="3"/>
  <c r="BI189" i="1"/>
  <c r="BF189" i="1" s="1"/>
  <c r="N189" i="3"/>
  <c r="BI173" i="1"/>
  <c r="BF173" i="1" s="1"/>
  <c r="N173" i="3"/>
  <c r="BI109" i="1"/>
  <c r="BJ109" i="1" s="1"/>
  <c r="N109" i="3"/>
  <c r="BI280" i="1"/>
  <c r="BF280" i="1" s="1"/>
  <c r="N280" i="3"/>
  <c r="BI281" i="1"/>
  <c r="BJ281" i="1" s="1"/>
  <c r="N281" i="3"/>
  <c r="BI278" i="1"/>
  <c r="BF278" i="1" s="1"/>
  <c r="N278" i="3"/>
  <c r="BI80" i="1"/>
  <c r="BF80" i="1" s="1"/>
  <c r="N80" i="3"/>
  <c r="BI455" i="1"/>
  <c r="BF455" i="1" s="1"/>
  <c r="N455" i="3"/>
  <c r="BI53" i="1"/>
  <c r="BF53" i="1" s="1"/>
  <c r="N53" i="3"/>
  <c r="BI43" i="1"/>
  <c r="BJ43" i="1" s="1"/>
  <c r="N43" i="3"/>
  <c r="BI85" i="1"/>
  <c r="BJ85" i="1" s="1"/>
  <c r="N85" i="3"/>
  <c r="BI291" i="1"/>
  <c r="BJ291" i="1" s="1"/>
  <c r="N291" i="3"/>
  <c r="BI288" i="1"/>
  <c r="BF288" i="1" s="1"/>
  <c r="N288" i="3"/>
  <c r="BI350" i="1"/>
  <c r="BJ350" i="1" s="1"/>
  <c r="N350" i="3"/>
  <c r="BI272" i="1"/>
  <c r="BJ272" i="1" s="1"/>
  <c r="N272" i="3"/>
  <c r="BI206" i="1"/>
  <c r="BJ206" i="1" s="1"/>
  <c r="N206" i="3"/>
  <c r="BI348" i="1"/>
  <c r="BJ348" i="1" s="1"/>
  <c r="N348" i="3"/>
  <c r="N96" i="3"/>
  <c r="BU489" i="1"/>
  <c r="N489" i="3"/>
  <c r="BI204" i="1"/>
  <c r="BJ204" i="1" s="1"/>
  <c r="N204" i="3"/>
  <c r="AR464" i="1"/>
  <c r="BU464" i="1" s="1"/>
  <c r="BI286" i="1"/>
  <c r="BF286" i="1" s="1"/>
  <c r="N286" i="3"/>
  <c r="AS55" i="1"/>
  <c r="AT55" i="1" s="1"/>
  <c r="BI140" i="1"/>
  <c r="BF140" i="1" s="1"/>
  <c r="N140" i="3"/>
  <c r="BI363" i="1"/>
  <c r="BJ363" i="1" s="1"/>
  <c r="N363" i="3"/>
  <c r="BI160" i="1"/>
  <c r="BF160" i="1" s="1"/>
  <c r="N160" i="3"/>
  <c r="BI268" i="1"/>
  <c r="BF268" i="1" s="1"/>
  <c r="N268" i="3"/>
  <c r="BI257" i="1"/>
  <c r="BF257" i="1" s="1"/>
  <c r="N257" i="3"/>
  <c r="BI262" i="1"/>
  <c r="BF262" i="1" s="1"/>
  <c r="N262" i="3"/>
  <c r="BU249" i="1"/>
  <c r="N249" i="3"/>
  <c r="BU388" i="1"/>
  <c r="N388" i="3"/>
  <c r="BU293" i="1"/>
  <c r="N293" i="3"/>
  <c r="BI203" i="1"/>
  <c r="BF203" i="1" s="1"/>
  <c r="N203" i="3"/>
  <c r="AS118" i="1"/>
  <c r="AT118" i="1" s="1"/>
  <c r="N118" i="3"/>
  <c r="AS442" i="1"/>
  <c r="AT442" i="1" s="1"/>
  <c r="N442" i="3"/>
  <c r="AS252" i="1"/>
  <c r="AT252" i="1" s="1"/>
  <c r="N252" i="3"/>
  <c r="AS479" i="1"/>
  <c r="BV479" i="1" s="1"/>
  <c r="N479" i="3"/>
  <c r="AS475" i="1"/>
  <c r="AT475" i="1" s="1"/>
  <c r="N475" i="3"/>
  <c r="AS461" i="1"/>
  <c r="AT461" i="1" s="1"/>
  <c r="N461" i="3"/>
  <c r="BU364" i="1"/>
  <c r="N364" i="3"/>
  <c r="AS406" i="1"/>
  <c r="BV406" i="1" s="1"/>
  <c r="N406" i="3"/>
  <c r="BU301" i="1"/>
  <c r="N301" i="3"/>
  <c r="AS481" i="1"/>
  <c r="BV481" i="1" s="1"/>
  <c r="N481" i="3"/>
  <c r="BI11" i="1"/>
  <c r="BF11" i="1" s="1"/>
  <c r="N11" i="3"/>
  <c r="AS335" i="1"/>
  <c r="BV335" i="1" s="1"/>
  <c r="N335" i="3"/>
  <c r="BJ342" i="1"/>
  <c r="BU199" i="1"/>
  <c r="N199" i="3"/>
  <c r="BU127" i="1"/>
  <c r="N127" i="3"/>
  <c r="BU58" i="1"/>
  <c r="N58" i="3"/>
  <c r="BU39" i="1"/>
  <c r="N39" i="3"/>
  <c r="BJ297" i="1"/>
  <c r="BJ439" i="1"/>
  <c r="AS452" i="1"/>
  <c r="BV452" i="1" s="1"/>
  <c r="N452" i="3"/>
  <c r="AS30" i="1"/>
  <c r="AT30" i="1" s="1"/>
  <c r="N30" i="3"/>
  <c r="BU394" i="1"/>
  <c r="N394" i="3"/>
  <c r="BU324" i="1"/>
  <c r="N324" i="3"/>
  <c r="AS413" i="1"/>
  <c r="AT413" i="1" s="1"/>
  <c r="N413" i="3"/>
  <c r="AS414" i="1"/>
  <c r="AT414" i="1" s="1"/>
  <c r="N414" i="3"/>
  <c r="BJ493" i="1"/>
  <c r="BU473" i="1"/>
  <c r="N473" i="3"/>
  <c r="BU185" i="1"/>
  <c r="N185" i="3"/>
  <c r="BI500" i="1"/>
  <c r="BF500" i="1" s="1"/>
  <c r="N500" i="3"/>
  <c r="BJ261" i="1"/>
  <c r="BK337" i="1"/>
  <c r="BL337" i="1" s="1"/>
  <c r="O337" i="3"/>
  <c r="BK404" i="1"/>
  <c r="BL404" i="1" s="1"/>
  <c r="O404" i="3"/>
  <c r="BU33" i="1"/>
  <c r="N33" i="3"/>
  <c r="BU235" i="1"/>
  <c r="N235" i="3"/>
  <c r="BI33" i="1"/>
  <c r="BJ33" i="1" s="1"/>
  <c r="BJ189" i="1"/>
  <c r="BJ52" i="1"/>
  <c r="BF52" i="1"/>
  <c r="BJ112" i="1"/>
  <c r="BJ455" i="1"/>
  <c r="BJ53" i="1"/>
  <c r="BF43" i="1"/>
  <c r="BF435" i="1"/>
  <c r="BJ435" i="1"/>
  <c r="BJ379" i="1"/>
  <c r="BF379" i="1"/>
  <c r="BJ233" i="1"/>
  <c r="BF233" i="1"/>
  <c r="BF168" i="1"/>
  <c r="BJ168" i="1"/>
  <c r="BJ24" i="1"/>
  <c r="BF24" i="1"/>
  <c r="BJ25" i="1"/>
  <c r="BF25" i="1"/>
  <c r="BJ409" i="1"/>
  <c r="BF409" i="1"/>
  <c r="BJ436" i="1"/>
  <c r="BF436" i="1"/>
  <c r="BJ223" i="1"/>
  <c r="BF223" i="1"/>
  <c r="BJ494" i="1"/>
  <c r="BF494" i="1"/>
  <c r="BJ82" i="1"/>
  <c r="BF82" i="1"/>
  <c r="BF347" i="1"/>
  <c r="BJ347" i="1"/>
  <c r="BJ71" i="1"/>
  <c r="BF71" i="1"/>
  <c r="BI466" i="1"/>
  <c r="BI485" i="1"/>
  <c r="BJ378" i="1"/>
  <c r="BF378" i="1"/>
  <c r="BI339" i="1"/>
  <c r="BJ111" i="1"/>
  <c r="BF111" i="1"/>
  <c r="BF283" i="1"/>
  <c r="BJ283" i="1"/>
  <c r="BJ15" i="1"/>
  <c r="BF15" i="1"/>
  <c r="BF426" i="1"/>
  <c r="BJ426" i="1"/>
  <c r="BF129" i="1"/>
  <c r="BJ129" i="1"/>
  <c r="BF346" i="1"/>
  <c r="BJ346" i="1"/>
  <c r="BF410" i="1"/>
  <c r="BJ410" i="1"/>
  <c r="BJ366" i="1"/>
  <c r="BF366" i="1"/>
  <c r="BF259" i="1"/>
  <c r="BJ259" i="1"/>
  <c r="BF319" i="1"/>
  <c r="BJ319" i="1"/>
  <c r="BJ398" i="1"/>
  <c r="BF398" i="1"/>
  <c r="BJ81" i="1"/>
  <c r="BF81" i="1"/>
  <c r="BI495" i="1"/>
  <c r="BJ275" i="1"/>
  <c r="BF275" i="1"/>
  <c r="BJ167" i="1"/>
  <c r="BF167" i="1"/>
  <c r="BJ321" i="1"/>
  <c r="BF321" i="1"/>
  <c r="BI260" i="1"/>
  <c r="BJ467" i="1"/>
  <c r="BF467" i="1"/>
  <c r="BJ497" i="1"/>
  <c r="AN380" i="1"/>
  <c r="BU380" i="1"/>
  <c r="AN79" i="1"/>
  <c r="BJ186" i="1"/>
  <c r="BJ169" i="1"/>
  <c r="AN488" i="1"/>
  <c r="BI241" i="1"/>
  <c r="BF241" i="1" s="1"/>
  <c r="BJ499" i="1"/>
  <c r="BJ54" i="1"/>
  <c r="BJ61" i="1"/>
  <c r="BF61" i="1"/>
  <c r="BF147" i="1"/>
  <c r="BJ387" i="1"/>
  <c r="BF387" i="1"/>
  <c r="BJ176" i="1"/>
  <c r="BF291" i="1"/>
  <c r="BJ445" i="1"/>
  <c r="BF445" i="1"/>
  <c r="BF417" i="1"/>
  <c r="BJ417" i="1"/>
  <c r="AS463" i="1"/>
  <c r="BV463" i="1" s="1"/>
  <c r="AR115" i="1"/>
  <c r="BU115" i="1" s="1"/>
  <c r="AS327" i="1"/>
  <c r="AT327" i="1" s="1"/>
  <c r="AR56" i="1"/>
  <c r="BU56" i="1" s="1"/>
  <c r="BJ381" i="1"/>
  <c r="BJ469" i="1"/>
  <c r="BF483" i="1"/>
  <c r="BJ214" i="1"/>
  <c r="BF214" i="1"/>
  <c r="BI476" i="1"/>
  <c r="AS482" i="1"/>
  <c r="AT482" i="1" s="1"/>
  <c r="AN482" i="1"/>
  <c r="BJ362" i="1"/>
  <c r="AR208" i="1"/>
  <c r="BU482" i="1"/>
  <c r="AN287" i="1"/>
  <c r="BU287" i="1"/>
  <c r="BJ345" i="1"/>
  <c r="BJ235" i="1"/>
  <c r="BF356" i="1"/>
  <c r="BJ356" i="1"/>
  <c r="BJ90" i="1"/>
  <c r="BF90" i="1"/>
  <c r="BJ285" i="1"/>
  <c r="BF205" i="1"/>
  <c r="BI401" i="1"/>
  <c r="BF401" i="1" s="1"/>
  <c r="BI143" i="1"/>
  <c r="BF143" i="1" s="1"/>
  <c r="BF26" i="1"/>
  <c r="BU471" i="1"/>
  <c r="BI471" i="1"/>
  <c r="BF234" i="1"/>
  <c r="BF265" i="1"/>
  <c r="BF384" i="1"/>
  <c r="AS470" i="1"/>
  <c r="BV470" i="1" s="1"/>
  <c r="BI470" i="1"/>
  <c r="AS453" i="1"/>
  <c r="AT453" i="1" s="1"/>
  <c r="BI453" i="1"/>
  <c r="BF85" i="1"/>
  <c r="BF434" i="1"/>
  <c r="BJ434" i="1"/>
  <c r="BF306" i="1"/>
  <c r="BJ306" i="1"/>
  <c r="BU429" i="1"/>
  <c r="BI429" i="1"/>
  <c r="BF429" i="1" s="1"/>
  <c r="BJ140" i="1"/>
  <c r="BJ278" i="1"/>
  <c r="BU231" i="1"/>
  <c r="BI231" i="1"/>
  <c r="AS135" i="1"/>
  <c r="BV135" i="1" s="1"/>
  <c r="BI135" i="1"/>
  <c r="BF135" i="1" s="1"/>
  <c r="BJ117" i="1"/>
  <c r="BF117" i="1"/>
  <c r="BF51" i="1"/>
  <c r="BJ51" i="1"/>
  <c r="BF165" i="1"/>
  <c r="BJ165" i="1"/>
  <c r="BF298" i="1"/>
  <c r="BJ298" i="1"/>
  <c r="BJ258" i="1"/>
  <c r="BF258" i="1"/>
  <c r="BJ230" i="1"/>
  <c r="BF230" i="1"/>
  <c r="BJ144" i="1"/>
  <c r="BF363" i="1"/>
  <c r="BF281" i="1"/>
  <c r="BU465" i="1"/>
  <c r="BI465" i="1"/>
  <c r="BU438" i="1"/>
  <c r="BI438" i="1"/>
  <c r="BJ284" i="1"/>
  <c r="AS424" i="1"/>
  <c r="BV424" i="1" s="1"/>
  <c r="BI424" i="1"/>
  <c r="BU153" i="1"/>
  <c r="BI153" i="1"/>
  <c r="BI406" i="1"/>
  <c r="BJ406" i="1" s="1"/>
  <c r="BI279" i="1"/>
  <c r="BF279" i="1" s="1"/>
  <c r="BI185" i="1"/>
  <c r="BF185" i="1" s="1"/>
  <c r="BF6" i="1"/>
  <c r="BJ6" i="1"/>
  <c r="BI414" i="1"/>
  <c r="BF414" i="1" s="1"/>
  <c r="BI207" i="1"/>
  <c r="BF207" i="1" s="1"/>
  <c r="BF411" i="1"/>
  <c r="BF170" i="1"/>
  <c r="BI491" i="1"/>
  <c r="BJ491" i="1" s="1"/>
  <c r="BF337" i="1"/>
  <c r="BI199" i="1"/>
  <c r="BF199" i="1" s="1"/>
  <c r="BI58" i="1"/>
  <c r="BF58" i="1" s="1"/>
  <c r="BI481" i="1"/>
  <c r="BF481" i="1" s="1"/>
  <c r="BI361" i="1"/>
  <c r="BF361" i="1" s="1"/>
  <c r="BI95" i="1"/>
  <c r="BF95" i="1" s="1"/>
  <c r="BI382" i="1"/>
  <c r="BJ382" i="1" s="1"/>
  <c r="BI221" i="1"/>
  <c r="BF221" i="1" s="1"/>
  <c r="BI463" i="1"/>
  <c r="BJ463" i="1" s="1"/>
  <c r="BI343" i="1"/>
  <c r="BF343" i="1" s="1"/>
  <c r="BI229" i="1"/>
  <c r="BJ229" i="1" s="1"/>
  <c r="BI209" i="1"/>
  <c r="BF209" i="1" s="1"/>
  <c r="BI394" i="1"/>
  <c r="BF394" i="1" s="1"/>
  <c r="BI441" i="1"/>
  <c r="BF441" i="1" s="1"/>
  <c r="BI253" i="1"/>
  <c r="BF253" i="1" s="1"/>
  <c r="BI237" i="1"/>
  <c r="BF237" i="1" s="1"/>
  <c r="BI142" i="1"/>
  <c r="BF142" i="1" s="1"/>
  <c r="BI46" i="1"/>
  <c r="BF46" i="1" s="1"/>
  <c r="BI39" i="1"/>
  <c r="BF39" i="1" s="1"/>
  <c r="BI22" i="1"/>
  <c r="BF22" i="1" s="1"/>
  <c r="BI78" i="1"/>
  <c r="BF78" i="1" s="1"/>
  <c r="BF322" i="1"/>
  <c r="BF114" i="1"/>
  <c r="BI335" i="1"/>
  <c r="BF335" i="1" s="1"/>
  <c r="BI66" i="1"/>
  <c r="BF66" i="1" s="1"/>
  <c r="BF197" i="1"/>
  <c r="BJ197" i="1"/>
  <c r="BI433" i="1"/>
  <c r="BF433" i="1" s="1"/>
  <c r="BI351" i="1"/>
  <c r="BJ351" i="1" s="1"/>
  <c r="BI127" i="1"/>
  <c r="BF127" i="1" s="1"/>
  <c r="BI432" i="1"/>
  <c r="BF432" i="1" s="1"/>
  <c r="BI372" i="1"/>
  <c r="BF372" i="1" s="1"/>
  <c r="BI452" i="1"/>
  <c r="BF452" i="1" s="1"/>
  <c r="BI287" i="1"/>
  <c r="BF287" i="1" s="1"/>
  <c r="BI324" i="1"/>
  <c r="BF324" i="1" s="1"/>
  <c r="BI79" i="1"/>
  <c r="BF79" i="1" s="1"/>
  <c r="BI86" i="1"/>
  <c r="BF86" i="1" s="1"/>
  <c r="BI57" i="1"/>
  <c r="BF57" i="1" s="1"/>
  <c r="BI30" i="1"/>
  <c r="BF30" i="1" s="1"/>
  <c r="BI18" i="1"/>
  <c r="BF18" i="1" s="1"/>
  <c r="BI49" i="1"/>
  <c r="BF49" i="1" s="1"/>
  <c r="BI473" i="1"/>
  <c r="BI422" i="1"/>
  <c r="BF422" i="1" s="1"/>
  <c r="BI408" i="1"/>
  <c r="BI413" i="1"/>
  <c r="BJ413" i="1" s="1"/>
  <c r="BI336" i="1"/>
  <c r="BF336" i="1" s="1"/>
  <c r="BI87" i="1"/>
  <c r="BF87" i="1" s="1"/>
  <c r="BI50" i="1"/>
  <c r="BF50" i="1" s="1"/>
  <c r="BJ166" i="1"/>
  <c r="BJ327" i="1"/>
  <c r="AR344" i="1"/>
  <c r="AR248" i="1"/>
  <c r="AS248" i="1" s="1"/>
  <c r="AN127" i="1"/>
  <c r="BU57" i="1"/>
  <c r="AS58" i="1"/>
  <c r="AT58" i="1" s="1"/>
  <c r="AN57" i="1"/>
  <c r="AN408" i="1"/>
  <c r="AN209" i="1"/>
  <c r="AS473" i="1"/>
  <c r="AT473" i="1" s="1"/>
  <c r="AN473" i="1"/>
  <c r="AN185" i="1"/>
  <c r="BU209" i="1"/>
  <c r="BJ313" i="1"/>
  <c r="BJ318" i="1"/>
  <c r="AS127" i="1"/>
  <c r="AT127" i="1" s="1"/>
  <c r="AR198" i="1"/>
  <c r="AS198" i="1" s="1"/>
  <c r="AR369" i="1"/>
  <c r="AT86" i="1"/>
  <c r="AR460" i="1"/>
  <c r="N460" i="3" s="1"/>
  <c r="BJ83" i="1"/>
  <c r="BF496" i="1"/>
  <c r="BJ496" i="1"/>
  <c r="BU401" i="1"/>
  <c r="AN500" i="1"/>
  <c r="BF437" i="1"/>
  <c r="BJ437" i="1"/>
  <c r="BF204" i="1"/>
  <c r="AR136" i="1"/>
  <c r="BU136" i="1" s="1"/>
  <c r="BJ27" i="1"/>
  <c r="BF348" i="1"/>
  <c r="BF380" i="1"/>
  <c r="BJ380" i="1"/>
  <c r="BJ315" i="1"/>
  <c r="BF412" i="1"/>
  <c r="BJ412" i="1"/>
  <c r="BJ247" i="1"/>
  <c r="BF202" i="1"/>
  <c r="BJ202" i="1"/>
  <c r="BU382" i="1"/>
  <c r="AN351" i="1"/>
  <c r="AN187" i="1"/>
  <c r="AN38" i="1"/>
  <c r="AR352" i="1"/>
  <c r="AS352" i="1" s="1"/>
  <c r="BU413" i="1"/>
  <c r="AR200" i="1"/>
  <c r="N200" i="3" s="1"/>
  <c r="AR246" i="1"/>
  <c r="AS246" i="1" s="1"/>
  <c r="AR29" i="1"/>
  <c r="N29" i="3" s="1"/>
  <c r="AR126" i="1"/>
  <c r="N126" i="3" s="1"/>
  <c r="BJ183" i="1"/>
  <c r="AR171" i="1"/>
  <c r="BU171" i="1" s="1"/>
  <c r="BU336" i="1"/>
  <c r="AR377" i="1"/>
  <c r="N377" i="3" s="1"/>
  <c r="AR12" i="1"/>
  <c r="AS12" i="1" s="1"/>
  <c r="AS324" i="1"/>
  <c r="AT324" i="1" s="1"/>
  <c r="AN492" i="1"/>
  <c r="BU22" i="1"/>
  <c r="AN22" i="1"/>
  <c r="AN11" i="1"/>
  <c r="AR264" i="1"/>
  <c r="AS264" i="1" s="1"/>
  <c r="BU335" i="1"/>
  <c r="BU414" i="1"/>
  <c r="AN414" i="1"/>
  <c r="AN336" i="1"/>
  <c r="AS143" i="1"/>
  <c r="BV143" i="1" s="1"/>
  <c r="AS351" i="1"/>
  <c r="BV351" i="1" s="1"/>
  <c r="AN211" i="1"/>
  <c r="AN401" i="1"/>
  <c r="AN95" i="1"/>
  <c r="AN143" i="1"/>
  <c r="AS441" i="1"/>
  <c r="BV441" i="1" s="1"/>
  <c r="AR180" i="1"/>
  <c r="N180" i="3" s="1"/>
  <c r="AS207" i="1"/>
  <c r="AT207" i="1" s="1"/>
  <c r="AN207" i="1"/>
  <c r="AR154" i="1"/>
  <c r="AS154" i="1" s="1"/>
  <c r="AN39" i="1"/>
  <c r="AS199" i="1"/>
  <c r="BV199" i="1" s="1"/>
  <c r="BU422" i="1"/>
  <c r="AR210" i="1"/>
  <c r="BU210" i="1" s="1"/>
  <c r="AS39" i="1"/>
  <c r="BV39" i="1" s="1"/>
  <c r="AN199" i="1"/>
  <c r="AR172" i="1"/>
  <c r="N172" i="3" s="1"/>
  <c r="AR132" i="1"/>
  <c r="N132" i="3" s="1"/>
  <c r="AN50" i="1"/>
  <c r="AS50" i="1"/>
  <c r="BV50" i="1" s="1"/>
  <c r="AN382" i="1"/>
  <c r="AN413" i="1"/>
  <c r="AR498" i="1"/>
  <c r="N498" i="3" s="1"/>
  <c r="AN441" i="1"/>
  <c r="AR192" i="1"/>
  <c r="AS192" i="1" s="1"/>
  <c r="AR220" i="1"/>
  <c r="N220" i="3" s="1"/>
  <c r="AR40" i="1"/>
  <c r="N40" i="3" s="1"/>
  <c r="BU452" i="1"/>
  <c r="BU481" i="1"/>
  <c r="AS394" i="1"/>
  <c r="BV394" i="1" s="1"/>
  <c r="AR316" i="1"/>
  <c r="N316" i="3" s="1"/>
  <c r="AN324" i="1"/>
  <c r="BU433" i="1"/>
  <c r="BU30" i="1"/>
  <c r="BU432" i="1"/>
  <c r="AN433" i="1"/>
  <c r="AN394" i="1"/>
  <c r="AR451" i="1"/>
  <c r="N451" i="3" s="1"/>
  <c r="AN237" i="1"/>
  <c r="AN30" i="1"/>
  <c r="AN301" i="1"/>
  <c r="AN452" i="1"/>
  <c r="BU237" i="1"/>
  <c r="AR104" i="1"/>
  <c r="N104" i="3" s="1"/>
  <c r="AN142" i="1"/>
  <c r="BJ18" i="1"/>
  <c r="AN361" i="1"/>
  <c r="BJ13" i="1"/>
  <c r="BJ383" i="1"/>
  <c r="BJ488" i="1"/>
  <c r="AR74" i="1"/>
  <c r="N74" i="3" s="1"/>
  <c r="AN46" i="1"/>
  <c r="AN87" i="1"/>
  <c r="BV18" i="1"/>
  <c r="AN18" i="1"/>
  <c r="AR236" i="1"/>
  <c r="N236" i="3" s="1"/>
  <c r="AS46" i="1"/>
  <c r="BV46" i="1" s="1"/>
  <c r="AS87" i="1"/>
  <c r="BV87" i="1" s="1"/>
  <c r="BU18" i="1"/>
  <c r="BF382" i="1"/>
  <c r="AS66" i="1"/>
  <c r="AT66" i="1" s="1"/>
  <c r="AR21" i="1"/>
  <c r="N21" i="3" s="1"/>
  <c r="AR181" i="1"/>
  <c r="N181" i="3" s="1"/>
  <c r="AN335" i="1"/>
  <c r="AS361" i="1"/>
  <c r="BV361" i="1" s="1"/>
  <c r="AN481" i="1"/>
  <c r="AN66" i="1"/>
  <c r="BF272" i="1"/>
  <c r="AR296" i="1"/>
  <c r="N296" i="3" s="1"/>
  <c r="AR152" i="1"/>
  <c r="N152" i="3" s="1"/>
  <c r="AN422" i="1"/>
  <c r="AN463" i="1"/>
  <c r="BF68" i="1"/>
  <c r="BJ68" i="1"/>
  <c r="BF67" i="1"/>
  <c r="BJ67" i="1"/>
  <c r="AN432" i="1"/>
  <c r="AN78" i="1"/>
  <c r="AR299" i="1"/>
  <c r="N299" i="3" s="1"/>
  <c r="AR328" i="1"/>
  <c r="N328" i="3" s="1"/>
  <c r="AR219" i="1"/>
  <c r="N219" i="3" s="1"/>
  <c r="BU95" i="1"/>
  <c r="AR392" i="1"/>
  <c r="N392" i="3" s="1"/>
  <c r="BU406" i="1"/>
  <c r="AR164" i="1"/>
  <c r="N164" i="3" s="1"/>
  <c r="AS49" i="1"/>
  <c r="AT49" i="1" s="1"/>
  <c r="BU343" i="1"/>
  <c r="AN343" i="1"/>
  <c r="AR256" i="1"/>
  <c r="N256" i="3" s="1"/>
  <c r="AN49" i="1"/>
  <c r="AN406" i="1"/>
  <c r="BJ301" i="1"/>
  <c r="AS301" i="1"/>
  <c r="AT301" i="1" s="1"/>
  <c r="BU279" i="1"/>
  <c r="AR108" i="1"/>
  <c r="N108" i="3" s="1"/>
  <c r="AN279" i="1"/>
  <c r="AS459" i="1"/>
  <c r="AT459" i="1" s="1"/>
  <c r="BF38" i="1"/>
  <c r="BJ38" i="1"/>
  <c r="BU135" i="1"/>
  <c r="AN491" i="1"/>
  <c r="AS229" i="1"/>
  <c r="AT229" i="1" s="1"/>
  <c r="AN135" i="1"/>
  <c r="BU491" i="1"/>
  <c r="AR375" i="1"/>
  <c r="N375" i="3" s="1"/>
  <c r="AN229" i="1"/>
  <c r="BJ135" i="1"/>
  <c r="BU78" i="1"/>
  <c r="BF406" i="1"/>
  <c r="AS372" i="1"/>
  <c r="BV372" i="1" s="1"/>
  <c r="AN372" i="1"/>
  <c r="CI382" i="1"/>
  <c r="BU476" i="1"/>
  <c r="BY11" i="1"/>
  <c r="BV218" i="1"/>
  <c r="CV154" i="1"/>
  <c r="CI426" i="1"/>
  <c r="BV197" i="1"/>
  <c r="CV276" i="1"/>
  <c r="CV470" i="1"/>
  <c r="BV214" i="1"/>
  <c r="BV386" i="1"/>
  <c r="AT223" i="1"/>
  <c r="BV378" i="1"/>
  <c r="CI411" i="1"/>
  <c r="AS418" i="1"/>
  <c r="BU418" i="1"/>
  <c r="BV362" i="1"/>
  <c r="AT362" i="1"/>
  <c r="CV82" i="1"/>
  <c r="BV309" i="1"/>
  <c r="BY362" i="1"/>
  <c r="AS364" i="1"/>
  <c r="BV364" i="1" s="1"/>
  <c r="CI337" i="1"/>
  <c r="BV145" i="1"/>
  <c r="BY195" i="1"/>
  <c r="CL317" i="1"/>
  <c r="AT65" i="1"/>
  <c r="BU252" i="1"/>
  <c r="CL369" i="1"/>
  <c r="BV494" i="1"/>
  <c r="CL198" i="1"/>
  <c r="BU331" i="1"/>
  <c r="CV12" i="1"/>
  <c r="CI25" i="1"/>
  <c r="AS480" i="1"/>
  <c r="BV480" i="1" s="1"/>
  <c r="CI170" i="1"/>
  <c r="CL292" i="1"/>
  <c r="AS231" i="1"/>
  <c r="AT231" i="1" s="1"/>
  <c r="CI304" i="1"/>
  <c r="CI18" i="1"/>
  <c r="BU118" i="1"/>
  <c r="CI162" i="1"/>
  <c r="CI299" i="1"/>
  <c r="CL42" i="1"/>
  <c r="AS431" i="1"/>
  <c r="AT431" i="1" s="1"/>
  <c r="AT332" i="1"/>
  <c r="AT421" i="1"/>
  <c r="BV255" i="1"/>
  <c r="CI115" i="1"/>
  <c r="BY200" i="1"/>
  <c r="AT41" i="1"/>
  <c r="CL360" i="1"/>
  <c r="AS249" i="1"/>
  <c r="AT249" i="1" s="1"/>
  <c r="AS358" i="1"/>
  <c r="AS293" i="1"/>
  <c r="BV293" i="1" s="1"/>
  <c r="AS465" i="1"/>
  <c r="AT465" i="1" s="1"/>
  <c r="AS466" i="1"/>
  <c r="AT466" i="1" s="1"/>
  <c r="CI358" i="1"/>
  <c r="CV350" i="1"/>
  <c r="BV9" i="1"/>
  <c r="CL60" i="1"/>
  <c r="CL158" i="1"/>
  <c r="CI181" i="1"/>
  <c r="BV122" i="1"/>
  <c r="AS438" i="1"/>
  <c r="AT438" i="1" s="1"/>
  <c r="CI211" i="1"/>
  <c r="BU477" i="1"/>
  <c r="BY298" i="1"/>
  <c r="CI98" i="1"/>
  <c r="BU475" i="1"/>
  <c r="CV25" i="1"/>
  <c r="BU479" i="1"/>
  <c r="CI76" i="1"/>
  <c r="BU253" i="1"/>
  <c r="AS471" i="1"/>
  <c r="BV471" i="1" s="1"/>
  <c r="BV82" i="1"/>
  <c r="BV353" i="1"/>
  <c r="BV79" i="1"/>
  <c r="BY187" i="1"/>
  <c r="CL380" i="1"/>
  <c r="CI56" i="1"/>
  <c r="BY367" i="1"/>
  <c r="BU461" i="1"/>
  <c r="AS495" i="1"/>
  <c r="BV495" i="1" s="1"/>
  <c r="BV445" i="1"/>
  <c r="AS388" i="1"/>
  <c r="BV388" i="1" s="1"/>
  <c r="AS454" i="1"/>
  <c r="AT454" i="1" s="1"/>
  <c r="CL4" i="1"/>
  <c r="CI126" i="1"/>
  <c r="BU470" i="1"/>
  <c r="AT221" i="1"/>
  <c r="CI198" i="1"/>
  <c r="BV365" i="1"/>
  <c r="BV496" i="1"/>
  <c r="AT496" i="1"/>
  <c r="BY14" i="1"/>
  <c r="AS485" i="1"/>
  <c r="BV485" i="1" s="1"/>
  <c r="CV41" i="1"/>
  <c r="BY111" i="1"/>
  <c r="BY313" i="1"/>
  <c r="AT326" i="1"/>
  <c r="CV357" i="1"/>
  <c r="BV174" i="1"/>
  <c r="CL311" i="1"/>
  <c r="CL205" i="1"/>
  <c r="AS339" i="1"/>
  <c r="AT339" i="1" s="1"/>
  <c r="BV235" i="1"/>
  <c r="BV191" i="1"/>
  <c r="CI431" i="1"/>
  <c r="CV342" i="1"/>
  <c r="AS153" i="1"/>
  <c r="BV153" i="1" s="1"/>
  <c r="AS201" i="1"/>
  <c r="BU201" i="1"/>
  <c r="AS227" i="1"/>
  <c r="BU227" i="1"/>
  <c r="AS243" i="1"/>
  <c r="BU243" i="1"/>
  <c r="BU211" i="1"/>
  <c r="AS211" i="1"/>
  <c r="AS294" i="1"/>
  <c r="BU294" i="1"/>
  <c r="BU442" i="1"/>
  <c r="BV114" i="1"/>
  <c r="AT142" i="1"/>
  <c r="BU424" i="1"/>
  <c r="BV54" i="1"/>
  <c r="AT54" i="1"/>
  <c r="BU474" i="1"/>
  <c r="AS474" i="1"/>
  <c r="BY26" i="1"/>
  <c r="CI26" i="1"/>
  <c r="AS260" i="1"/>
  <c r="BV260" i="1" s="1"/>
  <c r="BY45" i="1"/>
  <c r="CI45" i="1"/>
  <c r="BU68" i="1"/>
  <c r="AS68" i="1"/>
  <c r="BU116" i="1"/>
  <c r="AS116" i="1"/>
  <c r="BU64" i="1"/>
  <c r="AS64" i="1"/>
  <c r="BU8" i="1"/>
  <c r="AS8" i="1"/>
  <c r="BU250" i="1"/>
  <c r="AS250" i="1"/>
  <c r="BU159" i="1"/>
  <c r="AS159" i="1"/>
  <c r="AS233" i="1"/>
  <c r="BU233" i="1"/>
  <c r="CI175" i="1"/>
  <c r="BY175" i="1"/>
  <c r="AS428" i="1"/>
  <c r="AT428" i="1" s="1"/>
  <c r="BY341" i="1"/>
  <c r="BU112" i="1"/>
  <c r="AS112" i="1"/>
  <c r="BU60" i="1"/>
  <c r="AS60" i="1"/>
  <c r="CV88" i="1"/>
  <c r="CL88" i="1"/>
  <c r="AS489" i="1"/>
  <c r="AT489" i="1" s="1"/>
  <c r="CL43" i="1"/>
  <c r="BU448" i="1"/>
  <c r="BU384" i="1"/>
  <c r="AS384" i="1"/>
  <c r="BU76" i="1"/>
  <c r="AS76" i="1"/>
  <c r="BU16" i="1"/>
  <c r="AS16" i="1"/>
  <c r="AS100" i="1"/>
  <c r="BU100" i="1"/>
  <c r="BU36" i="1"/>
  <c r="AS36" i="1"/>
  <c r="BV499" i="1"/>
  <c r="AT499" i="1"/>
  <c r="AS88" i="1"/>
  <c r="BU88" i="1"/>
  <c r="AS32" i="1"/>
  <c r="BU32" i="1"/>
  <c r="AS203" i="1"/>
  <c r="BU203" i="1"/>
  <c r="AS190" i="1"/>
  <c r="BU190" i="1"/>
  <c r="BY34" i="1"/>
  <c r="BY352" i="1"/>
  <c r="AT90" i="1"/>
  <c r="BV90" i="1"/>
  <c r="AS80" i="1"/>
  <c r="BU80" i="1"/>
  <c r="AS20" i="1"/>
  <c r="BU20" i="1"/>
  <c r="BV322" i="1"/>
  <c r="AS369" i="1"/>
  <c r="CL295" i="1"/>
  <c r="CV295" i="1"/>
  <c r="BV374" i="1"/>
  <c r="AT374" i="1"/>
  <c r="AS138" i="1"/>
  <c r="BU138" i="1"/>
  <c r="AS262" i="1"/>
  <c r="BU262" i="1"/>
  <c r="AS225" i="1"/>
  <c r="BU225" i="1"/>
  <c r="AS130" i="1"/>
  <c r="BU130" i="1"/>
  <c r="BU10" i="1"/>
  <c r="AS10" i="1"/>
  <c r="AT366" i="1"/>
  <c r="BV366" i="1"/>
  <c r="BV25" i="1"/>
  <c r="AT25" i="1"/>
  <c r="BV94" i="1"/>
  <c r="AT94" i="1"/>
  <c r="AS251" i="1"/>
  <c r="BU251" i="1"/>
  <c r="BU340" i="1"/>
  <c r="AS340" i="1"/>
  <c r="AS244" i="1"/>
  <c r="BU244" i="1"/>
  <c r="CI333" i="1"/>
  <c r="BY333" i="1"/>
  <c r="BU278" i="1"/>
  <c r="AS278" i="1"/>
  <c r="AS257" i="1"/>
  <c r="BU257" i="1"/>
  <c r="BV370" i="1"/>
  <c r="AT370" i="1"/>
  <c r="AT33" i="1"/>
  <c r="BV33" i="1"/>
  <c r="AS314" i="1"/>
  <c r="BU314" i="1"/>
  <c r="AS387" i="1"/>
  <c r="BU387" i="1"/>
  <c r="BU330" i="1"/>
  <c r="AS330" i="1"/>
  <c r="AS268" i="1"/>
  <c r="BU268" i="1"/>
  <c r="AS284" i="1"/>
  <c r="BU284" i="1"/>
  <c r="AS265" i="1"/>
  <c r="BU265" i="1"/>
  <c r="BV73" i="1"/>
  <c r="AT73" i="1"/>
  <c r="AT359" i="1"/>
  <c r="BV359" i="1"/>
  <c r="AS140" i="1"/>
  <c r="BU140" i="1"/>
  <c r="BU308" i="1"/>
  <c r="AS308" i="1"/>
  <c r="BU357" i="1"/>
  <c r="AS357" i="1"/>
  <c r="AT269" i="1"/>
  <c r="BV269" i="1"/>
  <c r="BU128" i="1"/>
  <c r="AS128" i="1"/>
  <c r="BU282" i="1"/>
  <c r="AS282" i="1"/>
  <c r="AS208" i="1"/>
  <c r="BU208" i="1"/>
  <c r="AT97" i="1"/>
  <c r="BV97" i="1"/>
  <c r="BU363" i="1"/>
  <c r="AS363" i="1"/>
  <c r="BU281" i="1"/>
  <c r="AS281" i="1"/>
  <c r="BU391" i="1"/>
  <c r="AS391" i="1"/>
  <c r="BV121" i="1"/>
  <c r="AT121" i="1"/>
  <c r="AT273" i="1"/>
  <c r="BV273" i="1"/>
  <c r="AS124" i="1"/>
  <c r="BU124" i="1"/>
  <c r="BU303" i="1"/>
  <c r="AS303" i="1"/>
  <c r="AT470" i="1"/>
  <c r="BV81" i="1"/>
  <c r="AT81" i="1"/>
  <c r="AS156" i="1"/>
  <c r="BU156" i="1"/>
  <c r="BU144" i="1"/>
  <c r="AS144" i="1"/>
  <c r="AT307" i="1"/>
  <c r="BV307" i="1"/>
  <c r="AS415" i="1"/>
  <c r="BU415" i="1"/>
  <c r="AT261" i="1"/>
  <c r="BV261" i="1"/>
  <c r="BV137" i="1"/>
  <c r="AT137" i="1"/>
  <c r="AS240" i="1"/>
  <c r="BU240" i="1"/>
  <c r="BU292" i="1"/>
  <c r="AS292" i="1"/>
  <c r="AS160" i="1"/>
  <c r="BU160" i="1"/>
  <c r="AS215" i="1"/>
  <c r="BU215" i="1"/>
  <c r="AS290" i="1"/>
  <c r="BU290" i="1"/>
  <c r="AT420" i="1"/>
  <c r="BV420" i="1"/>
  <c r="AT275" i="1"/>
  <c r="BV275" i="1"/>
  <c r="AT95" i="1"/>
  <c r="AS263" i="1"/>
  <c r="CL489" i="1"/>
  <c r="CV489" i="1"/>
  <c r="BV111" i="1"/>
  <c r="AT111" i="1"/>
  <c r="AS106" i="1"/>
  <c r="BU106" i="1"/>
  <c r="BV408" i="1"/>
  <c r="AT408" i="1"/>
  <c r="BV31" i="1"/>
  <c r="AT31" i="1"/>
  <c r="AT283" i="1"/>
  <c r="BV283" i="1"/>
  <c r="BV185" i="1"/>
  <c r="AT185" i="1"/>
  <c r="CV480" i="1"/>
  <c r="CL480" i="1"/>
  <c r="BY442" i="1"/>
  <c r="CI442" i="1"/>
  <c r="AT354" i="1"/>
  <c r="BV354" i="1"/>
  <c r="BV55" i="1"/>
  <c r="BY413" i="1"/>
  <c r="CL177" i="1"/>
  <c r="BV462" i="1"/>
  <c r="AT462" i="1"/>
  <c r="CV381" i="1"/>
  <c r="CL381" i="1"/>
  <c r="BU286" i="1"/>
  <c r="AS286" i="1"/>
  <c r="BU192" i="1"/>
  <c r="AS92" i="1"/>
  <c r="BU92" i="1"/>
  <c r="AT493" i="1"/>
  <c r="BV493" i="1"/>
  <c r="AT443" i="1"/>
  <c r="BV443" i="1"/>
  <c r="BU234" i="1"/>
  <c r="AS234" i="1"/>
  <c r="BV134" i="1"/>
  <c r="AT134" i="1"/>
  <c r="BV271" i="1"/>
  <c r="AT271" i="1"/>
  <c r="CV452" i="1"/>
  <c r="CL452" i="1"/>
  <c r="BV342" i="1"/>
  <c r="AT342" i="1"/>
  <c r="BU230" i="1"/>
  <c r="AS230" i="1"/>
  <c r="AT151" i="1"/>
  <c r="BV151" i="1"/>
  <c r="BV473" i="1"/>
  <c r="CI452" i="1"/>
  <c r="BY452" i="1"/>
  <c r="CV460" i="1"/>
  <c r="CL460" i="1"/>
  <c r="AS148" i="1"/>
  <c r="BU148" i="1"/>
  <c r="BU14" i="1"/>
  <c r="AS14" i="1"/>
  <c r="BV417" i="1"/>
  <c r="AT417" i="1"/>
  <c r="AT169" i="1"/>
  <c r="BV169" i="1"/>
  <c r="AT102" i="1"/>
  <c r="BV102" i="1"/>
  <c r="BU44" i="1"/>
  <c r="AS44" i="1"/>
  <c r="BV170" i="1"/>
  <c r="AT170" i="1"/>
  <c r="CV472" i="1"/>
  <c r="CL472" i="1"/>
  <c r="BV119" i="1"/>
  <c r="AT119" i="1"/>
  <c r="BV15" i="1"/>
  <c r="AT15" i="1"/>
  <c r="BV412" i="1"/>
  <c r="AT412" i="1"/>
  <c r="AT277" i="1"/>
  <c r="BV277" i="1"/>
  <c r="AS204" i="1"/>
  <c r="BU204" i="1"/>
  <c r="AT390" i="1"/>
  <c r="BV390" i="1"/>
  <c r="BV488" i="1"/>
  <c r="AT488" i="1"/>
  <c r="AS222" i="1"/>
  <c r="BU222" i="1"/>
  <c r="BV416" i="1"/>
  <c r="AT416" i="1"/>
  <c r="BV129" i="1"/>
  <c r="AT129" i="1"/>
  <c r="AT105" i="1"/>
  <c r="BV105" i="1"/>
  <c r="CI167" i="1"/>
  <c r="BU34" i="1"/>
  <c r="AS34" i="1"/>
  <c r="BU300" i="1"/>
  <c r="AS300" i="1"/>
  <c r="AS450" i="1"/>
  <c r="BU450" i="1"/>
  <c r="BU310" i="1"/>
  <c r="AS310" i="1"/>
  <c r="BU212" i="1"/>
  <c r="AS212" i="1"/>
  <c r="BU453" i="1"/>
  <c r="BU254" i="1"/>
  <c r="AS254" i="1"/>
  <c r="AT22" i="1"/>
  <c r="AS367" i="1"/>
  <c r="BU367" i="1"/>
  <c r="AS258" i="1"/>
  <c r="BU258" i="1"/>
  <c r="AS379" i="1"/>
  <c r="BU379" i="1"/>
  <c r="BU500" i="1"/>
  <c r="AS500" i="1"/>
  <c r="AS72" i="1"/>
  <c r="BU72" i="1"/>
  <c r="BV402" i="1"/>
  <c r="AT402" i="1"/>
  <c r="AT346" i="1"/>
  <c r="BV346" i="1"/>
  <c r="AS56" i="1"/>
  <c r="AT245" i="1"/>
  <c r="BV245" i="1"/>
  <c r="BU368" i="1"/>
  <c r="AS368" i="1"/>
  <c r="BY48" i="1"/>
  <c r="CI48" i="1"/>
  <c r="BY416" i="1"/>
  <c r="CI416" i="1"/>
  <c r="BY369" i="1"/>
  <c r="CI369" i="1"/>
  <c r="BY482" i="1"/>
  <c r="CI482" i="1"/>
  <c r="AS429" i="1"/>
  <c r="BV429" i="1" s="1"/>
  <c r="CV492" i="1"/>
  <c r="CL492" i="1"/>
  <c r="AS48" i="1"/>
  <c r="BU48" i="1"/>
  <c r="CL464" i="1"/>
  <c r="CV464" i="1"/>
  <c r="CI308" i="1"/>
  <c r="BY308" i="1"/>
  <c r="CL275" i="1"/>
  <c r="CV275" i="1"/>
  <c r="BV178" i="1"/>
  <c r="AT178" i="1"/>
  <c r="BU120" i="1"/>
  <c r="AS120" i="1"/>
  <c r="BU276" i="1"/>
  <c r="AS276" i="1"/>
  <c r="BU320" i="1"/>
  <c r="AS320" i="1"/>
  <c r="CL397" i="1"/>
  <c r="CV397" i="1"/>
  <c r="AT17" i="1"/>
  <c r="BV17" i="1"/>
  <c r="BY318" i="1"/>
  <c r="CI318" i="1"/>
  <c r="BY408" i="1"/>
  <c r="CI408" i="1"/>
  <c r="BV448" i="1"/>
  <c r="AT448" i="1"/>
  <c r="CV194" i="1"/>
  <c r="CL194" i="1"/>
  <c r="BV371" i="1"/>
  <c r="AT371" i="1"/>
  <c r="CI422" i="1"/>
  <c r="BY422" i="1"/>
  <c r="CL469" i="1"/>
  <c r="CV469" i="1"/>
  <c r="AT224" i="1"/>
  <c r="BV224" i="1"/>
  <c r="BU395" i="1"/>
  <c r="AS395" i="1"/>
  <c r="AS24" i="1"/>
  <c r="BU24" i="1"/>
  <c r="BV484" i="1"/>
  <c r="AT484" i="1"/>
  <c r="BY398" i="1"/>
  <c r="CI398" i="1"/>
  <c r="CL19" i="1"/>
  <c r="CV19" i="1"/>
  <c r="CV484" i="1"/>
  <c r="CL484" i="1"/>
  <c r="BU492" i="1"/>
  <c r="AS492" i="1"/>
  <c r="BU403" i="1"/>
  <c r="AS403" i="1"/>
  <c r="BV413" i="1"/>
  <c r="BY384" i="1"/>
  <c r="CI384" i="1"/>
  <c r="AS437" i="1"/>
  <c r="BU437" i="1"/>
  <c r="BY131" i="1"/>
  <c r="CI131" i="1"/>
  <c r="BV411" i="1"/>
  <c r="AT411" i="1"/>
  <c r="CL471" i="1"/>
  <c r="CV471" i="1"/>
  <c r="BY246" i="1"/>
  <c r="CI246" i="1"/>
  <c r="CV486" i="1"/>
  <c r="CL486" i="1"/>
  <c r="BY494" i="1"/>
  <c r="CI494" i="1"/>
  <c r="BV177" i="1"/>
  <c r="AT177" i="1"/>
  <c r="BU295" i="1"/>
  <c r="AS295" i="1"/>
  <c r="BU405" i="1"/>
  <c r="AS405" i="1"/>
  <c r="BY129" i="1"/>
  <c r="CI129" i="1"/>
  <c r="BY389" i="1"/>
  <c r="CI389" i="1"/>
  <c r="CI328" i="1"/>
  <c r="BY328" i="1"/>
  <c r="AS226" i="1"/>
  <c r="BU226" i="1"/>
  <c r="AT285" i="1"/>
  <c r="BV285" i="1"/>
  <c r="CV399" i="1"/>
  <c r="CL399" i="1"/>
  <c r="AT381" i="1"/>
  <c r="BV381" i="1"/>
  <c r="BU352" i="1"/>
  <c r="BU184" i="1"/>
  <c r="AS184" i="1"/>
  <c r="AT486" i="1"/>
  <c r="BV486" i="1"/>
  <c r="CI203" i="1"/>
  <c r="BY203" i="1"/>
  <c r="BU188" i="1"/>
  <c r="AS188" i="1"/>
  <c r="AS194" i="1"/>
  <c r="BU194" i="1"/>
  <c r="BY42" i="1"/>
  <c r="CI42" i="1"/>
  <c r="CL370" i="1"/>
  <c r="CV370" i="1"/>
  <c r="CV409" i="1"/>
  <c r="CL409" i="1"/>
  <c r="CV280" i="1"/>
  <c r="CL280" i="1"/>
  <c r="BY191" i="1"/>
  <c r="CI191" i="1"/>
  <c r="BU385" i="1"/>
  <c r="AS385" i="1"/>
  <c r="CV192" i="1"/>
  <c r="CL192" i="1"/>
  <c r="CV266" i="1"/>
  <c r="CL266" i="1"/>
  <c r="BU96" i="1"/>
  <c r="CL366" i="1"/>
  <c r="CV366" i="1"/>
  <c r="CI50" i="1"/>
  <c r="BY50" i="1"/>
  <c r="CV476" i="1"/>
  <c r="CL476" i="1"/>
  <c r="CV433" i="1"/>
  <c r="CL433" i="1"/>
  <c r="BV166" i="1"/>
  <c r="AT166" i="1"/>
  <c r="CI270" i="1"/>
  <c r="BY270" i="1"/>
  <c r="CL304" i="1"/>
  <c r="CV304" i="1"/>
  <c r="CI407" i="1"/>
  <c r="BY407" i="1"/>
  <c r="CI415" i="1"/>
  <c r="BY415" i="1"/>
  <c r="BU232" i="1"/>
  <c r="AS232" i="1"/>
  <c r="BU202" i="1"/>
  <c r="AS202" i="1"/>
  <c r="BV158" i="1"/>
  <c r="AT158" i="1"/>
  <c r="BU206" i="1"/>
  <c r="AS206" i="1"/>
  <c r="CV7" i="1"/>
  <c r="CL7" i="1"/>
  <c r="CV176" i="1"/>
  <c r="CL176" i="1"/>
  <c r="CV322" i="1"/>
  <c r="CL322" i="1"/>
  <c r="CL387" i="1"/>
  <c r="CV387" i="1"/>
  <c r="CI405" i="1"/>
  <c r="BY405" i="1"/>
  <c r="CL377" i="1"/>
  <c r="CV377" i="1"/>
  <c r="AS434" i="1"/>
  <c r="BU434" i="1"/>
  <c r="CL465" i="1"/>
  <c r="CV465" i="1"/>
  <c r="AS376" i="1"/>
  <c r="BU376" i="1"/>
  <c r="AT331" i="1"/>
  <c r="BY281" i="1"/>
  <c r="CI281" i="1"/>
  <c r="BY292" i="1"/>
  <c r="CI292" i="1"/>
  <c r="CL412" i="1"/>
  <c r="CV412" i="1"/>
  <c r="CV438" i="1"/>
  <c r="CL438" i="1"/>
  <c r="CL493" i="1"/>
  <c r="CV493" i="1"/>
  <c r="CI466" i="1"/>
  <c r="BY466" i="1"/>
  <c r="AS312" i="1"/>
  <c r="BU312" i="1"/>
  <c r="BU435" i="1"/>
  <c r="AS435" i="1"/>
  <c r="BY39" i="1"/>
  <c r="CI39" i="1"/>
  <c r="CV287" i="1"/>
  <c r="CL287" i="1"/>
  <c r="CI326" i="1"/>
  <c r="BY326" i="1"/>
  <c r="CV334" i="1"/>
  <c r="CL334" i="1"/>
  <c r="CV338" i="1"/>
  <c r="CL338" i="1"/>
  <c r="BV315" i="1"/>
  <c r="AT315" i="1"/>
  <c r="AS216" i="1"/>
  <c r="BU216" i="1"/>
  <c r="BU306" i="1"/>
  <c r="AS306" i="1"/>
  <c r="CV26" i="1"/>
  <c r="CL26" i="1"/>
  <c r="CV202" i="1"/>
  <c r="CL202" i="1"/>
  <c r="BY213" i="1"/>
  <c r="CI213" i="1"/>
  <c r="BY285" i="1"/>
  <c r="CI285" i="1"/>
  <c r="CL324" i="1"/>
  <c r="CV324" i="1"/>
  <c r="CV330" i="1"/>
  <c r="CL330" i="1"/>
  <c r="CV413" i="1"/>
  <c r="CL413" i="1"/>
  <c r="CL491" i="1"/>
  <c r="CV491" i="1"/>
  <c r="CI441" i="1"/>
  <c r="BY441" i="1"/>
  <c r="BY485" i="1"/>
  <c r="CI485" i="1"/>
  <c r="AT329" i="1"/>
  <c r="BV329" i="1"/>
  <c r="BY35" i="1"/>
  <c r="CI35" i="1"/>
  <c r="CL81" i="1"/>
  <c r="CV81" i="1"/>
  <c r="CL191" i="1"/>
  <c r="CV191" i="1"/>
  <c r="BY272" i="1"/>
  <c r="CI272" i="1"/>
  <c r="BY359" i="1"/>
  <c r="CI359" i="1"/>
  <c r="BY401" i="1"/>
  <c r="CI401" i="1"/>
  <c r="AT323" i="1"/>
  <c r="BV323" i="1"/>
  <c r="BU490" i="1"/>
  <c r="AS490" i="1"/>
  <c r="BV103" i="1"/>
  <c r="AT103" i="1"/>
  <c r="AS176" i="1"/>
  <c r="BU176" i="1"/>
  <c r="CV328" i="1"/>
  <c r="CL328" i="1"/>
  <c r="CL443" i="1"/>
  <c r="CV443" i="1"/>
  <c r="BU446" i="1"/>
  <c r="AS446" i="1"/>
  <c r="AT319" i="1"/>
  <c r="BV319" i="1"/>
  <c r="AS373" i="1"/>
  <c r="BU373" i="1"/>
  <c r="AT175" i="1"/>
  <c r="BV175" i="1"/>
  <c r="BY29" i="1"/>
  <c r="CI29" i="1"/>
  <c r="BY267" i="1"/>
  <c r="CI267" i="1"/>
  <c r="CV234" i="1"/>
  <c r="CL234" i="1"/>
  <c r="BY289" i="1"/>
  <c r="CI289" i="1"/>
  <c r="CL368" i="1"/>
  <c r="CV368" i="1"/>
  <c r="AT333" i="1"/>
  <c r="BV333" i="1"/>
  <c r="BU239" i="1"/>
  <c r="AS239" i="1"/>
  <c r="BV42" i="1"/>
  <c r="AT42" i="1"/>
  <c r="BY28" i="1"/>
  <c r="CI28" i="1"/>
  <c r="CV189" i="1"/>
  <c r="CL189" i="1"/>
  <c r="CL308" i="1"/>
  <c r="CV308" i="1"/>
  <c r="BY327" i="1"/>
  <c r="CI327" i="1"/>
  <c r="CL267" i="1"/>
  <c r="CV267" i="1"/>
  <c r="BY208" i="1"/>
  <c r="CI208" i="1"/>
  <c r="CI404" i="1"/>
  <c r="BY404" i="1"/>
  <c r="BY446" i="1"/>
  <c r="CI446" i="1"/>
  <c r="BU298" i="1"/>
  <c r="AS298" i="1"/>
  <c r="BV327" i="1"/>
  <c r="BV400" i="1"/>
  <c r="AT400" i="1"/>
  <c r="BU238" i="1"/>
  <c r="AS238" i="1"/>
  <c r="CV21" i="1"/>
  <c r="CL21" i="1"/>
  <c r="CV57" i="1"/>
  <c r="CL57" i="1"/>
  <c r="BY66" i="1"/>
  <c r="CI66" i="1"/>
  <c r="BY354" i="1"/>
  <c r="CI354" i="1"/>
  <c r="CL421" i="1"/>
  <c r="CV421" i="1"/>
  <c r="BY445" i="1"/>
  <c r="CI445" i="1"/>
  <c r="BY497" i="1"/>
  <c r="CI497" i="1"/>
  <c r="AT317" i="1"/>
  <c r="BV317" i="1"/>
  <c r="BY156" i="1"/>
  <c r="CI156" i="1"/>
  <c r="CL220" i="1"/>
  <c r="CV220" i="1"/>
  <c r="CL300" i="1"/>
  <c r="CV300" i="1"/>
  <c r="CV327" i="1"/>
  <c r="CL327" i="1"/>
  <c r="BY363" i="1"/>
  <c r="CI363" i="1"/>
  <c r="CI414" i="1"/>
  <c r="BY414" i="1"/>
  <c r="CI439" i="1"/>
  <c r="BY439" i="1"/>
  <c r="BY461" i="1"/>
  <c r="CI461" i="1"/>
  <c r="AS242" i="1"/>
  <c r="BU242" i="1"/>
  <c r="AS168" i="1"/>
  <c r="BU168" i="1"/>
  <c r="BV356" i="1"/>
  <c r="AT356" i="1"/>
  <c r="CV29" i="1"/>
  <c r="CL29" i="1"/>
  <c r="BY286" i="1"/>
  <c r="CI286" i="1"/>
  <c r="CI209" i="1"/>
  <c r="BY209" i="1"/>
  <c r="CV403" i="1"/>
  <c r="CL403" i="1"/>
  <c r="CV386" i="1"/>
  <c r="CL386" i="1"/>
  <c r="CI423" i="1"/>
  <c r="BY423" i="1"/>
  <c r="BY481" i="1"/>
  <c r="CI481" i="1"/>
  <c r="CI417" i="1"/>
  <c r="BY417" i="1"/>
  <c r="AT337" i="1"/>
  <c r="BV337" i="1"/>
  <c r="BU348" i="1"/>
  <c r="AS348" i="1"/>
  <c r="AT167" i="1"/>
  <c r="BV167" i="1"/>
  <c r="AT478" i="1"/>
  <c r="BV478" i="1"/>
  <c r="CV162" i="1"/>
  <c r="CL162" i="1"/>
  <c r="CL52" i="1"/>
  <c r="CV52" i="1"/>
  <c r="CV36" i="1"/>
  <c r="CL36" i="1"/>
  <c r="CL282" i="1"/>
  <c r="CV282" i="1"/>
  <c r="BY368" i="1"/>
  <c r="CI368" i="1"/>
  <c r="BY380" i="1"/>
  <c r="CI380" i="1"/>
  <c r="CL299" i="1"/>
  <c r="CV299" i="1"/>
  <c r="CL426" i="1"/>
  <c r="CV426" i="1"/>
  <c r="CL475" i="1"/>
  <c r="CV475" i="1"/>
  <c r="CI421" i="1"/>
  <c r="BY421" i="1"/>
  <c r="CI477" i="1"/>
  <c r="BY477" i="1"/>
  <c r="BV345" i="1"/>
  <c r="AT345" i="1"/>
  <c r="BV414" i="1"/>
  <c r="CV30" i="1"/>
  <c r="CL30" i="1"/>
  <c r="CL326" i="1"/>
  <c r="CV326" i="1"/>
  <c r="BY274" i="1"/>
  <c r="CI274" i="1"/>
  <c r="CL272" i="1"/>
  <c r="CV272" i="1"/>
  <c r="CI266" i="1"/>
  <c r="BY266" i="1"/>
  <c r="BY319" i="1"/>
  <c r="CI319" i="1"/>
  <c r="CV305" i="1"/>
  <c r="CL305" i="1"/>
  <c r="CL391" i="1"/>
  <c r="CV391" i="1"/>
  <c r="CV402" i="1"/>
  <c r="CL402" i="1"/>
  <c r="BY473" i="1"/>
  <c r="CI473" i="1"/>
  <c r="BY487" i="1"/>
  <c r="CI487" i="1"/>
  <c r="CI470" i="1"/>
  <c r="BY470" i="1"/>
  <c r="AT347" i="1"/>
  <c r="BV347" i="1"/>
  <c r="BU274" i="1"/>
  <c r="AS274" i="1"/>
  <c r="BU266" i="1"/>
  <c r="AS266" i="1"/>
  <c r="AS407" i="1"/>
  <c r="BU407" i="1"/>
  <c r="BY154" i="1"/>
  <c r="CI154" i="1"/>
  <c r="CI178" i="1"/>
  <c r="BY178" i="1"/>
  <c r="CV374" i="1"/>
  <c r="CL374" i="1"/>
  <c r="BY300" i="1"/>
  <c r="CI300" i="1"/>
  <c r="CL294" i="1"/>
  <c r="CV294" i="1"/>
  <c r="BV343" i="1"/>
  <c r="AS427" i="1"/>
  <c r="BU427" i="1"/>
  <c r="AT325" i="1"/>
  <c r="BV325" i="1"/>
  <c r="AT404" i="1"/>
  <c r="BV404" i="1"/>
  <c r="CL35" i="1"/>
  <c r="CV35" i="1"/>
  <c r="CL27" i="1"/>
  <c r="CV27" i="1"/>
  <c r="CV193" i="1"/>
  <c r="CL193" i="1"/>
  <c r="CL319" i="1"/>
  <c r="CV319" i="1"/>
  <c r="CL390" i="1"/>
  <c r="CV390" i="1"/>
  <c r="BY450" i="1"/>
  <c r="CI450" i="1"/>
  <c r="BY453" i="1"/>
  <c r="CI453" i="1"/>
  <c r="CL497" i="1"/>
  <c r="CV497" i="1"/>
  <c r="BV401" i="1"/>
  <c r="AT349" i="1"/>
  <c r="BV349" i="1"/>
  <c r="CI17" i="1"/>
  <c r="BY17" i="1"/>
  <c r="CL85" i="1"/>
  <c r="CV85" i="1"/>
  <c r="BY91" i="1"/>
  <c r="CI91" i="1"/>
  <c r="CV87" i="1"/>
  <c r="CL87" i="1"/>
  <c r="CI73" i="1"/>
  <c r="BY73" i="1"/>
  <c r="BY109" i="1"/>
  <c r="CI109" i="1"/>
  <c r="CV99" i="1"/>
  <c r="CL99" i="1"/>
  <c r="CI159" i="1"/>
  <c r="BY159" i="1"/>
  <c r="CI230" i="1"/>
  <c r="BY230" i="1"/>
  <c r="CI202" i="1"/>
  <c r="BY202" i="1"/>
  <c r="CV237" i="1"/>
  <c r="CL237" i="1"/>
  <c r="CI216" i="1"/>
  <c r="BY216" i="1"/>
  <c r="BY323" i="1"/>
  <c r="CI323" i="1"/>
  <c r="CV340" i="1"/>
  <c r="CL340" i="1"/>
  <c r="CV344" i="1"/>
  <c r="CL344" i="1"/>
  <c r="CL321" i="1"/>
  <c r="CV321" i="1"/>
  <c r="CI339" i="1"/>
  <c r="BY339" i="1"/>
  <c r="CL382" i="1"/>
  <c r="CV382" i="1"/>
  <c r="CL404" i="1"/>
  <c r="CV404" i="1"/>
  <c r="CL416" i="1"/>
  <c r="CV416" i="1"/>
  <c r="CL434" i="1"/>
  <c r="CV434" i="1"/>
  <c r="CL477" i="1"/>
  <c r="CV477" i="1"/>
  <c r="BY463" i="1"/>
  <c r="CI463" i="1"/>
  <c r="AS4" i="1"/>
  <c r="BU4" i="1"/>
  <c r="AS399" i="1"/>
  <c r="BU399" i="1"/>
  <c r="AS304" i="1"/>
  <c r="BU304" i="1"/>
  <c r="BY87" i="1"/>
  <c r="CI87" i="1"/>
  <c r="CV56" i="1"/>
  <c r="CL56" i="1"/>
  <c r="CV120" i="1"/>
  <c r="CL120" i="1"/>
  <c r="CV129" i="1"/>
  <c r="CL129" i="1"/>
  <c r="CV209" i="1"/>
  <c r="CL209" i="1"/>
  <c r="CI176" i="1"/>
  <c r="BY176" i="1"/>
  <c r="BY261" i="1"/>
  <c r="CI261" i="1"/>
  <c r="BY282" i="1"/>
  <c r="CI282" i="1"/>
  <c r="CI316" i="1"/>
  <c r="BY316" i="1"/>
  <c r="CV337" i="1"/>
  <c r="CL337" i="1"/>
  <c r="CI364" i="1"/>
  <c r="BY364" i="1"/>
  <c r="CL411" i="1"/>
  <c r="CV411" i="1"/>
  <c r="CI387" i="1"/>
  <c r="BY387" i="1"/>
  <c r="BU270" i="1"/>
  <c r="AS270" i="1"/>
  <c r="CL9" i="1"/>
  <c r="CV9" i="1"/>
  <c r="CI15" i="1"/>
  <c r="BY15" i="1"/>
  <c r="CI33" i="1"/>
  <c r="BY33" i="1"/>
  <c r="CI37" i="1"/>
  <c r="BY37" i="1"/>
  <c r="CI54" i="1"/>
  <c r="BY54" i="1"/>
  <c r="CL68" i="1"/>
  <c r="CV68" i="1"/>
  <c r="CV50" i="1"/>
  <c r="CL50" i="1"/>
  <c r="BY134" i="1"/>
  <c r="CI134" i="1"/>
  <c r="CV135" i="1"/>
  <c r="CL135" i="1"/>
  <c r="CL168" i="1"/>
  <c r="CV168" i="1"/>
  <c r="CV259" i="1"/>
  <c r="CL259" i="1"/>
  <c r="BY253" i="1"/>
  <c r="CI253" i="1"/>
  <c r="CV214" i="1"/>
  <c r="CL214" i="1"/>
  <c r="CI220" i="1"/>
  <c r="BY220" i="1"/>
  <c r="BY296" i="1"/>
  <c r="CI296" i="1"/>
  <c r="CL303" i="1"/>
  <c r="CV303" i="1"/>
  <c r="CI314" i="1"/>
  <c r="BY314" i="1"/>
  <c r="CI331" i="1"/>
  <c r="BY331" i="1"/>
  <c r="CL407" i="1"/>
  <c r="CV407" i="1"/>
  <c r="BY428" i="1"/>
  <c r="CI428" i="1"/>
  <c r="CI454" i="1"/>
  <c r="BY454" i="1"/>
  <c r="BY440" i="1"/>
  <c r="CI440" i="1"/>
  <c r="BU457" i="1"/>
  <c r="AS457" i="1"/>
  <c r="BU280" i="1"/>
  <c r="AS280" i="1"/>
  <c r="BU288" i="1"/>
  <c r="AS288" i="1"/>
  <c r="CV11" i="1"/>
  <c r="CL11" i="1"/>
  <c r="CV79" i="1"/>
  <c r="CL79" i="1"/>
  <c r="CV54" i="1"/>
  <c r="CL54" i="1"/>
  <c r="CL86" i="1"/>
  <c r="CV86" i="1"/>
  <c r="BY101" i="1"/>
  <c r="CI101" i="1"/>
  <c r="CL206" i="1"/>
  <c r="CV206" i="1"/>
  <c r="BY130" i="1"/>
  <c r="CI130" i="1"/>
  <c r="BY96" i="1"/>
  <c r="CI96" i="1"/>
  <c r="CV164" i="1"/>
  <c r="CL164" i="1"/>
  <c r="CL230" i="1"/>
  <c r="CV230" i="1"/>
  <c r="BY259" i="1"/>
  <c r="CI259" i="1"/>
  <c r="CL238" i="1"/>
  <c r="CV238" i="1"/>
  <c r="CV349" i="1"/>
  <c r="CL349" i="1"/>
  <c r="CI312" i="1"/>
  <c r="BY312" i="1"/>
  <c r="CV373" i="1"/>
  <c r="CL373" i="1"/>
  <c r="CL376" i="1"/>
  <c r="CV376" i="1"/>
  <c r="CV356" i="1"/>
  <c r="CL356" i="1"/>
  <c r="CV362" i="1"/>
  <c r="CL362" i="1"/>
  <c r="CL405" i="1"/>
  <c r="CV405" i="1"/>
  <c r="BY464" i="1"/>
  <c r="CI464" i="1"/>
  <c r="CL420" i="1"/>
  <c r="CV420" i="1"/>
  <c r="BU182" i="1"/>
  <c r="AS182" i="1"/>
  <c r="AS272" i="1"/>
  <c r="BU272" i="1"/>
  <c r="AT430" i="1"/>
  <c r="BV430" i="1"/>
  <c r="BV422" i="1"/>
  <c r="CV127" i="1"/>
  <c r="CL127" i="1"/>
  <c r="BY88" i="1"/>
  <c r="CI88" i="1"/>
  <c r="CL145" i="1"/>
  <c r="CV145" i="1"/>
  <c r="BY163" i="1"/>
  <c r="CI163" i="1"/>
  <c r="CL263" i="1"/>
  <c r="CV263" i="1"/>
  <c r="CI257" i="1"/>
  <c r="BY257" i="1"/>
  <c r="CV197" i="1"/>
  <c r="CL197" i="1"/>
  <c r="CV246" i="1"/>
  <c r="CL246" i="1"/>
  <c r="CV258" i="1"/>
  <c r="CL258" i="1"/>
  <c r="CI249" i="1"/>
  <c r="BY249" i="1"/>
  <c r="CV264" i="1"/>
  <c r="CL264" i="1"/>
  <c r="BY235" i="1"/>
  <c r="CI235" i="1"/>
  <c r="CV302" i="1"/>
  <c r="CL302" i="1"/>
  <c r="CV331" i="1"/>
  <c r="CL331" i="1"/>
  <c r="CL467" i="1"/>
  <c r="CV467" i="1"/>
  <c r="BY489" i="1"/>
  <c r="CI489" i="1"/>
  <c r="AS110" i="1"/>
  <c r="BU110" i="1"/>
  <c r="CV8" i="1"/>
  <c r="CL8" i="1"/>
  <c r="CV69" i="1"/>
  <c r="CL69" i="1"/>
  <c r="CV84" i="1"/>
  <c r="CL84" i="1"/>
  <c r="CI31" i="1"/>
  <c r="BY31" i="1"/>
  <c r="CV61" i="1"/>
  <c r="CL61" i="1"/>
  <c r="CI80" i="1"/>
  <c r="BY80" i="1"/>
  <c r="BY148" i="1"/>
  <c r="CI148" i="1"/>
  <c r="CL181" i="1"/>
  <c r="CV181" i="1"/>
  <c r="CI113" i="1"/>
  <c r="BY113" i="1"/>
  <c r="CV147" i="1"/>
  <c r="CL147" i="1"/>
  <c r="CL180" i="1"/>
  <c r="CV180" i="1"/>
  <c r="BY119" i="1"/>
  <c r="CI119" i="1"/>
  <c r="BY124" i="1"/>
  <c r="CI124" i="1"/>
  <c r="CV159" i="1"/>
  <c r="CL159" i="1"/>
  <c r="BY165" i="1"/>
  <c r="CI165" i="1"/>
  <c r="CL132" i="1"/>
  <c r="CV132" i="1"/>
  <c r="BY140" i="1"/>
  <c r="CI140" i="1"/>
  <c r="BY236" i="1"/>
  <c r="CI236" i="1"/>
  <c r="CL247" i="1"/>
  <c r="CV247" i="1"/>
  <c r="CL219" i="1"/>
  <c r="CV219" i="1"/>
  <c r="BY232" i="1"/>
  <c r="CI232" i="1"/>
  <c r="CV270" i="1"/>
  <c r="CL270" i="1"/>
  <c r="BY234" i="1"/>
  <c r="CI234" i="1"/>
  <c r="CL225" i="1"/>
  <c r="CV225" i="1"/>
  <c r="CL341" i="1"/>
  <c r="CV341" i="1"/>
  <c r="CI294" i="1"/>
  <c r="BY294" i="1"/>
  <c r="CL351" i="1"/>
  <c r="CV351" i="1"/>
  <c r="BY390" i="1"/>
  <c r="CI390" i="1"/>
  <c r="CI425" i="1"/>
  <c r="BY425" i="1"/>
  <c r="AT452" i="1"/>
  <c r="BU383" i="1"/>
  <c r="AS383" i="1"/>
  <c r="AS146" i="1"/>
  <c r="BU146" i="1"/>
  <c r="AT467" i="1"/>
  <c r="BV467" i="1"/>
  <c r="CL113" i="1"/>
  <c r="CV113" i="1"/>
  <c r="CV91" i="1"/>
  <c r="CL91" i="1"/>
  <c r="BY82" i="1"/>
  <c r="CI82" i="1"/>
  <c r="BY85" i="1"/>
  <c r="CI85" i="1"/>
  <c r="CV78" i="1"/>
  <c r="CL78" i="1"/>
  <c r="CI117" i="1"/>
  <c r="BY117" i="1"/>
  <c r="CI155" i="1"/>
  <c r="BY155" i="1"/>
  <c r="BY127" i="1"/>
  <c r="CI127" i="1"/>
  <c r="CL157" i="1"/>
  <c r="CV157" i="1"/>
  <c r="CI90" i="1"/>
  <c r="BY90" i="1"/>
  <c r="BY219" i="1"/>
  <c r="CI219" i="1"/>
  <c r="CV232" i="1"/>
  <c r="CL232" i="1"/>
  <c r="CL255" i="1"/>
  <c r="CV255" i="1"/>
  <c r="BY252" i="1"/>
  <c r="CI252" i="1"/>
  <c r="BY217" i="1"/>
  <c r="CI217" i="1"/>
  <c r="BY340" i="1"/>
  <c r="CI340" i="1"/>
  <c r="CL336" i="1"/>
  <c r="CV336" i="1"/>
  <c r="CL290" i="1"/>
  <c r="CV290" i="1"/>
  <c r="CV315" i="1"/>
  <c r="CL315" i="1"/>
  <c r="CL316" i="1"/>
  <c r="CV316" i="1"/>
  <c r="CL339" i="1"/>
  <c r="CV339" i="1"/>
  <c r="CL432" i="1"/>
  <c r="CV432" i="1"/>
  <c r="CV462" i="1"/>
  <c r="CL462" i="1"/>
  <c r="CL481" i="1"/>
  <c r="CV481" i="1"/>
  <c r="BY459" i="1"/>
  <c r="CI459" i="1"/>
  <c r="BV423" i="1"/>
  <c r="AT423" i="1"/>
  <c r="AT195" i="1"/>
  <c r="BV195" i="1"/>
  <c r="BY60" i="1"/>
  <c r="CI60" i="1"/>
  <c r="CI164" i="1"/>
  <c r="BY164" i="1"/>
  <c r="CI204" i="1"/>
  <c r="BY204" i="1"/>
  <c r="CV124" i="1"/>
  <c r="CL124" i="1"/>
  <c r="CV144" i="1"/>
  <c r="CL144" i="1"/>
  <c r="CV128" i="1"/>
  <c r="CL128" i="1"/>
  <c r="BY135" i="1"/>
  <c r="CI135" i="1"/>
  <c r="CV151" i="1"/>
  <c r="CL151" i="1"/>
  <c r="BY196" i="1"/>
  <c r="CI196" i="1"/>
  <c r="BY199" i="1"/>
  <c r="CI199" i="1"/>
  <c r="BY226" i="1"/>
  <c r="CI226" i="1"/>
  <c r="CI265" i="1"/>
  <c r="BY265" i="1"/>
  <c r="CL221" i="1"/>
  <c r="CV221" i="1"/>
  <c r="CV343" i="1"/>
  <c r="CL343" i="1"/>
  <c r="CL401" i="1"/>
  <c r="CV401" i="1"/>
  <c r="CV396" i="1"/>
  <c r="CL396" i="1"/>
  <c r="CI395" i="1"/>
  <c r="BY395" i="1"/>
  <c r="BY420" i="1"/>
  <c r="CI420" i="1"/>
  <c r="CL428" i="1"/>
  <c r="CV428" i="1"/>
  <c r="BV419" i="1"/>
  <c r="AT419" i="1"/>
  <c r="AS318" i="1"/>
  <c r="BU318" i="1"/>
  <c r="CI5" i="1"/>
  <c r="BY5" i="1"/>
  <c r="CL66" i="1"/>
  <c r="CV66" i="1"/>
  <c r="CV117" i="1"/>
  <c r="CL117" i="1"/>
  <c r="CV95" i="1"/>
  <c r="CL95" i="1"/>
  <c r="BY78" i="1"/>
  <c r="CI78" i="1"/>
  <c r="BY139" i="1"/>
  <c r="CI139" i="1"/>
  <c r="BY55" i="1"/>
  <c r="CI55" i="1"/>
  <c r="CI47" i="1"/>
  <c r="BY47" i="1"/>
  <c r="BY81" i="1"/>
  <c r="CI81" i="1"/>
  <c r="CL67" i="1"/>
  <c r="CV67" i="1"/>
  <c r="BY84" i="1"/>
  <c r="CI84" i="1"/>
  <c r="CV143" i="1"/>
  <c r="CL143" i="1"/>
  <c r="CI122" i="1"/>
  <c r="BY122" i="1"/>
  <c r="CI188" i="1"/>
  <c r="BY188" i="1"/>
  <c r="BY118" i="1"/>
  <c r="CI118" i="1"/>
  <c r="CV217" i="1"/>
  <c r="CL217" i="1"/>
  <c r="CL250" i="1"/>
  <c r="CV250" i="1"/>
  <c r="CV262" i="1"/>
  <c r="CL262" i="1"/>
  <c r="BY263" i="1"/>
  <c r="CI263" i="1"/>
  <c r="CV242" i="1"/>
  <c r="CL242" i="1"/>
  <c r="BY225" i="1"/>
  <c r="CI225" i="1"/>
  <c r="BY278" i="1"/>
  <c r="CI278" i="1"/>
  <c r="CV352" i="1"/>
  <c r="CL352" i="1"/>
  <c r="CL297" i="1"/>
  <c r="CV297" i="1"/>
  <c r="BY406" i="1"/>
  <c r="CI406" i="1"/>
  <c r="CV347" i="1"/>
  <c r="CL347" i="1"/>
  <c r="CL371" i="1"/>
  <c r="CV371" i="1"/>
  <c r="CL463" i="1"/>
  <c r="CV463" i="1"/>
  <c r="BU389" i="1"/>
  <c r="AS389" i="1"/>
  <c r="AS344" i="1"/>
  <c r="BU344" i="1"/>
  <c r="BU248" i="1"/>
  <c r="CI10" i="1"/>
  <c r="BY10" i="1"/>
  <c r="BY59" i="1"/>
  <c r="CI59" i="1"/>
  <c r="BY86" i="1"/>
  <c r="CI86" i="1"/>
  <c r="CV32" i="1"/>
  <c r="CL32" i="1"/>
  <c r="CL73" i="1"/>
  <c r="CV73" i="1"/>
  <c r="CI97" i="1"/>
  <c r="BY97" i="1"/>
  <c r="CI106" i="1"/>
  <c r="BY106" i="1"/>
  <c r="CV178" i="1"/>
  <c r="CL178" i="1"/>
  <c r="CV222" i="1"/>
  <c r="CL222" i="1"/>
  <c r="CL260" i="1"/>
  <c r="CV260" i="1"/>
  <c r="BY245" i="1"/>
  <c r="CI245" i="1"/>
  <c r="CL243" i="1"/>
  <c r="CV243" i="1"/>
  <c r="CL228" i="1"/>
  <c r="CV228" i="1"/>
  <c r="CV333" i="1"/>
  <c r="CL333" i="1"/>
  <c r="CL335" i="1"/>
  <c r="CV335" i="1"/>
  <c r="CI455" i="1"/>
  <c r="BY455" i="1"/>
  <c r="CV439" i="1"/>
  <c r="CL439" i="1"/>
  <c r="CL451" i="1"/>
  <c r="CV451" i="1"/>
  <c r="BU62" i="1"/>
  <c r="AS62" i="1"/>
  <c r="BV398" i="1"/>
  <c r="AT398" i="1"/>
  <c r="AS291" i="1"/>
  <c r="BU291" i="1"/>
  <c r="CV80" i="1"/>
  <c r="CL80" i="1"/>
  <c r="CV55" i="1"/>
  <c r="CL55" i="1"/>
  <c r="BY65" i="1"/>
  <c r="CI65" i="1"/>
  <c r="CL107" i="1"/>
  <c r="CV107" i="1"/>
  <c r="CV172" i="1"/>
  <c r="CL172" i="1"/>
  <c r="BY145" i="1"/>
  <c r="CI145" i="1"/>
  <c r="BY224" i="1"/>
  <c r="CI224" i="1"/>
  <c r="CL245" i="1"/>
  <c r="CV245" i="1"/>
  <c r="CI243" i="1"/>
  <c r="BY243" i="1"/>
  <c r="CI268" i="1"/>
  <c r="BY268" i="1"/>
  <c r="CL309" i="1"/>
  <c r="CV309" i="1"/>
  <c r="BY275" i="1"/>
  <c r="CI275" i="1"/>
  <c r="CL332" i="1"/>
  <c r="CV332" i="1"/>
  <c r="CV378" i="1"/>
  <c r="CL378" i="1"/>
  <c r="BY438" i="1"/>
  <c r="CI438" i="1"/>
  <c r="CL449" i="1"/>
  <c r="CV449" i="1"/>
  <c r="BY467" i="1"/>
  <c r="CI467" i="1"/>
  <c r="AS52" i="1"/>
  <c r="BU52" i="1"/>
  <c r="CL34" i="1"/>
  <c r="CV34" i="1"/>
  <c r="CV76" i="1"/>
  <c r="CL76" i="1"/>
  <c r="CI41" i="1"/>
  <c r="BY41" i="1"/>
  <c r="CI46" i="1"/>
  <c r="BY46" i="1"/>
  <c r="CI64" i="1"/>
  <c r="BY64" i="1"/>
  <c r="CL152" i="1"/>
  <c r="CV152" i="1"/>
  <c r="CI222" i="1"/>
  <c r="BY222" i="1"/>
  <c r="CL235" i="1"/>
  <c r="CV235" i="1"/>
  <c r="CV185" i="1"/>
  <c r="CL185" i="1"/>
  <c r="CV254" i="1"/>
  <c r="CL254" i="1"/>
  <c r="CV229" i="1"/>
  <c r="CL229" i="1"/>
  <c r="CI311" i="1"/>
  <c r="BY311" i="1"/>
  <c r="CI347" i="1"/>
  <c r="BY347" i="1"/>
  <c r="CL384" i="1"/>
  <c r="CV384" i="1"/>
  <c r="CV365" i="1"/>
  <c r="CL365" i="1"/>
  <c r="CI336" i="1"/>
  <c r="BY336" i="1"/>
  <c r="CI397" i="1"/>
  <c r="BY397" i="1"/>
  <c r="BY493" i="1"/>
  <c r="CI493" i="1"/>
  <c r="CL485" i="1"/>
  <c r="CV485" i="1"/>
  <c r="BU302" i="1"/>
  <c r="AS302" i="1"/>
  <c r="BU350" i="1"/>
  <c r="AS350" i="1"/>
  <c r="BU264" i="1"/>
  <c r="AT426" i="1"/>
  <c r="BV426" i="1"/>
  <c r="CL47" i="1"/>
  <c r="CV47" i="1"/>
  <c r="CL46" i="1"/>
  <c r="CV46" i="1"/>
  <c r="CV75" i="1"/>
  <c r="CL75" i="1"/>
  <c r="CV139" i="1"/>
  <c r="CL139" i="1"/>
  <c r="BY161" i="1"/>
  <c r="CI161" i="1"/>
  <c r="CV40" i="1"/>
  <c r="CL40" i="1"/>
  <c r="BY63" i="1"/>
  <c r="CI63" i="1"/>
  <c r="CI79" i="1"/>
  <c r="BY79" i="1"/>
  <c r="CL104" i="1"/>
  <c r="CV104" i="1"/>
  <c r="CV65" i="1"/>
  <c r="CL65" i="1"/>
  <c r="CV77" i="1"/>
  <c r="CL77" i="1"/>
  <c r="CL74" i="1"/>
  <c r="CV74" i="1"/>
  <c r="CV118" i="1"/>
  <c r="CL118" i="1"/>
  <c r="CL161" i="1"/>
  <c r="CV161" i="1"/>
  <c r="CI89" i="1"/>
  <c r="BY89" i="1"/>
  <c r="BY133" i="1"/>
  <c r="CI133" i="1"/>
  <c r="BY103" i="1"/>
  <c r="CI103" i="1"/>
  <c r="BY149" i="1"/>
  <c r="CI149" i="1"/>
  <c r="CI184" i="1"/>
  <c r="BY184" i="1"/>
  <c r="CV224" i="1"/>
  <c r="CL224" i="1"/>
  <c r="CL213" i="1"/>
  <c r="CV213" i="1"/>
  <c r="CV286" i="1"/>
  <c r="CL286" i="1"/>
  <c r="CI287" i="1"/>
  <c r="BY287" i="1"/>
  <c r="CV218" i="1"/>
  <c r="CL218" i="1"/>
  <c r="CL348" i="1"/>
  <c r="CV348" i="1"/>
  <c r="BY307" i="1"/>
  <c r="CI307" i="1"/>
  <c r="BY360" i="1"/>
  <c r="CI360" i="1"/>
  <c r="CI391" i="1"/>
  <c r="BY391" i="1"/>
  <c r="CL429" i="1"/>
  <c r="CV429" i="1"/>
  <c r="CI429" i="1"/>
  <c r="BY429" i="1"/>
  <c r="CL424" i="1"/>
  <c r="CV424" i="1"/>
  <c r="BY471" i="1"/>
  <c r="CI471" i="1"/>
  <c r="BY9" i="1"/>
  <c r="CI9" i="1"/>
  <c r="BY38" i="1"/>
  <c r="CI38" i="1"/>
  <c r="CV33" i="1"/>
  <c r="CL33" i="1"/>
  <c r="CV166" i="1"/>
  <c r="CL166" i="1"/>
  <c r="CV133" i="1"/>
  <c r="CL133" i="1"/>
  <c r="BY136" i="1"/>
  <c r="CI136" i="1"/>
  <c r="CV155" i="1"/>
  <c r="CL155" i="1"/>
  <c r="CI193" i="1"/>
  <c r="BY193" i="1"/>
  <c r="CV110" i="1"/>
  <c r="CL110" i="1"/>
  <c r="CV195" i="1"/>
  <c r="CL195" i="1"/>
  <c r="CI143" i="1"/>
  <c r="BY143" i="1"/>
  <c r="CL169" i="1"/>
  <c r="CV169" i="1"/>
  <c r="BY172" i="1"/>
  <c r="CI172" i="1"/>
  <c r="CV140" i="1"/>
  <c r="CL140" i="1"/>
  <c r="CV123" i="1"/>
  <c r="CL123" i="1"/>
  <c r="BY128" i="1"/>
  <c r="CI128" i="1"/>
  <c r="CV226" i="1"/>
  <c r="CL226" i="1"/>
  <c r="CL239" i="1"/>
  <c r="CV239" i="1"/>
  <c r="CV241" i="1"/>
  <c r="CL241" i="1"/>
  <c r="CL233" i="1"/>
  <c r="CV233" i="1"/>
  <c r="BY295" i="1"/>
  <c r="CI295" i="1"/>
  <c r="CI315" i="1"/>
  <c r="BY315" i="1"/>
  <c r="BY271" i="1"/>
  <c r="CI271" i="1"/>
  <c r="CV313" i="1"/>
  <c r="CL313" i="1"/>
  <c r="BY381" i="1"/>
  <c r="CI381" i="1"/>
  <c r="CV394" i="1"/>
  <c r="CL394" i="1"/>
  <c r="CL353" i="1"/>
  <c r="CV353" i="1"/>
  <c r="CL425" i="1"/>
  <c r="CV425" i="1"/>
  <c r="CI447" i="1"/>
  <c r="BY447" i="1"/>
  <c r="BV491" i="1"/>
  <c r="BU228" i="1"/>
  <c r="AS228" i="1"/>
  <c r="AS334" i="1"/>
  <c r="BU334" i="1"/>
  <c r="BV313" i="1"/>
  <c r="AT313" i="1"/>
  <c r="CI72" i="1"/>
  <c r="BY72" i="1"/>
  <c r="CV100" i="1"/>
  <c r="CL100" i="1"/>
  <c r="CI44" i="1"/>
  <c r="BY44" i="1"/>
  <c r="BY69" i="1"/>
  <c r="CI69" i="1"/>
  <c r="CV131" i="1"/>
  <c r="CL131" i="1"/>
  <c r="CI169" i="1"/>
  <c r="BY169" i="1"/>
  <c r="CL122" i="1"/>
  <c r="CV122" i="1"/>
  <c r="CL149" i="1"/>
  <c r="CV149" i="1"/>
  <c r="CI123" i="1"/>
  <c r="BY123" i="1"/>
  <c r="CV186" i="1"/>
  <c r="CL186" i="1"/>
  <c r="CV249" i="1"/>
  <c r="CL249" i="1"/>
  <c r="BY215" i="1"/>
  <c r="CI215" i="1"/>
  <c r="CL215" i="1"/>
  <c r="CV215" i="1"/>
  <c r="BY231" i="1"/>
  <c r="CI231" i="1"/>
  <c r="CV312" i="1"/>
  <c r="CL312" i="1"/>
  <c r="CV273" i="1"/>
  <c r="CL273" i="1"/>
  <c r="BY365" i="1"/>
  <c r="CI365" i="1"/>
  <c r="CI374" i="1"/>
  <c r="BY374" i="1"/>
  <c r="BY410" i="1"/>
  <c r="CI410" i="1"/>
  <c r="CV459" i="1"/>
  <c r="CL459" i="1"/>
  <c r="CV427" i="1"/>
  <c r="CL427" i="1"/>
  <c r="CI437" i="1"/>
  <c r="BY437" i="1"/>
  <c r="AS267" i="1"/>
  <c r="BU267" i="1"/>
  <c r="BV410" i="1"/>
  <c r="AT410" i="1"/>
  <c r="CI83" i="1"/>
  <c r="BY83" i="1"/>
  <c r="CI153" i="1"/>
  <c r="BY153" i="1"/>
  <c r="CL184" i="1"/>
  <c r="CV184" i="1"/>
  <c r="CV141" i="1"/>
  <c r="CL141" i="1"/>
  <c r="CI141" i="1"/>
  <c r="BY141" i="1"/>
  <c r="BY157" i="1"/>
  <c r="CI157" i="1"/>
  <c r="CL137" i="1"/>
  <c r="CV137" i="1"/>
  <c r="CI121" i="1"/>
  <c r="BY121" i="1"/>
  <c r="CV136" i="1"/>
  <c r="CL136" i="1"/>
  <c r="CV119" i="1"/>
  <c r="CL119" i="1"/>
  <c r="CV163" i="1"/>
  <c r="CL163" i="1"/>
  <c r="CI171" i="1"/>
  <c r="BY171" i="1"/>
  <c r="CV256" i="1"/>
  <c r="CL256" i="1"/>
  <c r="CV252" i="1"/>
  <c r="CL252" i="1"/>
  <c r="CL345" i="1"/>
  <c r="CV345" i="1"/>
  <c r="BY370" i="1"/>
  <c r="CI370" i="1"/>
  <c r="CI386" i="1"/>
  <c r="BY386" i="1"/>
  <c r="CI377" i="1"/>
  <c r="BY377" i="1"/>
  <c r="CV415" i="1"/>
  <c r="CL415" i="1"/>
  <c r="CI433" i="1"/>
  <c r="BY433" i="1"/>
  <c r="BY434" i="1"/>
  <c r="CI434" i="1"/>
  <c r="CI472" i="1"/>
  <c r="BY472" i="1"/>
  <c r="BU38" i="1"/>
  <c r="AS38" i="1"/>
  <c r="BU91" i="1"/>
  <c r="AS91" i="1"/>
  <c r="BV477" i="1"/>
  <c r="BV475" i="1"/>
  <c r="BU155" i="1"/>
  <c r="AS155" i="1"/>
  <c r="AS27" i="1"/>
  <c r="BU27" i="1"/>
  <c r="AS117" i="1"/>
  <c r="BU117" i="1"/>
  <c r="AS455" i="1"/>
  <c r="BU455" i="1"/>
  <c r="AS83" i="1"/>
  <c r="BU83" i="1"/>
  <c r="BU93" i="1"/>
  <c r="AS93" i="1"/>
  <c r="AS53" i="1"/>
  <c r="BU53" i="1"/>
  <c r="AS139" i="1"/>
  <c r="BU139" i="1"/>
  <c r="BU11" i="1"/>
  <c r="AS11" i="1"/>
  <c r="AS131" i="1"/>
  <c r="BU131" i="1"/>
  <c r="BU173" i="1"/>
  <c r="AS173" i="1"/>
  <c r="AS45" i="1"/>
  <c r="BU45" i="1"/>
  <c r="BU69" i="1"/>
  <c r="AS69" i="1"/>
  <c r="BV447" i="1"/>
  <c r="AT447" i="1"/>
  <c r="BU187" i="1"/>
  <c r="AS187" i="1"/>
  <c r="BU59" i="1"/>
  <c r="AS59" i="1"/>
  <c r="BU5" i="1"/>
  <c r="AS5" i="1"/>
  <c r="AT483" i="1"/>
  <c r="BV483" i="1"/>
  <c r="AS115" i="1"/>
  <c r="AS125" i="1"/>
  <c r="BU125" i="1"/>
  <c r="AS171" i="1"/>
  <c r="AS43" i="1"/>
  <c r="BU43" i="1"/>
  <c r="BU163" i="1"/>
  <c r="AS163" i="1"/>
  <c r="AS35" i="1"/>
  <c r="BU35" i="1"/>
  <c r="BU77" i="1"/>
  <c r="AS77" i="1"/>
  <c r="AS133" i="1"/>
  <c r="BU133" i="1"/>
  <c r="BU85" i="1"/>
  <c r="AS85" i="1"/>
  <c r="BU101" i="1"/>
  <c r="AS101" i="1"/>
  <c r="AS147" i="1"/>
  <c r="BU147" i="1"/>
  <c r="BU19" i="1"/>
  <c r="AS19" i="1"/>
  <c r="BU157" i="1"/>
  <c r="AS157" i="1"/>
  <c r="BV461" i="1"/>
  <c r="BU75" i="1"/>
  <c r="AS75" i="1"/>
  <c r="AT479" i="1"/>
  <c r="AT497" i="1"/>
  <c r="BV497" i="1"/>
  <c r="BU67" i="1"/>
  <c r="AS67" i="1"/>
  <c r="AS109" i="1"/>
  <c r="BU109" i="1"/>
  <c r="BU165" i="1"/>
  <c r="AS165" i="1"/>
  <c r="BU149" i="1"/>
  <c r="AS149" i="1"/>
  <c r="AT436" i="1"/>
  <c r="BV436" i="1"/>
  <c r="BU123" i="1"/>
  <c r="AS123" i="1"/>
  <c r="AS360" i="1"/>
  <c r="BU360" i="1"/>
  <c r="AS179" i="1"/>
  <c r="BU179" i="1"/>
  <c r="AS51" i="1"/>
  <c r="BU51" i="1"/>
  <c r="BU189" i="1"/>
  <c r="AS189" i="1"/>
  <c r="AS61" i="1"/>
  <c r="BU61" i="1"/>
  <c r="AS107" i="1"/>
  <c r="BU107" i="1"/>
  <c r="BV469" i="1"/>
  <c r="AT469" i="1"/>
  <c r="BU99" i="1"/>
  <c r="AS99" i="1"/>
  <c r="AS141" i="1"/>
  <c r="BU141" i="1"/>
  <c r="AS13" i="1"/>
  <c r="BU13" i="1"/>
  <c r="AS37" i="1"/>
  <c r="BU37" i="1"/>
  <c r="AT321" i="1" l="1"/>
  <c r="BV321" i="1"/>
  <c r="BV78" i="1"/>
  <c r="BV279" i="1"/>
  <c r="BJ482" i="1"/>
  <c r="BJ138" i="1"/>
  <c r="BI96" i="1"/>
  <c r="BF96" i="1" s="1"/>
  <c r="O23" i="3"/>
  <c r="O326" i="3"/>
  <c r="N263" i="3"/>
  <c r="BJ282" i="1"/>
  <c r="AS210" i="1"/>
  <c r="BU263" i="1"/>
  <c r="BJ433" i="1"/>
  <c r="BJ335" i="1"/>
  <c r="BJ50" i="1"/>
  <c r="BJ22" i="1"/>
  <c r="BJ79" i="1"/>
  <c r="BJ372" i="1"/>
  <c r="BJ237" i="1"/>
  <c r="BK237" i="1" s="1"/>
  <c r="BL237" i="1" s="1"/>
  <c r="BU198" i="1"/>
  <c r="BJ221" i="1"/>
  <c r="BV252" i="1"/>
  <c r="AS393" i="1"/>
  <c r="BV118" i="1"/>
  <c r="BF125" i="1"/>
  <c r="BJ361" i="1"/>
  <c r="BJ182" i="1"/>
  <c r="BK182" i="1" s="1"/>
  <c r="BL182" i="1" s="1"/>
  <c r="BF395" i="1"/>
  <c r="BJ80" i="1"/>
  <c r="BK80" i="1" s="1"/>
  <c r="BL80" i="1" s="1"/>
  <c r="BI393" i="1"/>
  <c r="BU472" i="1"/>
  <c r="BF109" i="1"/>
  <c r="BJ257" i="1"/>
  <c r="BK257" i="1" s="1"/>
  <c r="BL257" i="1" s="1"/>
  <c r="BJ226" i="1"/>
  <c r="BJ238" i="1"/>
  <c r="BJ241" i="1"/>
  <c r="BJ157" i="1"/>
  <c r="BK157" i="1" s="1"/>
  <c r="BL157" i="1" s="1"/>
  <c r="AS84" i="1"/>
  <c r="AS464" i="1"/>
  <c r="AS472" i="1"/>
  <c r="AT472" i="1" s="1"/>
  <c r="BJ11" i="1"/>
  <c r="BK11" i="1" s="1"/>
  <c r="BL11" i="1" s="1"/>
  <c r="BJ288" i="1"/>
  <c r="BF413" i="1"/>
  <c r="BJ500" i="1"/>
  <c r="BV382" i="1"/>
  <c r="BF184" i="1"/>
  <c r="BF376" i="1"/>
  <c r="BJ120" i="1"/>
  <c r="BV453" i="1"/>
  <c r="AT463" i="1"/>
  <c r="AS196" i="1"/>
  <c r="BF463" i="1"/>
  <c r="BJ46" i="1"/>
  <c r="BK46" i="1" s="1"/>
  <c r="BL46" i="1" s="1"/>
  <c r="BJ57" i="1"/>
  <c r="BJ160" i="1"/>
  <c r="BJ185" i="1"/>
  <c r="BJ209" i="1"/>
  <c r="BK209" i="1" s="1"/>
  <c r="BL209" i="1" s="1"/>
  <c r="BI472" i="1"/>
  <c r="BF472" i="1" s="1"/>
  <c r="BF141" i="1"/>
  <c r="AT441" i="1"/>
  <c r="BU393" i="1"/>
  <c r="BI28" i="1"/>
  <c r="BV127" i="1"/>
  <c r="BJ401" i="1"/>
  <c r="BJ199" i="1"/>
  <c r="BK199" i="1" s="1"/>
  <c r="BL199" i="1" s="1"/>
  <c r="BJ250" i="1"/>
  <c r="BV476" i="1"/>
  <c r="BV442" i="1"/>
  <c r="AT481" i="1"/>
  <c r="AT335" i="1"/>
  <c r="AT432" i="1"/>
  <c r="BV336" i="1"/>
  <c r="BU28" i="1"/>
  <c r="AS172" i="1"/>
  <c r="BV482" i="1"/>
  <c r="BV253" i="1"/>
  <c r="BJ343" i="1"/>
  <c r="BK343" i="1" s="1"/>
  <c r="BL343" i="1" s="1"/>
  <c r="BJ127" i="1"/>
  <c r="BJ207" i="1"/>
  <c r="BK207" i="1" s="1"/>
  <c r="BL207" i="1" s="1"/>
  <c r="BJ336" i="1"/>
  <c r="BJ263" i="1"/>
  <c r="BK263" i="1" s="1"/>
  <c r="BL263" i="1" s="1"/>
  <c r="BJ407" i="1"/>
  <c r="BF492" i="1"/>
  <c r="BJ394" i="1"/>
  <c r="BJ441" i="1"/>
  <c r="BK441" i="1" s="1"/>
  <c r="BL441" i="1" s="1"/>
  <c r="BJ280" i="1"/>
  <c r="BJ143" i="1"/>
  <c r="BJ287" i="1"/>
  <c r="AT57" i="1"/>
  <c r="BF206" i="1"/>
  <c r="BJ110" i="1"/>
  <c r="BJ262" i="1"/>
  <c r="BF350" i="1"/>
  <c r="BJ116" i="1"/>
  <c r="BJ314" i="1"/>
  <c r="BF332" i="1"/>
  <c r="BJ268" i="1"/>
  <c r="BK268" i="1" s="1"/>
  <c r="BL268" i="1" s="1"/>
  <c r="BJ303" i="1"/>
  <c r="BF201" i="1"/>
  <c r="BF232" i="1"/>
  <c r="BJ101" i="1"/>
  <c r="BK101" i="1" s="1"/>
  <c r="BL101" i="1" s="1"/>
  <c r="BJ203" i="1"/>
  <c r="BF139" i="1"/>
  <c r="AS28" i="1"/>
  <c r="BJ472" i="1"/>
  <c r="BK472" i="1" s="1"/>
  <c r="BL472" i="1" s="1"/>
  <c r="BJ173" i="1"/>
  <c r="BJ96" i="1"/>
  <c r="BK96" i="1" s="1"/>
  <c r="BL96" i="1" s="1"/>
  <c r="BJ179" i="1"/>
  <c r="AT424" i="1"/>
  <c r="BJ187" i="1"/>
  <c r="BJ95" i="1"/>
  <c r="BK95" i="1" s="1"/>
  <c r="BL95" i="1" s="1"/>
  <c r="AT406" i="1"/>
  <c r="BJ211" i="1"/>
  <c r="BK211" i="1" s="1"/>
  <c r="BL211" i="1" s="1"/>
  <c r="BJ142" i="1"/>
  <c r="BV433" i="1"/>
  <c r="AT237" i="1"/>
  <c r="BF468" i="1"/>
  <c r="BF229" i="1"/>
  <c r="AT135" i="1"/>
  <c r="BF351" i="1"/>
  <c r="BJ452" i="1"/>
  <c r="BK452" i="1" s="1"/>
  <c r="BL452" i="1" s="1"/>
  <c r="BJ286" i="1"/>
  <c r="BF33" i="1"/>
  <c r="BJ66" i="1"/>
  <c r="BK66" i="1" s="1"/>
  <c r="BL66" i="1" s="1"/>
  <c r="BJ422" i="1"/>
  <c r="BK422" i="1" s="1"/>
  <c r="BL422" i="1" s="1"/>
  <c r="BJ58" i="1"/>
  <c r="BK463" i="1"/>
  <c r="BL463" i="1" s="1"/>
  <c r="O463" i="3"/>
  <c r="BK413" i="1"/>
  <c r="BL413" i="1" s="1"/>
  <c r="O413" i="3"/>
  <c r="BK351" i="1"/>
  <c r="BL351" i="1" s="1"/>
  <c r="O351" i="3"/>
  <c r="BK33" i="1"/>
  <c r="BL33" i="1" s="1"/>
  <c r="O33" i="3"/>
  <c r="BK406" i="1"/>
  <c r="BL406" i="1" s="1"/>
  <c r="O406" i="3"/>
  <c r="BK135" i="1"/>
  <c r="BL135" i="1" s="1"/>
  <c r="O135" i="3"/>
  <c r="BK125" i="1"/>
  <c r="BL125" i="1" s="1"/>
  <c r="O125" i="3"/>
  <c r="O66" i="3"/>
  <c r="BK127" i="1"/>
  <c r="BL127" i="1" s="1"/>
  <c r="O127" i="3"/>
  <c r="BK67" i="1"/>
  <c r="BL67" i="1" s="1"/>
  <c r="O67" i="3"/>
  <c r="O182" i="3"/>
  <c r="BK58" i="1"/>
  <c r="BL58" i="1" s="1"/>
  <c r="O58" i="3"/>
  <c r="BK401" i="1"/>
  <c r="BL401" i="1" s="1"/>
  <c r="O401" i="3"/>
  <c r="BK142" i="1"/>
  <c r="BL142" i="1" s="1"/>
  <c r="O142" i="3"/>
  <c r="O237" i="3"/>
  <c r="O199" i="3"/>
  <c r="BI210" i="1"/>
  <c r="N210" i="3"/>
  <c r="BI154" i="1"/>
  <c r="N154" i="3"/>
  <c r="BI264" i="1"/>
  <c r="N264" i="3"/>
  <c r="BI12" i="1"/>
  <c r="N12" i="3"/>
  <c r="BK183" i="1"/>
  <c r="BL183" i="1" s="1"/>
  <c r="O183" i="3"/>
  <c r="BI246" i="1"/>
  <c r="N246" i="3"/>
  <c r="BK202" i="1"/>
  <c r="BL202" i="1" s="1"/>
  <c r="O202" i="3"/>
  <c r="BK348" i="1"/>
  <c r="BL348" i="1" s="1"/>
  <c r="O348" i="3"/>
  <c r="BI136" i="1"/>
  <c r="N136" i="3"/>
  <c r="BI369" i="1"/>
  <c r="N369" i="3"/>
  <c r="BK313" i="1"/>
  <c r="BL313" i="1" s="1"/>
  <c r="O313" i="3"/>
  <c r="BI248" i="1"/>
  <c r="N248" i="3"/>
  <c r="BK166" i="1"/>
  <c r="BL166" i="1" s="1"/>
  <c r="O166" i="3"/>
  <c r="BK298" i="1"/>
  <c r="BL298" i="1" s="1"/>
  <c r="O298" i="3"/>
  <c r="BK165" i="1"/>
  <c r="BL165" i="1" s="1"/>
  <c r="O165" i="3"/>
  <c r="BK51" i="1"/>
  <c r="BL51" i="1" s="1"/>
  <c r="O51" i="3"/>
  <c r="BK278" i="1"/>
  <c r="BL278" i="1" s="1"/>
  <c r="O278" i="3"/>
  <c r="BK306" i="1"/>
  <c r="BL306" i="1" s="1"/>
  <c r="O306" i="3"/>
  <c r="BK285" i="1"/>
  <c r="BL285" i="1" s="1"/>
  <c r="O285" i="3"/>
  <c r="BK241" i="1"/>
  <c r="BL241" i="1" s="1"/>
  <c r="O241" i="3"/>
  <c r="BK381" i="1"/>
  <c r="BL381" i="1" s="1"/>
  <c r="O381" i="3"/>
  <c r="BK387" i="1"/>
  <c r="BL387" i="1" s="1"/>
  <c r="O387" i="3"/>
  <c r="BK61" i="1"/>
  <c r="BL61" i="1" s="1"/>
  <c r="O61" i="3"/>
  <c r="BK467" i="1"/>
  <c r="BL467" i="1" s="1"/>
  <c r="O467" i="3"/>
  <c r="BK398" i="1"/>
  <c r="BL398" i="1" s="1"/>
  <c r="O398" i="3"/>
  <c r="BK15" i="1"/>
  <c r="BL15" i="1" s="1"/>
  <c r="O15" i="3"/>
  <c r="BK111" i="1"/>
  <c r="BL111" i="1" s="1"/>
  <c r="O111" i="3"/>
  <c r="BK347" i="1"/>
  <c r="BL347" i="1" s="1"/>
  <c r="O347" i="3"/>
  <c r="BK435" i="1"/>
  <c r="BL435" i="1" s="1"/>
  <c r="O435" i="3"/>
  <c r="BK43" i="1"/>
  <c r="BL43" i="1" s="1"/>
  <c r="O43" i="3"/>
  <c r="BK493" i="1"/>
  <c r="BL493" i="1" s="1"/>
  <c r="O493" i="3"/>
  <c r="BK55" i="1"/>
  <c r="BL55" i="1" s="1"/>
  <c r="O55" i="3"/>
  <c r="BK325" i="1"/>
  <c r="BL325" i="1" s="1"/>
  <c r="O325" i="3"/>
  <c r="BU246" i="1"/>
  <c r="BU154" i="1"/>
  <c r="AS136" i="1"/>
  <c r="BU369" i="1"/>
  <c r="BU12" i="1"/>
  <c r="BK372" i="1"/>
  <c r="BL372" i="1" s="1"/>
  <c r="O372" i="3"/>
  <c r="BJ49" i="1"/>
  <c r="BJ481" i="1"/>
  <c r="BK301" i="1"/>
  <c r="BL301" i="1" s="1"/>
  <c r="O301" i="3"/>
  <c r="BK288" i="1"/>
  <c r="BL288" i="1" s="1"/>
  <c r="O288" i="3"/>
  <c r="BK272" i="1"/>
  <c r="BL272" i="1" s="1"/>
  <c r="O272" i="3"/>
  <c r="BK407" i="1"/>
  <c r="BL407" i="1" s="1"/>
  <c r="O407" i="3"/>
  <c r="BK492" i="1"/>
  <c r="BL492" i="1" s="1"/>
  <c r="O492" i="3"/>
  <c r="BK173" i="1"/>
  <c r="BL173" i="1" s="1"/>
  <c r="O173" i="3"/>
  <c r="BK22" i="1"/>
  <c r="BL22" i="1" s="1"/>
  <c r="O22" i="3"/>
  <c r="BK280" i="1"/>
  <c r="BL280" i="1" s="1"/>
  <c r="O280" i="3"/>
  <c r="BK500" i="1"/>
  <c r="BL500" i="1" s="1"/>
  <c r="O500" i="3"/>
  <c r="BK57" i="1"/>
  <c r="BL57" i="1" s="1"/>
  <c r="O57" i="3"/>
  <c r="BJ86" i="1"/>
  <c r="BK287" i="1"/>
  <c r="BL287" i="1" s="1"/>
  <c r="O287" i="3"/>
  <c r="BK179" i="1"/>
  <c r="BL179" i="1" s="1"/>
  <c r="O179" i="3"/>
  <c r="BV30" i="1"/>
  <c r="BK315" i="1"/>
  <c r="BL315" i="1" s="1"/>
  <c r="O315" i="3"/>
  <c r="BK204" i="1"/>
  <c r="BL204" i="1" s="1"/>
  <c r="O204" i="3"/>
  <c r="BK83" i="1"/>
  <c r="BL83" i="1" s="1"/>
  <c r="O83" i="3"/>
  <c r="BI198" i="1"/>
  <c r="N198" i="3"/>
  <c r="BI344" i="1"/>
  <c r="N344" i="3"/>
  <c r="BF55" i="1"/>
  <c r="BK363" i="1"/>
  <c r="BL363" i="1" s="1"/>
  <c r="O363" i="3"/>
  <c r="BK230" i="1"/>
  <c r="BL230" i="1" s="1"/>
  <c r="O230" i="3"/>
  <c r="BK184" i="1"/>
  <c r="BL184" i="1" s="1"/>
  <c r="O184" i="3"/>
  <c r="O257" i="3"/>
  <c r="BK117" i="1"/>
  <c r="BL117" i="1" s="1"/>
  <c r="O117" i="3"/>
  <c r="BK140" i="1"/>
  <c r="BL140" i="1" s="1"/>
  <c r="O140" i="3"/>
  <c r="BK85" i="1"/>
  <c r="BL85" i="1" s="1"/>
  <c r="O85" i="3"/>
  <c r="BK265" i="1"/>
  <c r="BL265" i="1" s="1"/>
  <c r="O265" i="3"/>
  <c r="BK214" i="1"/>
  <c r="BL214" i="1" s="1"/>
  <c r="O214" i="3"/>
  <c r="BI56" i="1"/>
  <c r="N56" i="3"/>
  <c r="BK176" i="1"/>
  <c r="BL176" i="1" s="1"/>
  <c r="O176" i="3"/>
  <c r="BK54" i="1"/>
  <c r="BL54" i="1" s="1"/>
  <c r="O54" i="3"/>
  <c r="BK169" i="1"/>
  <c r="BL169" i="1" s="1"/>
  <c r="O169" i="3"/>
  <c r="BK167" i="1"/>
  <c r="BL167" i="1" s="1"/>
  <c r="O167" i="3"/>
  <c r="BK319" i="1"/>
  <c r="BL319" i="1" s="1"/>
  <c r="O319" i="3"/>
  <c r="BK346" i="1"/>
  <c r="BL346" i="1" s="1"/>
  <c r="O346" i="3"/>
  <c r="BK426" i="1"/>
  <c r="BL426" i="1" s="1"/>
  <c r="O426" i="3"/>
  <c r="BK283" i="1"/>
  <c r="BL283" i="1" s="1"/>
  <c r="O283" i="3"/>
  <c r="BK494" i="1"/>
  <c r="BL494" i="1" s="1"/>
  <c r="O494" i="3"/>
  <c r="BK436" i="1"/>
  <c r="BL436" i="1" s="1"/>
  <c r="O436" i="3"/>
  <c r="BK25" i="1"/>
  <c r="BL25" i="1" s="1"/>
  <c r="O25" i="3"/>
  <c r="BK24" i="1"/>
  <c r="BL24" i="1" s="1"/>
  <c r="O24" i="3"/>
  <c r="BK233" i="1"/>
  <c r="BL233" i="1" s="1"/>
  <c r="O233" i="3"/>
  <c r="BK379" i="1"/>
  <c r="BL379" i="1" s="1"/>
  <c r="O379" i="3"/>
  <c r="BK138" i="1"/>
  <c r="BL138" i="1" s="1"/>
  <c r="O138" i="3"/>
  <c r="BK455" i="1"/>
  <c r="BL455" i="1" s="1"/>
  <c r="O455" i="3"/>
  <c r="BK112" i="1"/>
  <c r="BL112" i="1" s="1"/>
  <c r="O112" i="3"/>
  <c r="BK189" i="1"/>
  <c r="BL189" i="1" s="1"/>
  <c r="O189" i="3"/>
  <c r="BK261" i="1"/>
  <c r="BL261" i="1" s="1"/>
  <c r="O261" i="3"/>
  <c r="BK439" i="1"/>
  <c r="BL439" i="1" s="1"/>
  <c r="O439" i="3"/>
  <c r="AT380" i="1"/>
  <c r="BV380" i="1"/>
  <c r="BK468" i="1"/>
  <c r="BL468" i="1" s="1"/>
  <c r="O468" i="3"/>
  <c r="BK329" i="1"/>
  <c r="BL329" i="1" s="1"/>
  <c r="O329" i="3"/>
  <c r="BI196" i="1"/>
  <c r="N196" i="3"/>
  <c r="BI84" i="1"/>
  <c r="N84" i="3"/>
  <c r="O11" i="3"/>
  <c r="BK38" i="1"/>
  <c r="BL38" i="1" s="1"/>
  <c r="O38" i="3"/>
  <c r="BK335" i="1"/>
  <c r="BL335" i="1" s="1"/>
  <c r="O335" i="3"/>
  <c r="BK50" i="1"/>
  <c r="BL50" i="1" s="1"/>
  <c r="O50" i="3"/>
  <c r="BK68" i="1"/>
  <c r="BL68" i="1" s="1"/>
  <c r="O68" i="3"/>
  <c r="O207" i="3"/>
  <c r="BK221" i="1"/>
  <c r="BL221" i="1" s="1"/>
  <c r="O221" i="3"/>
  <c r="BK382" i="1"/>
  <c r="BL382" i="1" s="1"/>
  <c r="O382" i="3"/>
  <c r="BK394" i="1"/>
  <c r="BL394" i="1" s="1"/>
  <c r="O394" i="3"/>
  <c r="BK482" i="1"/>
  <c r="BL482" i="1" s="1"/>
  <c r="O482" i="3"/>
  <c r="O211" i="3"/>
  <c r="BK488" i="1"/>
  <c r="BL488" i="1" s="1"/>
  <c r="O488" i="3"/>
  <c r="BK143" i="1"/>
  <c r="BL143" i="1" s="1"/>
  <c r="O143" i="3"/>
  <c r="BK18" i="1"/>
  <c r="BL18" i="1" s="1"/>
  <c r="O18" i="3"/>
  <c r="BK160" i="1"/>
  <c r="BL160" i="1" s="1"/>
  <c r="O160" i="3"/>
  <c r="BK185" i="1"/>
  <c r="BL185" i="1" s="1"/>
  <c r="O185" i="3"/>
  <c r="BK247" i="1"/>
  <c r="BL247" i="1" s="1"/>
  <c r="O247" i="3"/>
  <c r="BK380" i="1"/>
  <c r="BL380" i="1" s="1"/>
  <c r="O380" i="3"/>
  <c r="BK27" i="1"/>
  <c r="BL27" i="1" s="1"/>
  <c r="O27" i="3"/>
  <c r="BK327" i="1"/>
  <c r="BL327" i="1" s="1"/>
  <c r="O327" i="3"/>
  <c r="BK197" i="1"/>
  <c r="BL197" i="1" s="1"/>
  <c r="O197" i="3"/>
  <c r="BK229" i="1"/>
  <c r="BL229" i="1" s="1"/>
  <c r="O229" i="3"/>
  <c r="BK491" i="1"/>
  <c r="BL491" i="1" s="1"/>
  <c r="O491" i="3"/>
  <c r="BK284" i="1"/>
  <c r="BL284" i="1" s="1"/>
  <c r="O284" i="3"/>
  <c r="BK110" i="1"/>
  <c r="BL110" i="1" s="1"/>
  <c r="O110" i="3"/>
  <c r="BK109" i="1"/>
  <c r="BL109" i="1" s="1"/>
  <c r="O109" i="3"/>
  <c r="BK262" i="1"/>
  <c r="BL262" i="1" s="1"/>
  <c r="O262" i="3"/>
  <c r="BK116" i="1"/>
  <c r="BL116" i="1" s="1"/>
  <c r="O116" i="3"/>
  <c r="BK314" i="1"/>
  <c r="BL314" i="1" s="1"/>
  <c r="O314" i="3"/>
  <c r="BK286" i="1"/>
  <c r="BL286" i="1" s="1"/>
  <c r="O286" i="3"/>
  <c r="BK226" i="1"/>
  <c r="BL226" i="1" s="1"/>
  <c r="O226" i="3"/>
  <c r="BK434" i="1"/>
  <c r="BL434" i="1" s="1"/>
  <c r="O434" i="3"/>
  <c r="BK238" i="1"/>
  <c r="BL238" i="1" s="1"/>
  <c r="O238" i="3"/>
  <c r="BK90" i="1"/>
  <c r="BL90" i="1" s="1"/>
  <c r="O90" i="3"/>
  <c r="BK235" i="1"/>
  <c r="BL235" i="1" s="1"/>
  <c r="O235" i="3"/>
  <c r="BK362" i="1"/>
  <c r="BL362" i="1" s="1"/>
  <c r="O362" i="3"/>
  <c r="BK332" i="1"/>
  <c r="BL332" i="1" s="1"/>
  <c r="O332" i="3"/>
  <c r="BK445" i="1"/>
  <c r="BL445" i="1" s="1"/>
  <c r="O445" i="3"/>
  <c r="BK291" i="1"/>
  <c r="BL291" i="1" s="1"/>
  <c r="O291" i="3"/>
  <c r="BK147" i="1"/>
  <c r="BL147" i="1" s="1"/>
  <c r="O147" i="3"/>
  <c r="BK499" i="1"/>
  <c r="BL499" i="1" s="1"/>
  <c r="O499" i="3"/>
  <c r="BK186" i="1"/>
  <c r="BL186" i="1" s="1"/>
  <c r="O186" i="3"/>
  <c r="BK497" i="1"/>
  <c r="BL497" i="1" s="1"/>
  <c r="O497" i="3"/>
  <c r="BK81" i="1"/>
  <c r="BL81" i="1" s="1"/>
  <c r="O81" i="3"/>
  <c r="BK366" i="1"/>
  <c r="BL366" i="1" s="1"/>
  <c r="O366" i="3"/>
  <c r="BK168" i="1"/>
  <c r="BL168" i="1" s="1"/>
  <c r="O168" i="3"/>
  <c r="BK250" i="1"/>
  <c r="BL250" i="1" s="1"/>
  <c r="O250" i="3"/>
  <c r="BK201" i="1"/>
  <c r="BL201" i="1" s="1"/>
  <c r="O201" i="3"/>
  <c r="BK282" i="1"/>
  <c r="BL282" i="1" s="1"/>
  <c r="O282" i="3"/>
  <c r="BK232" i="1"/>
  <c r="BL232" i="1" s="1"/>
  <c r="O232" i="3"/>
  <c r="BK53" i="1"/>
  <c r="BL53" i="1" s="1"/>
  <c r="O53" i="3"/>
  <c r="BK139" i="1"/>
  <c r="BL139" i="1" s="1"/>
  <c r="O139" i="3"/>
  <c r="BK297" i="1"/>
  <c r="BL297" i="1" s="1"/>
  <c r="O297" i="3"/>
  <c r="BK423" i="1"/>
  <c r="BL423" i="1" s="1"/>
  <c r="O423" i="3"/>
  <c r="BK349" i="1"/>
  <c r="BL349" i="1" s="1"/>
  <c r="O349" i="3"/>
  <c r="BV287" i="1"/>
  <c r="AT287" i="1"/>
  <c r="BF491" i="1"/>
  <c r="BK187" i="1"/>
  <c r="BL187" i="1" s="1"/>
  <c r="O187" i="3"/>
  <c r="BJ78" i="1"/>
  <c r="BK361" i="1"/>
  <c r="BL361" i="1" s="1"/>
  <c r="O361" i="3"/>
  <c r="BK336" i="1"/>
  <c r="BL336" i="1" s="1"/>
  <c r="O336" i="3"/>
  <c r="O263" i="3"/>
  <c r="BK433" i="1"/>
  <c r="BL433" i="1" s="1"/>
  <c r="O433" i="3"/>
  <c r="BK395" i="1"/>
  <c r="BL395" i="1" s="1"/>
  <c r="O395" i="3"/>
  <c r="BK383" i="1"/>
  <c r="BL383" i="1" s="1"/>
  <c r="O383" i="3"/>
  <c r="BJ30" i="1"/>
  <c r="BK79" i="1"/>
  <c r="BL79" i="1" s="1"/>
  <c r="O79" i="3"/>
  <c r="BK13" i="1"/>
  <c r="BL13" i="1" s="1"/>
  <c r="O13" i="3"/>
  <c r="BJ429" i="1"/>
  <c r="BI192" i="1"/>
  <c r="BF192" i="1" s="1"/>
  <c r="N192" i="3"/>
  <c r="BI171" i="1"/>
  <c r="N171" i="3"/>
  <c r="BI352" i="1"/>
  <c r="N352" i="3"/>
  <c r="BK412" i="1"/>
  <c r="BL412" i="1" s="1"/>
  <c r="O412" i="3"/>
  <c r="BK437" i="1"/>
  <c r="BL437" i="1" s="1"/>
  <c r="O437" i="3"/>
  <c r="BK496" i="1"/>
  <c r="BL496" i="1" s="1"/>
  <c r="O496" i="3"/>
  <c r="BK318" i="1"/>
  <c r="BL318" i="1" s="1"/>
  <c r="O318" i="3"/>
  <c r="BK6" i="1"/>
  <c r="BL6" i="1" s="1"/>
  <c r="O6" i="3"/>
  <c r="BK281" i="1"/>
  <c r="BL281" i="1" s="1"/>
  <c r="O281" i="3"/>
  <c r="BK144" i="1"/>
  <c r="BL144" i="1" s="1"/>
  <c r="O144" i="3"/>
  <c r="BK258" i="1"/>
  <c r="BL258" i="1" s="1"/>
  <c r="O258" i="3"/>
  <c r="BK206" i="1"/>
  <c r="BL206" i="1" s="1"/>
  <c r="O206" i="3"/>
  <c r="BK350" i="1"/>
  <c r="BL350" i="1" s="1"/>
  <c r="O350" i="3"/>
  <c r="BK141" i="1"/>
  <c r="BL141" i="1" s="1"/>
  <c r="O141" i="3"/>
  <c r="BK376" i="1"/>
  <c r="BL376" i="1" s="1"/>
  <c r="O376" i="3"/>
  <c r="BK384" i="1"/>
  <c r="BL384" i="1" s="1"/>
  <c r="O384" i="3"/>
  <c r="BK234" i="1"/>
  <c r="BL234" i="1" s="1"/>
  <c r="O234" i="3"/>
  <c r="BK356" i="1"/>
  <c r="BL356" i="1" s="1"/>
  <c r="O356" i="3"/>
  <c r="BK345" i="1"/>
  <c r="BL345" i="1" s="1"/>
  <c r="O345" i="3"/>
  <c r="BI208" i="1"/>
  <c r="N208" i="3"/>
  <c r="BK469" i="1"/>
  <c r="BL469" i="1" s="1"/>
  <c r="O469" i="3"/>
  <c r="BI115" i="1"/>
  <c r="N115" i="3"/>
  <c r="BK417" i="1"/>
  <c r="BL417" i="1" s="1"/>
  <c r="O417" i="3"/>
  <c r="BK120" i="1"/>
  <c r="BL120" i="1" s="1"/>
  <c r="O120" i="3"/>
  <c r="O268" i="3"/>
  <c r="BK321" i="1"/>
  <c r="BL321" i="1" s="1"/>
  <c r="O321" i="3"/>
  <c r="BK275" i="1"/>
  <c r="BL275" i="1" s="1"/>
  <c r="O275" i="3"/>
  <c r="BK259" i="1"/>
  <c r="BL259" i="1" s="1"/>
  <c r="O259" i="3"/>
  <c r="BK410" i="1"/>
  <c r="BL410" i="1" s="1"/>
  <c r="O410" i="3"/>
  <c r="BK129" i="1"/>
  <c r="BL129" i="1" s="1"/>
  <c r="O129" i="3"/>
  <c r="BK378" i="1"/>
  <c r="BL378" i="1" s="1"/>
  <c r="O378" i="3"/>
  <c r="BK71" i="1"/>
  <c r="BL71" i="1" s="1"/>
  <c r="O71" i="3"/>
  <c r="BK82" i="1"/>
  <c r="BL82" i="1" s="1"/>
  <c r="O82" i="3"/>
  <c r="BK223" i="1"/>
  <c r="BL223" i="1" s="1"/>
  <c r="O223" i="3"/>
  <c r="BK409" i="1"/>
  <c r="BL409" i="1" s="1"/>
  <c r="O409" i="3"/>
  <c r="BK303" i="1"/>
  <c r="BL303" i="1" s="1"/>
  <c r="O303" i="3"/>
  <c r="O101" i="3"/>
  <c r="BK203" i="1"/>
  <c r="BL203" i="1" s="1"/>
  <c r="O203" i="3"/>
  <c r="BK52" i="1"/>
  <c r="BL52" i="1" s="1"/>
  <c r="O52" i="3"/>
  <c r="BK342" i="1"/>
  <c r="BL342" i="1" s="1"/>
  <c r="O342" i="3"/>
  <c r="BI464" i="1"/>
  <c r="N464" i="3"/>
  <c r="BV241" i="1"/>
  <c r="AT241" i="1"/>
  <c r="AT209" i="1"/>
  <c r="BV209" i="1"/>
  <c r="AT468" i="1"/>
  <c r="BV468" i="1"/>
  <c r="BJ339" i="1"/>
  <c r="BF339" i="1"/>
  <c r="BJ466" i="1"/>
  <c r="BF466" i="1"/>
  <c r="BJ495" i="1"/>
  <c r="BF495" i="1"/>
  <c r="BJ260" i="1"/>
  <c r="BF260" i="1"/>
  <c r="BJ485" i="1"/>
  <c r="BF485" i="1"/>
  <c r="BF476" i="1"/>
  <c r="BJ476" i="1"/>
  <c r="BJ471" i="1"/>
  <c r="BF471" i="1"/>
  <c r="BU236" i="1"/>
  <c r="BI236" i="1"/>
  <c r="AS316" i="1"/>
  <c r="BV316" i="1" s="1"/>
  <c r="BI316" i="1"/>
  <c r="BU172" i="1"/>
  <c r="BI172" i="1"/>
  <c r="AS29" i="1"/>
  <c r="BV29" i="1" s="1"/>
  <c r="BI29" i="1"/>
  <c r="BU460" i="1"/>
  <c r="BI460" i="1"/>
  <c r="BJ153" i="1"/>
  <c r="BF153" i="1"/>
  <c r="BF438" i="1"/>
  <c r="BJ438" i="1"/>
  <c r="BF470" i="1"/>
  <c r="BJ470" i="1"/>
  <c r="BU29" i="1"/>
  <c r="BJ279" i="1"/>
  <c r="BJ432" i="1"/>
  <c r="AS375" i="1"/>
  <c r="BV375" i="1" s="1"/>
  <c r="BI375" i="1"/>
  <c r="BU392" i="1"/>
  <c r="BI392" i="1"/>
  <c r="BU299" i="1"/>
  <c r="BI299" i="1"/>
  <c r="BU21" i="1"/>
  <c r="BI21" i="1"/>
  <c r="BJ414" i="1"/>
  <c r="AS40" i="1"/>
  <c r="BV40" i="1" s="1"/>
  <c r="BI40" i="1"/>
  <c r="BU498" i="1"/>
  <c r="BI498" i="1"/>
  <c r="AS180" i="1"/>
  <c r="BV180" i="1" s="1"/>
  <c r="BI180" i="1"/>
  <c r="BF473" i="1"/>
  <c r="BJ473" i="1"/>
  <c r="AS256" i="1"/>
  <c r="AT256" i="1" s="1"/>
  <c r="BI256" i="1"/>
  <c r="BJ87" i="1"/>
  <c r="AS152" i="1"/>
  <c r="AT152" i="1" s="1"/>
  <c r="BI152" i="1"/>
  <c r="BJ39" i="1"/>
  <c r="BJ253" i="1"/>
  <c r="BJ324" i="1"/>
  <c r="AS451" i="1"/>
  <c r="BI451" i="1"/>
  <c r="AS220" i="1"/>
  <c r="AT220" i="1" s="1"/>
  <c r="BI220" i="1"/>
  <c r="BF424" i="1"/>
  <c r="BJ424" i="1"/>
  <c r="BF465" i="1"/>
  <c r="BJ465" i="1"/>
  <c r="BJ231" i="1"/>
  <c r="BF231" i="1"/>
  <c r="BU328" i="1"/>
  <c r="BI328" i="1"/>
  <c r="BU181" i="1"/>
  <c r="BI181" i="1"/>
  <c r="BU108" i="1"/>
  <c r="BI108" i="1"/>
  <c r="BU164" i="1"/>
  <c r="BI164" i="1"/>
  <c r="AS219" i="1"/>
  <c r="BV219" i="1" s="1"/>
  <c r="BI219" i="1"/>
  <c r="AS296" i="1"/>
  <c r="AT296" i="1" s="1"/>
  <c r="BI296" i="1"/>
  <c r="BU74" i="1"/>
  <c r="BI74" i="1"/>
  <c r="BU104" i="1"/>
  <c r="BI104" i="1"/>
  <c r="BU132" i="1"/>
  <c r="BI132" i="1"/>
  <c r="AS377" i="1"/>
  <c r="AT377" i="1" s="1"/>
  <c r="BI377" i="1"/>
  <c r="AS126" i="1"/>
  <c r="BV126" i="1" s="1"/>
  <c r="BI126" i="1"/>
  <c r="AS200" i="1"/>
  <c r="AT200" i="1" s="1"/>
  <c r="BI200" i="1"/>
  <c r="BJ408" i="1"/>
  <c r="BF408" i="1"/>
  <c r="BJ453" i="1"/>
  <c r="BF453" i="1"/>
  <c r="BV58" i="1"/>
  <c r="BU40" i="1"/>
  <c r="AS460" i="1"/>
  <c r="BV460" i="1" s="1"/>
  <c r="BU200" i="1"/>
  <c r="AT394" i="1"/>
  <c r="BU126" i="1"/>
  <c r="AT351" i="1"/>
  <c r="AT143" i="1"/>
  <c r="BU220" i="1"/>
  <c r="AT39" i="1"/>
  <c r="BU152" i="1"/>
  <c r="BU377" i="1"/>
  <c r="BV324" i="1"/>
  <c r="BV207" i="1"/>
  <c r="AT199" i="1"/>
  <c r="AT50" i="1"/>
  <c r="BU180" i="1"/>
  <c r="AS498" i="1"/>
  <c r="BV498" i="1" s="1"/>
  <c r="BU451" i="1"/>
  <c r="AS132" i="1"/>
  <c r="AT132" i="1" s="1"/>
  <c r="AT316" i="1"/>
  <c r="AS299" i="1"/>
  <c r="BV299" i="1" s="1"/>
  <c r="BU316" i="1"/>
  <c r="AS104" i="1"/>
  <c r="BV104" i="1" s="1"/>
  <c r="AS74" i="1"/>
  <c r="AT74" i="1" s="1"/>
  <c r="AT361" i="1"/>
  <c r="AT87" i="1"/>
  <c r="AT46" i="1"/>
  <c r="AS181" i="1"/>
  <c r="BV181" i="1" s="1"/>
  <c r="BV66" i="1"/>
  <c r="AS236" i="1"/>
  <c r="BV236" i="1" s="1"/>
  <c r="BU296" i="1"/>
  <c r="AS21" i="1"/>
  <c r="BV21" i="1" s="1"/>
  <c r="BV229" i="1"/>
  <c r="BU219" i="1"/>
  <c r="AS164" i="1"/>
  <c r="AT164" i="1" s="1"/>
  <c r="AS392" i="1"/>
  <c r="BV392" i="1" s="1"/>
  <c r="AS328" i="1"/>
  <c r="AT328" i="1" s="1"/>
  <c r="BV49" i="1"/>
  <c r="BU256" i="1"/>
  <c r="BU375" i="1"/>
  <c r="BV301" i="1"/>
  <c r="AS108" i="1"/>
  <c r="BV108" i="1" s="1"/>
  <c r="BV459" i="1"/>
  <c r="AT372" i="1"/>
  <c r="BV431" i="1"/>
  <c r="AT485" i="1"/>
  <c r="AT480" i="1"/>
  <c r="BV339" i="1"/>
  <c r="AT418" i="1"/>
  <c r="BV418" i="1"/>
  <c r="AT364" i="1"/>
  <c r="BV466" i="1"/>
  <c r="BV472" i="1"/>
  <c r="AT358" i="1"/>
  <c r="BV358" i="1"/>
  <c r="AT495" i="1"/>
  <c r="BV465" i="1"/>
  <c r="BV231" i="1"/>
  <c r="BV438" i="1"/>
  <c r="AT471" i="1"/>
  <c r="BV454" i="1"/>
  <c r="BV249" i="1"/>
  <c r="AT293" i="1"/>
  <c r="BV489" i="1"/>
  <c r="AT388" i="1"/>
  <c r="AT153" i="1"/>
  <c r="AT393" i="1"/>
  <c r="BV393" i="1"/>
  <c r="BV428" i="1"/>
  <c r="AT260" i="1"/>
  <c r="BV201" i="1"/>
  <c r="AT201" i="1"/>
  <c r="AT294" i="1"/>
  <c r="BV294" i="1"/>
  <c r="AT243" i="1"/>
  <c r="BV243" i="1"/>
  <c r="BV211" i="1"/>
  <c r="AT211" i="1"/>
  <c r="BV227" i="1"/>
  <c r="AT227" i="1"/>
  <c r="AT429" i="1"/>
  <c r="BV474" i="1"/>
  <c r="AT474" i="1"/>
  <c r="BV20" i="1"/>
  <c r="AT20" i="1"/>
  <c r="BV190" i="1"/>
  <c r="AT190" i="1"/>
  <c r="AT32" i="1"/>
  <c r="BV32" i="1"/>
  <c r="BV100" i="1"/>
  <c r="AT100" i="1"/>
  <c r="BV60" i="1"/>
  <c r="AT60" i="1"/>
  <c r="BV250" i="1"/>
  <c r="AT250" i="1"/>
  <c r="AT64" i="1"/>
  <c r="BV64" i="1"/>
  <c r="AT40" i="1"/>
  <c r="BV36" i="1"/>
  <c r="AT36" i="1"/>
  <c r="BV16" i="1"/>
  <c r="AT16" i="1"/>
  <c r="AT384" i="1"/>
  <c r="BV384" i="1"/>
  <c r="BV233" i="1"/>
  <c r="AT233" i="1"/>
  <c r="BV12" i="1"/>
  <c r="AT12" i="1"/>
  <c r="BV80" i="1"/>
  <c r="AT80" i="1"/>
  <c r="BV203" i="1"/>
  <c r="AT203" i="1"/>
  <c r="BV88" i="1"/>
  <c r="AT88" i="1"/>
  <c r="BV112" i="1"/>
  <c r="AT112" i="1"/>
  <c r="AT159" i="1"/>
  <c r="BV159" i="1"/>
  <c r="BV8" i="1"/>
  <c r="AT8" i="1"/>
  <c r="BV116" i="1"/>
  <c r="AT116" i="1"/>
  <c r="BV68" i="1"/>
  <c r="AT68" i="1"/>
  <c r="AT76" i="1"/>
  <c r="BV76" i="1"/>
  <c r="AT369" i="1"/>
  <c r="BV369" i="1"/>
  <c r="AT278" i="1"/>
  <c r="BV278" i="1"/>
  <c r="AT340" i="1"/>
  <c r="BV340" i="1"/>
  <c r="BV10" i="1"/>
  <c r="AT10" i="1"/>
  <c r="BV130" i="1"/>
  <c r="AT130" i="1"/>
  <c r="BV262" i="1"/>
  <c r="AT262" i="1"/>
  <c r="AT244" i="1"/>
  <c r="BV244" i="1"/>
  <c r="BV251" i="1"/>
  <c r="AT251" i="1"/>
  <c r="BV225" i="1"/>
  <c r="AT225" i="1"/>
  <c r="AT138" i="1"/>
  <c r="BV138" i="1"/>
  <c r="AT257" i="1"/>
  <c r="BV257" i="1"/>
  <c r="AT265" i="1"/>
  <c r="BV265" i="1"/>
  <c r="AT268" i="1"/>
  <c r="BV268" i="1"/>
  <c r="BV387" i="1"/>
  <c r="AT387" i="1"/>
  <c r="BV330" i="1"/>
  <c r="AT330" i="1"/>
  <c r="BV284" i="1"/>
  <c r="AT284" i="1"/>
  <c r="AT314" i="1"/>
  <c r="BV314" i="1"/>
  <c r="AT136" i="1"/>
  <c r="BV136" i="1"/>
  <c r="BV363" i="1"/>
  <c r="AT363" i="1"/>
  <c r="AT128" i="1"/>
  <c r="BV128" i="1"/>
  <c r="AT196" i="1"/>
  <c r="BV196" i="1"/>
  <c r="BV357" i="1"/>
  <c r="AT357" i="1"/>
  <c r="AT160" i="1"/>
  <c r="BV160" i="1"/>
  <c r="AT240" i="1"/>
  <c r="BV240" i="1"/>
  <c r="BV156" i="1"/>
  <c r="AT156" i="1"/>
  <c r="AT124" i="1"/>
  <c r="BV124" i="1"/>
  <c r="AT208" i="1"/>
  <c r="BV208" i="1"/>
  <c r="AT140" i="1"/>
  <c r="BV140" i="1"/>
  <c r="AT292" i="1"/>
  <c r="BV292" i="1"/>
  <c r="BV144" i="1"/>
  <c r="AT144" i="1"/>
  <c r="BV303" i="1"/>
  <c r="AT303" i="1"/>
  <c r="BV391" i="1"/>
  <c r="AT391" i="1"/>
  <c r="AT281" i="1"/>
  <c r="BV281" i="1"/>
  <c r="AT282" i="1"/>
  <c r="BV282" i="1"/>
  <c r="AT308" i="1"/>
  <c r="BV308" i="1"/>
  <c r="AT290" i="1"/>
  <c r="BV290" i="1"/>
  <c r="BV215" i="1"/>
  <c r="AT215" i="1"/>
  <c r="BV415" i="1"/>
  <c r="AT415" i="1"/>
  <c r="AT230" i="1"/>
  <c r="BV230" i="1"/>
  <c r="AT263" i="1"/>
  <c r="BV263" i="1"/>
  <c r="BV172" i="1"/>
  <c r="AT172" i="1"/>
  <c r="BV92" i="1"/>
  <c r="AT92" i="1"/>
  <c r="AT106" i="1"/>
  <c r="BV106" i="1"/>
  <c r="AT14" i="1"/>
  <c r="BV14" i="1"/>
  <c r="BV44" i="1"/>
  <c r="AT44" i="1"/>
  <c r="AT234" i="1"/>
  <c r="BV234" i="1"/>
  <c r="AT286" i="1"/>
  <c r="BV286" i="1"/>
  <c r="BV148" i="1"/>
  <c r="AT148" i="1"/>
  <c r="AT198" i="1"/>
  <c r="BV198" i="1"/>
  <c r="BV192" i="1"/>
  <c r="AT192" i="1"/>
  <c r="AT246" i="1"/>
  <c r="BV246" i="1"/>
  <c r="BV154" i="1"/>
  <c r="AT154" i="1"/>
  <c r="BV450" i="1"/>
  <c r="AT450" i="1"/>
  <c r="AT222" i="1"/>
  <c r="BV222" i="1"/>
  <c r="BV367" i="1"/>
  <c r="AT367" i="1"/>
  <c r="AT464" i="1"/>
  <c r="BV464" i="1"/>
  <c r="AT258" i="1"/>
  <c r="BV258" i="1"/>
  <c r="BV72" i="1"/>
  <c r="AT72" i="1"/>
  <c r="AT300" i="1"/>
  <c r="BV300" i="1"/>
  <c r="BV500" i="1"/>
  <c r="AT500" i="1"/>
  <c r="AT254" i="1"/>
  <c r="BV254" i="1"/>
  <c r="BV204" i="1"/>
  <c r="AT204" i="1"/>
  <c r="AT212" i="1"/>
  <c r="BV212" i="1"/>
  <c r="BV34" i="1"/>
  <c r="AT34" i="1"/>
  <c r="AT379" i="1"/>
  <c r="BV379" i="1"/>
  <c r="AT310" i="1"/>
  <c r="BV310" i="1"/>
  <c r="BV48" i="1"/>
  <c r="AT48" i="1"/>
  <c r="AT188" i="1"/>
  <c r="BV188" i="1"/>
  <c r="BV405" i="1"/>
  <c r="AT405" i="1"/>
  <c r="BV120" i="1"/>
  <c r="AT120" i="1"/>
  <c r="BV276" i="1"/>
  <c r="AT276" i="1"/>
  <c r="BV437" i="1"/>
  <c r="AT437" i="1"/>
  <c r="BV368" i="1"/>
  <c r="AT368" i="1"/>
  <c r="BV385" i="1"/>
  <c r="AT385" i="1"/>
  <c r="BV295" i="1"/>
  <c r="AT295" i="1"/>
  <c r="AT28" i="1"/>
  <c r="BV28" i="1"/>
  <c r="BV84" i="1"/>
  <c r="AT84" i="1"/>
  <c r="BV194" i="1"/>
  <c r="AT194" i="1"/>
  <c r="AT226" i="1"/>
  <c r="BV226" i="1"/>
  <c r="BV96" i="1"/>
  <c r="AT96" i="1"/>
  <c r="AT184" i="1"/>
  <c r="BV184" i="1"/>
  <c r="BV403" i="1"/>
  <c r="AT403" i="1"/>
  <c r="AT24" i="1"/>
  <c r="BV24" i="1"/>
  <c r="AT352" i="1"/>
  <c r="BV352" i="1"/>
  <c r="BV492" i="1"/>
  <c r="AT492" i="1"/>
  <c r="BV395" i="1"/>
  <c r="AT395" i="1"/>
  <c r="AT320" i="1"/>
  <c r="BV320" i="1"/>
  <c r="BV56" i="1"/>
  <c r="AT56" i="1"/>
  <c r="AT274" i="1"/>
  <c r="BV274" i="1"/>
  <c r="AT348" i="1"/>
  <c r="BV348" i="1"/>
  <c r="AT298" i="1"/>
  <c r="BV298" i="1"/>
  <c r="AT239" i="1"/>
  <c r="BV239" i="1"/>
  <c r="AT446" i="1"/>
  <c r="BV446" i="1"/>
  <c r="AT206" i="1"/>
  <c r="BV206" i="1"/>
  <c r="BV202" i="1"/>
  <c r="AT202" i="1"/>
  <c r="AT407" i="1"/>
  <c r="BV407" i="1"/>
  <c r="BV210" i="1"/>
  <c r="AT210" i="1"/>
  <c r="AT242" i="1"/>
  <c r="BV242" i="1"/>
  <c r="BV373" i="1"/>
  <c r="AT373" i="1"/>
  <c r="AT216" i="1"/>
  <c r="BV216" i="1"/>
  <c r="BV312" i="1"/>
  <c r="AT312" i="1"/>
  <c r="AT376" i="1"/>
  <c r="BV376" i="1"/>
  <c r="AT266" i="1"/>
  <c r="BV266" i="1"/>
  <c r="AT238" i="1"/>
  <c r="BV238" i="1"/>
  <c r="BV490" i="1"/>
  <c r="AT490" i="1"/>
  <c r="BV306" i="1"/>
  <c r="AT306" i="1"/>
  <c r="BV435" i="1"/>
  <c r="AT435" i="1"/>
  <c r="AT232" i="1"/>
  <c r="BV232" i="1"/>
  <c r="BV427" i="1"/>
  <c r="AT427" i="1"/>
  <c r="AT168" i="1"/>
  <c r="BV168" i="1"/>
  <c r="AT176" i="1"/>
  <c r="BV176" i="1"/>
  <c r="AT434" i="1"/>
  <c r="BV434" i="1"/>
  <c r="BV38" i="1"/>
  <c r="AT38" i="1"/>
  <c r="BV350" i="1"/>
  <c r="AT350" i="1"/>
  <c r="BV62" i="1"/>
  <c r="AT62" i="1"/>
  <c r="AT383" i="1"/>
  <c r="BV383" i="1"/>
  <c r="AT182" i="1"/>
  <c r="BV182" i="1"/>
  <c r="AT288" i="1"/>
  <c r="BV288" i="1"/>
  <c r="BV457" i="1"/>
  <c r="AT457" i="1"/>
  <c r="AT267" i="1"/>
  <c r="BV267" i="1"/>
  <c r="BV334" i="1"/>
  <c r="AT334" i="1"/>
  <c r="BV291" i="1"/>
  <c r="AT291" i="1"/>
  <c r="AT344" i="1"/>
  <c r="BV344" i="1"/>
  <c r="AT318" i="1"/>
  <c r="BV318" i="1"/>
  <c r="AT110" i="1"/>
  <c r="BV110" i="1"/>
  <c r="AT304" i="1"/>
  <c r="BV304" i="1"/>
  <c r="BV4" i="1"/>
  <c r="AT4" i="1"/>
  <c r="AT228" i="1"/>
  <c r="BV228" i="1"/>
  <c r="BV302" i="1"/>
  <c r="AT302" i="1"/>
  <c r="AT389" i="1"/>
  <c r="BV389" i="1"/>
  <c r="AT280" i="1"/>
  <c r="BV280" i="1"/>
  <c r="BV270" i="1"/>
  <c r="AT270" i="1"/>
  <c r="BV264" i="1"/>
  <c r="AT264" i="1"/>
  <c r="AT52" i="1"/>
  <c r="BV52" i="1"/>
  <c r="AT248" i="1"/>
  <c r="BV248" i="1"/>
  <c r="BV146" i="1"/>
  <c r="AT146" i="1"/>
  <c r="AT272" i="1"/>
  <c r="BV272" i="1"/>
  <c r="BV399" i="1"/>
  <c r="AT399" i="1"/>
  <c r="AT141" i="1"/>
  <c r="BV141" i="1"/>
  <c r="AT179" i="1"/>
  <c r="BV179" i="1"/>
  <c r="AT99" i="1"/>
  <c r="BV99" i="1"/>
  <c r="BV123" i="1"/>
  <c r="AT123" i="1"/>
  <c r="AT149" i="1"/>
  <c r="BV149" i="1"/>
  <c r="BV75" i="1"/>
  <c r="AT75" i="1"/>
  <c r="BV19" i="1"/>
  <c r="AT19" i="1"/>
  <c r="AT101" i="1"/>
  <c r="BV101" i="1"/>
  <c r="BV59" i="1"/>
  <c r="AT59" i="1"/>
  <c r="AT11" i="1"/>
  <c r="BV11" i="1"/>
  <c r="BV155" i="1"/>
  <c r="AT155" i="1"/>
  <c r="AT91" i="1"/>
  <c r="BV91" i="1"/>
  <c r="BV13" i="1"/>
  <c r="AT13" i="1"/>
  <c r="AT61" i="1"/>
  <c r="BV61" i="1"/>
  <c r="AT51" i="1"/>
  <c r="BV51" i="1"/>
  <c r="BV109" i="1"/>
  <c r="AT109" i="1"/>
  <c r="AT29" i="1"/>
  <c r="AT133" i="1"/>
  <c r="BV133" i="1"/>
  <c r="BV35" i="1"/>
  <c r="AT35" i="1"/>
  <c r="BV43" i="1"/>
  <c r="AT43" i="1"/>
  <c r="AT45" i="1"/>
  <c r="BV45" i="1"/>
  <c r="BV131" i="1"/>
  <c r="AT131" i="1"/>
  <c r="AT53" i="1"/>
  <c r="BV53" i="1"/>
  <c r="BV83" i="1"/>
  <c r="AT83" i="1"/>
  <c r="AT117" i="1"/>
  <c r="BV117" i="1"/>
  <c r="AT189" i="1"/>
  <c r="BV189" i="1"/>
  <c r="AT165" i="1"/>
  <c r="BV165" i="1"/>
  <c r="AT67" i="1"/>
  <c r="BV67" i="1"/>
  <c r="AT157" i="1"/>
  <c r="BV157" i="1"/>
  <c r="BV85" i="1"/>
  <c r="AT85" i="1"/>
  <c r="AT77" i="1"/>
  <c r="BV77" i="1"/>
  <c r="BV163" i="1"/>
  <c r="AT163" i="1"/>
  <c r="AT171" i="1"/>
  <c r="BV171" i="1"/>
  <c r="BV115" i="1"/>
  <c r="AT115" i="1"/>
  <c r="AT5" i="1"/>
  <c r="BV5" i="1"/>
  <c r="BV187" i="1"/>
  <c r="AT187" i="1"/>
  <c r="AT69" i="1"/>
  <c r="BV69" i="1"/>
  <c r="AT173" i="1"/>
  <c r="BV173" i="1"/>
  <c r="AT93" i="1"/>
  <c r="BV93" i="1"/>
  <c r="BV37" i="1"/>
  <c r="AT37" i="1"/>
  <c r="AT107" i="1"/>
  <c r="BV107" i="1"/>
  <c r="AT360" i="1"/>
  <c r="BV360" i="1"/>
  <c r="BV147" i="1"/>
  <c r="AT147" i="1"/>
  <c r="AT125" i="1"/>
  <c r="BV125" i="1"/>
  <c r="BV139" i="1"/>
  <c r="AT139" i="1"/>
  <c r="AT455" i="1"/>
  <c r="BV455" i="1"/>
  <c r="BV27" i="1"/>
  <c r="AT27" i="1"/>
  <c r="BV200" i="1" l="1"/>
  <c r="O95" i="3"/>
  <c r="AT180" i="1"/>
  <c r="O441" i="3"/>
  <c r="BV377" i="1"/>
  <c r="O209" i="3"/>
  <c r="O80" i="3"/>
  <c r="O46" i="3"/>
  <c r="O472" i="3"/>
  <c r="O343" i="3"/>
  <c r="O157" i="3"/>
  <c r="O452" i="3"/>
  <c r="O422" i="3"/>
  <c r="BF393" i="1"/>
  <c r="BJ393" i="1"/>
  <c r="BF28" i="1"/>
  <c r="BJ28" i="1"/>
  <c r="BV296" i="1"/>
  <c r="O96" i="3"/>
  <c r="BV152" i="1"/>
  <c r="AT375" i="1"/>
  <c r="AT498" i="1"/>
  <c r="BF344" i="1"/>
  <c r="BJ344" i="1"/>
  <c r="BV256" i="1"/>
  <c r="BV220" i="1"/>
  <c r="BK424" i="1"/>
  <c r="BL424" i="1" s="1"/>
  <c r="O424" i="3"/>
  <c r="BK39" i="1"/>
  <c r="BL39" i="1" s="1"/>
  <c r="O39" i="3"/>
  <c r="BK279" i="1"/>
  <c r="BL279" i="1" s="1"/>
  <c r="O279" i="3"/>
  <c r="BK438" i="1"/>
  <c r="BL438" i="1" s="1"/>
  <c r="O438" i="3"/>
  <c r="BK476" i="1"/>
  <c r="BL476" i="1" s="1"/>
  <c r="O476" i="3"/>
  <c r="BK485" i="1"/>
  <c r="BL485" i="1" s="1"/>
  <c r="O485" i="3"/>
  <c r="BK495" i="1"/>
  <c r="BL495" i="1" s="1"/>
  <c r="O495" i="3"/>
  <c r="BK339" i="1"/>
  <c r="BL339" i="1" s="1"/>
  <c r="O339" i="3"/>
  <c r="BF464" i="1"/>
  <c r="BJ464" i="1"/>
  <c r="BF171" i="1"/>
  <c r="BJ171" i="1"/>
  <c r="BF196" i="1"/>
  <c r="BJ196" i="1"/>
  <c r="BK481" i="1"/>
  <c r="BL481" i="1" s="1"/>
  <c r="O481" i="3"/>
  <c r="BF248" i="1"/>
  <c r="BJ248" i="1"/>
  <c r="BF369" i="1"/>
  <c r="BJ369" i="1"/>
  <c r="BF246" i="1"/>
  <c r="BJ246" i="1"/>
  <c r="BF12" i="1"/>
  <c r="BJ12" i="1"/>
  <c r="BF154" i="1"/>
  <c r="BJ154" i="1"/>
  <c r="BK408" i="1"/>
  <c r="BL408" i="1" s="1"/>
  <c r="O408" i="3"/>
  <c r="BK253" i="1"/>
  <c r="BL253" i="1" s="1"/>
  <c r="O253" i="3"/>
  <c r="BK432" i="1"/>
  <c r="BL432" i="1" s="1"/>
  <c r="O432" i="3"/>
  <c r="BK78" i="1"/>
  <c r="BL78" i="1" s="1"/>
  <c r="O78" i="3"/>
  <c r="AT126" i="1"/>
  <c r="AT219" i="1"/>
  <c r="BF198" i="1"/>
  <c r="BJ198" i="1"/>
  <c r="BK86" i="1"/>
  <c r="BL86" i="1" s="1"/>
  <c r="O86" i="3"/>
  <c r="BK49" i="1"/>
  <c r="BL49" i="1" s="1"/>
  <c r="O49" i="3"/>
  <c r="BK87" i="1"/>
  <c r="BL87" i="1" s="1"/>
  <c r="O87" i="3"/>
  <c r="BK153" i="1"/>
  <c r="BL153" i="1" s="1"/>
  <c r="O153" i="3"/>
  <c r="BK471" i="1"/>
  <c r="BL471" i="1" s="1"/>
  <c r="O471" i="3"/>
  <c r="BK453" i="1"/>
  <c r="BL453" i="1" s="1"/>
  <c r="O453" i="3"/>
  <c r="BK231" i="1"/>
  <c r="BL231" i="1" s="1"/>
  <c r="O231" i="3"/>
  <c r="BK429" i="1"/>
  <c r="BL429" i="1" s="1"/>
  <c r="O429" i="3"/>
  <c r="AT460" i="1"/>
  <c r="BK465" i="1"/>
  <c r="BL465" i="1" s="1"/>
  <c r="O465" i="3"/>
  <c r="BK324" i="1"/>
  <c r="BL324" i="1" s="1"/>
  <c r="O324" i="3"/>
  <c r="BK473" i="1"/>
  <c r="BL473" i="1" s="1"/>
  <c r="O473" i="3"/>
  <c r="BK414" i="1"/>
  <c r="BL414" i="1" s="1"/>
  <c r="O414" i="3"/>
  <c r="BK470" i="1"/>
  <c r="BL470" i="1" s="1"/>
  <c r="O470" i="3"/>
  <c r="BJ192" i="1"/>
  <c r="BK260" i="1"/>
  <c r="BL260" i="1" s="1"/>
  <c r="O260" i="3"/>
  <c r="BK466" i="1"/>
  <c r="BL466" i="1" s="1"/>
  <c r="O466" i="3"/>
  <c r="BF115" i="1"/>
  <c r="BJ115" i="1"/>
  <c r="BF208" i="1"/>
  <c r="BJ208" i="1"/>
  <c r="BJ352" i="1"/>
  <c r="BF352" i="1"/>
  <c r="BK30" i="1"/>
  <c r="BL30" i="1" s="1"/>
  <c r="O30" i="3"/>
  <c r="BF84" i="1"/>
  <c r="BJ84" i="1"/>
  <c r="BF56" i="1"/>
  <c r="BJ56" i="1"/>
  <c r="BF136" i="1"/>
  <c r="BJ136" i="1"/>
  <c r="BF264" i="1"/>
  <c r="BJ264" i="1"/>
  <c r="BF210" i="1"/>
  <c r="BJ210" i="1"/>
  <c r="BF328" i="1"/>
  <c r="BJ328" i="1"/>
  <c r="AT451" i="1"/>
  <c r="BV451" i="1"/>
  <c r="BF152" i="1"/>
  <c r="BJ152" i="1"/>
  <c r="BF498" i="1"/>
  <c r="BJ498" i="1"/>
  <c r="O498" i="3" s="1"/>
  <c r="BF460" i="1"/>
  <c r="BJ460" i="1"/>
  <c r="O460" i="3" s="1"/>
  <c r="BF172" i="1"/>
  <c r="BJ172" i="1"/>
  <c r="BF236" i="1"/>
  <c r="BJ236" i="1"/>
  <c r="BF126" i="1"/>
  <c r="BJ126" i="1"/>
  <c r="BF132" i="1"/>
  <c r="BJ132" i="1"/>
  <c r="BJ74" i="1"/>
  <c r="BF74" i="1"/>
  <c r="BF219" i="1"/>
  <c r="BJ219" i="1"/>
  <c r="BF108" i="1"/>
  <c r="BJ108" i="1"/>
  <c r="BF220" i="1"/>
  <c r="BJ220" i="1"/>
  <c r="BF21" i="1"/>
  <c r="BJ21" i="1"/>
  <c r="BF392" i="1"/>
  <c r="BJ392" i="1"/>
  <c r="BJ181" i="1"/>
  <c r="BF181" i="1"/>
  <c r="BF180" i="1"/>
  <c r="BJ180" i="1"/>
  <c r="BF40" i="1"/>
  <c r="BJ40" i="1"/>
  <c r="BF29" i="1"/>
  <c r="BJ29" i="1"/>
  <c r="BJ316" i="1"/>
  <c r="O316" i="3" s="1"/>
  <c r="BF316" i="1"/>
  <c r="BF200" i="1"/>
  <c r="BJ200" i="1"/>
  <c r="BF377" i="1"/>
  <c r="BJ377" i="1"/>
  <c r="BF104" i="1"/>
  <c r="BJ104" i="1"/>
  <c r="BF296" i="1"/>
  <c r="BJ296" i="1"/>
  <c r="BJ164" i="1"/>
  <c r="BF164" i="1"/>
  <c r="BF451" i="1"/>
  <c r="BJ451" i="1"/>
  <c r="O451" i="3" s="1"/>
  <c r="BF256" i="1"/>
  <c r="BJ256" i="1"/>
  <c r="BJ299" i="1"/>
  <c r="BF299" i="1"/>
  <c r="BF375" i="1"/>
  <c r="BJ375" i="1"/>
  <c r="BV132" i="1"/>
  <c r="AT299" i="1"/>
  <c r="BV164" i="1"/>
  <c r="BV74" i="1"/>
  <c r="AT21" i="1"/>
  <c r="AT392" i="1"/>
  <c r="AT104" i="1"/>
  <c r="BV328" i="1"/>
  <c r="AT181" i="1"/>
  <c r="AT236" i="1"/>
  <c r="AT108" i="1"/>
  <c r="BJ311" i="1"/>
  <c r="BF311" i="1"/>
  <c r="BK393" i="1" l="1"/>
  <c r="BL393" i="1" s="1"/>
  <c r="O393" i="3"/>
  <c r="BK28" i="1"/>
  <c r="BL28" i="1" s="1"/>
  <c r="O28" i="3"/>
  <c r="BK377" i="1"/>
  <c r="BL377" i="1" s="1"/>
  <c r="O377" i="3"/>
  <c r="BK40" i="1"/>
  <c r="BL40" i="1" s="1"/>
  <c r="O40" i="3"/>
  <c r="BK21" i="1"/>
  <c r="BL21" i="1" s="1"/>
  <c r="O21" i="3"/>
  <c r="BK108" i="1"/>
  <c r="BL108" i="1" s="1"/>
  <c r="O108" i="3"/>
  <c r="BK126" i="1"/>
  <c r="BL126" i="1" s="1"/>
  <c r="O126" i="3"/>
  <c r="BK171" i="1"/>
  <c r="BL171" i="1" s="1"/>
  <c r="O171" i="3"/>
  <c r="BK181" i="1"/>
  <c r="BL181" i="1" s="1"/>
  <c r="O181" i="3"/>
  <c r="BK74" i="1"/>
  <c r="BL74" i="1" s="1"/>
  <c r="O74" i="3"/>
  <c r="BK352" i="1"/>
  <c r="BL352" i="1" s="1"/>
  <c r="O352" i="3"/>
  <c r="BK296" i="1"/>
  <c r="BL296" i="1" s="1"/>
  <c r="O296" i="3"/>
  <c r="BK172" i="1"/>
  <c r="BL172" i="1" s="1"/>
  <c r="O172" i="3"/>
  <c r="BK210" i="1"/>
  <c r="BL210" i="1" s="1"/>
  <c r="O210" i="3"/>
  <c r="BK136" i="1"/>
  <c r="BL136" i="1" s="1"/>
  <c r="O136" i="3"/>
  <c r="BK115" i="1"/>
  <c r="BL115" i="1" s="1"/>
  <c r="O115" i="3"/>
  <c r="BK12" i="1"/>
  <c r="BL12" i="1" s="1"/>
  <c r="O12" i="3"/>
  <c r="BK369" i="1"/>
  <c r="BL369" i="1" s="1"/>
  <c r="O369" i="3"/>
  <c r="BK299" i="1"/>
  <c r="BL299" i="1" s="1"/>
  <c r="O299" i="3"/>
  <c r="BK311" i="1"/>
  <c r="BL311" i="1" s="1"/>
  <c r="O311" i="3"/>
  <c r="BK152" i="1"/>
  <c r="BL152" i="1" s="1"/>
  <c r="O152" i="3"/>
  <c r="BK328" i="1"/>
  <c r="BL328" i="1" s="1"/>
  <c r="O328" i="3"/>
  <c r="BK264" i="1"/>
  <c r="BL264" i="1" s="1"/>
  <c r="O264" i="3"/>
  <c r="BK56" i="1"/>
  <c r="BL56" i="1" s="1"/>
  <c r="O56" i="3"/>
  <c r="BK208" i="1"/>
  <c r="BL208" i="1" s="1"/>
  <c r="O208" i="3"/>
  <c r="BK192" i="1"/>
  <c r="BL192" i="1" s="1"/>
  <c r="O192" i="3"/>
  <c r="BK198" i="1"/>
  <c r="BL198" i="1" s="1"/>
  <c r="O198" i="3"/>
  <c r="BK154" i="1"/>
  <c r="BL154" i="1" s="1"/>
  <c r="O154" i="3"/>
  <c r="BK246" i="1"/>
  <c r="BL246" i="1" s="1"/>
  <c r="O246" i="3"/>
  <c r="BK248" i="1"/>
  <c r="BL248" i="1" s="1"/>
  <c r="O248" i="3"/>
  <c r="BK196" i="1"/>
  <c r="BL196" i="1" s="1"/>
  <c r="O196" i="3"/>
  <c r="BK464" i="1"/>
  <c r="BL464" i="1" s="1"/>
  <c r="O464" i="3"/>
  <c r="BK344" i="1"/>
  <c r="BL344" i="1" s="1"/>
  <c r="O344" i="3"/>
  <c r="BK84" i="1"/>
  <c r="BL84" i="1" s="1"/>
  <c r="O84" i="3"/>
  <c r="BK375" i="1"/>
  <c r="BL375" i="1" s="1"/>
  <c r="O375" i="3"/>
  <c r="BK256" i="1"/>
  <c r="BL256" i="1" s="1"/>
  <c r="O256" i="3"/>
  <c r="BK104" i="1"/>
  <c r="BL104" i="1" s="1"/>
  <c r="O104" i="3"/>
  <c r="BK200" i="1"/>
  <c r="BL200" i="1" s="1"/>
  <c r="O200" i="3"/>
  <c r="BK29" i="1"/>
  <c r="BL29" i="1" s="1"/>
  <c r="O29" i="3"/>
  <c r="BK180" i="1"/>
  <c r="BL180" i="1" s="1"/>
  <c r="O180" i="3"/>
  <c r="BK392" i="1"/>
  <c r="BL392" i="1" s="1"/>
  <c r="O392" i="3"/>
  <c r="BK220" i="1"/>
  <c r="BL220" i="1" s="1"/>
  <c r="O220" i="3"/>
  <c r="BK219" i="1"/>
  <c r="BL219" i="1" s="1"/>
  <c r="O219" i="3"/>
  <c r="BK132" i="1"/>
  <c r="BL132" i="1" s="1"/>
  <c r="O132" i="3"/>
  <c r="BK236" i="1"/>
  <c r="BL236" i="1" s="1"/>
  <c r="O236" i="3"/>
  <c r="BK164" i="1"/>
  <c r="BL164" i="1" s="1"/>
  <c r="O164" i="3"/>
  <c r="BK316" i="1"/>
  <c r="BL316" i="1" s="1"/>
  <c r="BK498" i="1"/>
  <c r="BL498" i="1" s="1"/>
  <c r="BK451" i="1"/>
  <c r="BL451" i="1" s="1"/>
  <c r="BK460" i="1"/>
  <c r="BL460" i="1" s="1"/>
</calcChain>
</file>

<file path=xl/connections.xml><?xml version="1.0" encoding="utf-8"?>
<connections xmlns="http://schemas.openxmlformats.org/spreadsheetml/2006/main">
  <connection id="1" keepAlive="1" name="ThisWorkbookDataModel" description="Modelo de datos"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MATRIZ ASPECTOS E IMPACTOS AMBIENTALES DEF.xlsx!ASPECTO" type="102" refreshedVersion="5" minRefreshableVersion="5">
    <extLst>
      <ext xmlns:x15="http://schemas.microsoft.com/office/spreadsheetml/2010/11/main" uri="{DE250136-89BD-433C-8126-D09CA5730AF9}">
        <x15:connection id="ASPECTO-0600ce95-21f1-4186-9759-720e2d248cca">
          <x15:rangePr sourceName="_xlcn.WorksheetConnection_MATRIZASPECTOSEIMPACTOSAMBIENTALESDEF.xlsxASPECTO"/>
        </x15:connection>
      </ext>
    </extLst>
  </connection>
  <connection id="3" name="WorksheetConnection_MATRIZ ASPECTOS E IMPACTOS AMBIENTALES DEF.xlsx!PROCESO" type="102" refreshedVersion="5" minRefreshableVersion="5">
    <extLst>
      <ext xmlns:x15="http://schemas.microsoft.com/office/spreadsheetml/2010/11/main" uri="{DE250136-89BD-433C-8126-D09CA5730AF9}">
        <x15:connection id="PROCESO-c5422a41-48f6-4cf2-9023-236b92773175">
          <x15:rangePr sourceName="_xlcn.WorksheetConnection_MATRIZASPECTOSEIMPACTOSAMBIENTALESDEF.xlsxPROCESO"/>
        </x15:connection>
      </ext>
    </extLst>
  </connection>
</connections>
</file>

<file path=xl/sharedStrings.xml><?xml version="1.0" encoding="utf-8"?>
<sst xmlns="http://schemas.openxmlformats.org/spreadsheetml/2006/main" count="12385" uniqueCount="504">
  <si>
    <t>Proceso</t>
  </si>
  <si>
    <t>Planeación estratégica</t>
  </si>
  <si>
    <t>Gestión Integral del Relacionamiento y las Comunicaciones</t>
  </si>
  <si>
    <t>Delimitación y declaración de áreas de zonas de interés</t>
  </si>
  <si>
    <t>Gestión de la Inversión Minera</t>
  </si>
  <si>
    <t>Generación de Títulos Mineros</t>
  </si>
  <si>
    <t>Gestión Integral para el Seguimiento y Control a los Títulos Mineros</t>
  </si>
  <si>
    <t>Seguridad Minera</t>
  </si>
  <si>
    <t>Gestión Integral de la Información Minera</t>
  </si>
  <si>
    <t>Atención Integral y Servicios a Grupos de Interés</t>
  </si>
  <si>
    <t>Adquisición de Bienes y Servicios</t>
  </si>
  <si>
    <t>Administración de Bienes y Servicios</t>
  </si>
  <si>
    <t>Gestión Financiera</t>
  </si>
  <si>
    <t>Administración de Tecnologías de la Información</t>
  </si>
  <si>
    <t>Gestión del Talento Humano</t>
  </si>
  <si>
    <t>Gestión Jurídica</t>
  </si>
  <si>
    <t>Gestión Documental</t>
  </si>
  <si>
    <t>Evaluación, Control y Mejora</t>
  </si>
  <si>
    <t>Aspecto</t>
  </si>
  <si>
    <t>Generación de emisiones</t>
  </si>
  <si>
    <t>Generación de vertimientos</t>
  </si>
  <si>
    <t>Consumo del recurso hídrico</t>
  </si>
  <si>
    <t>Ocupación del suelo</t>
  </si>
  <si>
    <t>Generación de residuos</t>
  </si>
  <si>
    <t>Consumo de materias primas e insumos</t>
  </si>
  <si>
    <t>Generación de empleo</t>
  </si>
  <si>
    <t>Homologación1</t>
  </si>
  <si>
    <t>Generación_de_emisiones</t>
  </si>
  <si>
    <t>Generación_de_vertimientos</t>
  </si>
  <si>
    <t>Consumo_del_recurso_hídrico</t>
  </si>
  <si>
    <t>Ocupación_del_suelo</t>
  </si>
  <si>
    <t>Generación_de_residuos</t>
  </si>
  <si>
    <t>Consumo_de_materias_primas_e_insumos</t>
  </si>
  <si>
    <t>Generación_de_empleo</t>
  </si>
  <si>
    <t>Generación de derrames</t>
  </si>
  <si>
    <t>Instalación de elementos de publicidad exterior visual</t>
  </si>
  <si>
    <t>Consumo de energía eléctrica</t>
  </si>
  <si>
    <t>Consumo de energía térmica</t>
  </si>
  <si>
    <t>Generación_de_derrames</t>
  </si>
  <si>
    <t>Instalación_de_elementos_de_publicidad_exterior_visual</t>
  </si>
  <si>
    <t>Consumo_de_energía_eléctrica</t>
  </si>
  <si>
    <t>Consumo_de_energía_térmica</t>
  </si>
  <si>
    <t>Contaminación por emisión de sustancias molestas (olores)</t>
  </si>
  <si>
    <t>Contaminación por emisión de ruido</t>
  </si>
  <si>
    <t>Contaminación por emisión de varios agentes clasificados</t>
  </si>
  <si>
    <t>Contaminación por emisión de agentes no clasificados</t>
  </si>
  <si>
    <t>Contaminación por emisión de contaminantes criterio</t>
  </si>
  <si>
    <t>Contaminación por emisión de gases de efecto invernadero (GEI)</t>
  </si>
  <si>
    <t>Contaminación por emisión de sustancias agotadoras de la capa de ozono (SAO)</t>
  </si>
  <si>
    <t>Contaminación por emisión de sustancias tóxicas</t>
  </si>
  <si>
    <t>Contaminación por descarga de aguas residuales domésticas</t>
  </si>
  <si>
    <t>Contaminación por descarga de aguas residuales no domésticas</t>
  </si>
  <si>
    <t>Agotamiento del recurso hídrico</t>
  </si>
  <si>
    <t>Afectación por disminución del recurso</t>
  </si>
  <si>
    <t>Contaminación del suelo</t>
  </si>
  <si>
    <t>Contaminación por generación de residuos ordinarios</t>
  </si>
  <si>
    <t>Contaminación por generación de residuos peligrosos</t>
  </si>
  <si>
    <t>Contaminación por generación de residuos de escombro</t>
  </si>
  <si>
    <t>Contaminación por generación de residuos de aparatos eléctricos y electrónicos</t>
  </si>
  <si>
    <t>Aprovechamiento de residuos recuperables</t>
  </si>
  <si>
    <t>Aprovechamiento de residuos reutilizables</t>
  </si>
  <si>
    <t>Agotamiento de los recursos naturales renovables</t>
  </si>
  <si>
    <t>Agotamiento de los recursos naturales no renovables</t>
  </si>
  <si>
    <t>Agotamiento general de los recursos naturales</t>
  </si>
  <si>
    <t>Contaminación visual</t>
  </si>
  <si>
    <t>Presión sobre el recurso energético eléctrico</t>
  </si>
  <si>
    <t>Agotamiento de los recursos naturales</t>
  </si>
  <si>
    <t>Fuente</t>
  </si>
  <si>
    <t>Salida</t>
  </si>
  <si>
    <t>Tipo de impacto</t>
  </si>
  <si>
    <t>Impacto</t>
  </si>
  <si>
    <t>Negativo</t>
  </si>
  <si>
    <t>Positivo</t>
  </si>
  <si>
    <t>Recurso_afectado</t>
  </si>
  <si>
    <t>Atmosférico - aire</t>
  </si>
  <si>
    <t>Hidrológico - agua</t>
  </si>
  <si>
    <t>Geológico - suelo</t>
  </si>
  <si>
    <t>Biológico - biodiversidad</t>
  </si>
  <si>
    <t>Sociocultural - social</t>
  </si>
  <si>
    <t>Paisajístico</t>
  </si>
  <si>
    <t>Tipo_de_impacto</t>
  </si>
  <si>
    <t>Identificación del proceso</t>
  </si>
  <si>
    <t>Fecha de registro</t>
  </si>
  <si>
    <t>Nombre del proceso</t>
  </si>
  <si>
    <t>Control del cambio del proceso</t>
  </si>
  <si>
    <t>Identificación del aspecto e impacto ambiental</t>
  </si>
  <si>
    <t>Descripción de la fuente</t>
  </si>
  <si>
    <t>Aspecto ambiental</t>
  </si>
  <si>
    <t>Impacto ambiental</t>
  </si>
  <si>
    <t>Condiciones de operación</t>
  </si>
  <si>
    <t>Normal</t>
  </si>
  <si>
    <t>Anormal</t>
  </si>
  <si>
    <t>Situación de emergencia</t>
  </si>
  <si>
    <t>Condiciones_de_operación</t>
  </si>
  <si>
    <t>MATRIZ1</t>
  </si>
  <si>
    <t>Valoración inicial del aspecto e impacto ambiental A&amp;I</t>
  </si>
  <si>
    <t>Fecha de valoración inicial</t>
  </si>
  <si>
    <t>Probabilidad</t>
  </si>
  <si>
    <t>Consecuencia</t>
  </si>
  <si>
    <t>Improbable</t>
  </si>
  <si>
    <t>Probable</t>
  </si>
  <si>
    <t>Certeza</t>
  </si>
  <si>
    <t>Baja</t>
  </si>
  <si>
    <t>Moderada</t>
  </si>
  <si>
    <t>Alta</t>
  </si>
  <si>
    <t>Valoración inicial</t>
  </si>
  <si>
    <t>Valor probabilidad</t>
  </si>
  <si>
    <t>Valor consecuencia</t>
  </si>
  <si>
    <t>Valor valoración inicial</t>
  </si>
  <si>
    <t>MATRIZ2</t>
  </si>
  <si>
    <t>MATRIZ3</t>
  </si>
  <si>
    <t>Significancia</t>
  </si>
  <si>
    <t>Tolerable</t>
  </si>
  <si>
    <t>No tolerable</t>
  </si>
  <si>
    <t>Potencialmente no tolerable</t>
  </si>
  <si>
    <t>Desempeño ambiental año 2020</t>
  </si>
  <si>
    <t>Desempeño ambiental año 2019</t>
  </si>
  <si>
    <t>Unidad de medición</t>
  </si>
  <si>
    <t>Significancia del A&amp;I inicial</t>
  </si>
  <si>
    <t>Control ambiental inicial</t>
  </si>
  <si>
    <t>Valor valoración 2020</t>
  </si>
  <si>
    <t>Significancia del A&amp;I 2020</t>
  </si>
  <si>
    <t>Control ambiental 2020</t>
  </si>
  <si>
    <t>Valoración secuencial del aspecto e impacto ambiental A&amp;I año 2019-2020</t>
  </si>
  <si>
    <t>Desempeño ambiental 2018</t>
  </si>
  <si>
    <t>Meta porcentual 2019</t>
  </si>
  <si>
    <t>Meta unitaria 2019</t>
  </si>
  <si>
    <t>Desempeño ambiental 2019</t>
  </si>
  <si>
    <t>Desviación meta 2019</t>
  </si>
  <si>
    <t>Fecha valoración 2020</t>
  </si>
  <si>
    <t>Meta unitaria 2020</t>
  </si>
  <si>
    <t>Valoración secuencial del aspecto e impacto ambiental A&amp;I año 2020-2021</t>
  </si>
  <si>
    <t>Fecha valoración 2021</t>
  </si>
  <si>
    <t>Valor valoración 2021</t>
  </si>
  <si>
    <t>Significancia del A&amp;I 2021</t>
  </si>
  <si>
    <t>Control ambiental 2021</t>
  </si>
  <si>
    <t>Descripción control ambiental 2021</t>
  </si>
  <si>
    <t>Desempeño ambiental año 2021</t>
  </si>
  <si>
    <t>Meta porcentual 2021</t>
  </si>
  <si>
    <t>Meta unitaria 2021</t>
  </si>
  <si>
    <t>Desempeño ambiental 2021</t>
  </si>
  <si>
    <t>Desviación meta 2021</t>
  </si>
  <si>
    <t>Valoración secuencial del aspecto e impacto ambiental A&amp;I año 2021-2022</t>
  </si>
  <si>
    <t>Fecha valoración 2022</t>
  </si>
  <si>
    <t>Valor valoración 2022</t>
  </si>
  <si>
    <t>Significancia del A&amp;I 2022</t>
  </si>
  <si>
    <t>Control ambiental 2022</t>
  </si>
  <si>
    <t>Descripción control ambiental 2022</t>
  </si>
  <si>
    <t>Desempeño ambiental año 2022</t>
  </si>
  <si>
    <t>Meta porcentual 2022</t>
  </si>
  <si>
    <t>Meta unitaria 2022</t>
  </si>
  <si>
    <t>Desempeño ambiental 2022</t>
  </si>
  <si>
    <t>Desviación meta 2022</t>
  </si>
  <si>
    <t>Valoración secuencial del aspecto e impacto ambiental A&amp;I año 2022-2023</t>
  </si>
  <si>
    <t>Fecha valoración 2023</t>
  </si>
  <si>
    <t>Valor valoración 2023</t>
  </si>
  <si>
    <t>Significancia del A&amp;I 2023</t>
  </si>
  <si>
    <t>Control ambiental 2023</t>
  </si>
  <si>
    <t>Descripción control ambiental 2023</t>
  </si>
  <si>
    <t>Resumen</t>
  </si>
  <si>
    <t>N°</t>
  </si>
  <si>
    <t>(2) Significancia del A&amp;I 2020</t>
  </si>
  <si>
    <t>(3) Unidad de medición</t>
  </si>
  <si>
    <t>(2) Desempeño ambiental 2020</t>
  </si>
  <si>
    <t>(2) Valor valoración 2021</t>
  </si>
  <si>
    <t>(2) Significancia del A&amp;I 2021</t>
  </si>
  <si>
    <t>(4) Unidad de medición</t>
  </si>
  <si>
    <t>(2) Desempeño ambiental 2021</t>
  </si>
  <si>
    <t>(2) Valor valoración 2022</t>
  </si>
  <si>
    <t>(2) Significancia del A&amp;I 2022</t>
  </si>
  <si>
    <t>Valoración del aspecto e impacto ambiental (A&amp;I)</t>
  </si>
  <si>
    <t>Inicial</t>
  </si>
  <si>
    <t>2020</t>
  </si>
  <si>
    <t>2021</t>
  </si>
  <si>
    <t>2022</t>
  </si>
  <si>
    <t>2023</t>
  </si>
  <si>
    <t>Valoración 2020</t>
  </si>
  <si>
    <t>Sede Central - Bogotá</t>
  </si>
  <si>
    <t>PAR Medellín</t>
  </si>
  <si>
    <t>PAR Ibagué</t>
  </si>
  <si>
    <t>PAR Bucaramanga</t>
  </si>
  <si>
    <t>PAR Valledupar</t>
  </si>
  <si>
    <t>PAR Cúcuta</t>
  </si>
  <si>
    <t>PAR Nobsa</t>
  </si>
  <si>
    <t>PAR Cartagena</t>
  </si>
  <si>
    <t>PAR Pasto</t>
  </si>
  <si>
    <t>PAR Manizales</t>
  </si>
  <si>
    <t>PAR Quibdó</t>
  </si>
  <si>
    <t>ESSM Ubaté</t>
  </si>
  <si>
    <t>ESSM Amagá</t>
  </si>
  <si>
    <t>ESSM Cúcuta</t>
  </si>
  <si>
    <t>ESSM Jamundí</t>
  </si>
  <si>
    <t>ESSM Nobsa</t>
  </si>
  <si>
    <t>PASSM Remedios</t>
  </si>
  <si>
    <t>PASSM Marmato</t>
  </si>
  <si>
    <t>PASSM Bucaramanga</t>
  </si>
  <si>
    <t>PASSM Pasto</t>
  </si>
  <si>
    <t>PAR Cali</t>
  </si>
  <si>
    <t>Sede</t>
  </si>
  <si>
    <t>Agua potable</t>
  </si>
  <si>
    <t>Agua no potable</t>
  </si>
  <si>
    <t>Energía eléctrica</t>
  </si>
  <si>
    <t>Papel</t>
  </si>
  <si>
    <t>Movilización terrestre</t>
  </si>
  <si>
    <t>Movilización aérea</t>
  </si>
  <si>
    <t>Elementos pequeños de oficina</t>
  </si>
  <si>
    <t>Computadores y perifericos</t>
  </si>
  <si>
    <t>Mobiliario de oficina</t>
  </si>
  <si>
    <t>Aguas residuales domésticas</t>
  </si>
  <si>
    <t>Residuos ordinarios</t>
  </si>
  <si>
    <t>Residuos recuperables (aleaciones de distintos metales)</t>
  </si>
  <si>
    <t>Emisión por combustión de transporte aereo</t>
  </si>
  <si>
    <t>Emisión por combustión de transporte terrestre</t>
  </si>
  <si>
    <t>Recurso humano</t>
  </si>
  <si>
    <t>Residuos de aparatos eléctricos y electrónicos</t>
  </si>
  <si>
    <t>Desarrollo económico y social</t>
  </si>
  <si>
    <t>Residuos reutilizables (papel, cartón, vidrio, plástico rigido, plástico flexible)</t>
  </si>
  <si>
    <t>Recurso que interactua</t>
  </si>
  <si>
    <t>Combustible para planta generadora de energía eléctrica</t>
  </si>
  <si>
    <t>Emisión por combustión de planta generadora de energía eléctrica</t>
  </si>
  <si>
    <t>Ruido por funcionamiento de planta generadora de energía eléctrica</t>
  </si>
  <si>
    <t>Situaciones de emergencias por eventos naturales</t>
  </si>
  <si>
    <t>Situación de emergencia por accidentes  laborales</t>
  </si>
  <si>
    <t>Contingencia por problemas con los gestores de residuos aprovechables y recuperables</t>
  </si>
  <si>
    <t>Residuos de escombro</t>
  </si>
  <si>
    <t>Residuos infecciosos o de riesgo biológico</t>
  </si>
  <si>
    <t>Contaminación por generación de residuos recuperables</t>
  </si>
  <si>
    <t>Contaminación por generación de residuos reutilizables</t>
  </si>
  <si>
    <t>Descripción de condición</t>
  </si>
  <si>
    <t>Material POP (Point of Purchase)</t>
  </si>
  <si>
    <t>N.A.</t>
  </si>
  <si>
    <t>Elementos de protección personal</t>
  </si>
  <si>
    <t>Elementos de protección personal usados</t>
  </si>
  <si>
    <t>Entrada</t>
  </si>
  <si>
    <t>(Todas)</t>
  </si>
  <si>
    <t>Vehículos automotores terrestres</t>
  </si>
  <si>
    <t>Insumos y elementos para rescate minero</t>
  </si>
  <si>
    <t>Combustible para vehículos automotores terrestres</t>
  </si>
  <si>
    <t>Emisión por combustión de vehículos automotores terrestres</t>
  </si>
  <si>
    <t>Residuos contaminados biológicamente</t>
  </si>
  <si>
    <t>Contingencia por problemas con los gestores de residuos peligrosos</t>
  </si>
  <si>
    <t>Residuos peligrosos</t>
  </si>
  <si>
    <t>Situación de emergencia por accidentes de tránsito</t>
  </si>
  <si>
    <t>Vertimientos no deseados</t>
  </si>
  <si>
    <t>Derrames</t>
  </si>
  <si>
    <t>Recurso afectado</t>
  </si>
  <si>
    <t>Identificación del aspecto e impacto (A&amp;I)</t>
  </si>
  <si>
    <t>Aceites usados</t>
  </si>
  <si>
    <t>Lllantas usadas</t>
  </si>
  <si>
    <t>Luminarias usadas</t>
  </si>
  <si>
    <t>Contaminación por generación de residuos especiales</t>
  </si>
  <si>
    <t>Aprovechamiento de residuos especiales</t>
  </si>
  <si>
    <t>Residuos de construcción y demolición (escombros)</t>
  </si>
  <si>
    <t>Residuos peligrosos (sólidos contaminados con sustancias químicas)</t>
  </si>
  <si>
    <t>Toneres de impresoras</t>
  </si>
  <si>
    <t>Baterias y pilas usadas</t>
  </si>
  <si>
    <t xml:space="preserve">Toneres usados </t>
  </si>
  <si>
    <t>Residuos de tinta de toner</t>
  </si>
  <si>
    <t>Elementos para atención de emergencias</t>
  </si>
  <si>
    <t>Cartón</t>
  </si>
  <si>
    <t>Situación de emergencia por incendio</t>
  </si>
  <si>
    <t>Emisiones atmósfericas no controladas</t>
  </si>
  <si>
    <t>Contingencia por falta de suministro de energía eléctrica. El edificio en donde funciona el proceso suministra energía eléctrica por medio de plantas generadoras cuando no hay disponibilidad de energía eléctrica.</t>
  </si>
  <si>
    <r>
      <rPr>
        <b/>
        <sz val="7"/>
        <color theme="1"/>
        <rFont val="Arial Narrow"/>
        <family val="2"/>
      </rPr>
      <t>Camilo Cárdenas, 01/07/2019:</t>
    </r>
    <r>
      <rPr>
        <sz val="7"/>
        <color theme="1"/>
        <rFont val="Arial Narrow"/>
        <family val="2"/>
      </rPr>
      <t xml:space="preserve"> Se registra proceso con código APO2-C-001 Versión 1 y fecha de vigencia 18/Feb/2014.</t>
    </r>
  </si>
  <si>
    <r>
      <rPr>
        <b/>
        <sz val="7"/>
        <color theme="1"/>
        <rFont val="Arial Narrow"/>
        <family val="2"/>
      </rPr>
      <t>Camilo Cárdenas, 01/07/2019:</t>
    </r>
    <r>
      <rPr>
        <sz val="7"/>
        <color theme="1"/>
        <rFont val="Arial Narrow"/>
        <family val="2"/>
      </rPr>
      <t xml:space="preserve"> Se registra proceso con código APO4-C-001 Versión 2 y fecha de vigencia 21/Sep/2018.</t>
    </r>
  </si>
  <si>
    <r>
      <rPr>
        <b/>
        <sz val="7"/>
        <color theme="1"/>
        <rFont val="Arial Narrow"/>
        <family val="2"/>
      </rPr>
      <t>Camilo Cárdenas, 01/07/2019:</t>
    </r>
    <r>
      <rPr>
        <sz val="7"/>
        <color theme="1"/>
        <rFont val="Arial Narrow"/>
        <family val="2"/>
      </rPr>
      <t xml:space="preserve"> Se registra proceso con código APO1-C-001 Versión 2 y fecha de vigencia 23/Oct/2018.</t>
    </r>
  </si>
  <si>
    <r>
      <rPr>
        <b/>
        <sz val="7"/>
        <color theme="1"/>
        <rFont val="Arial Narrow"/>
        <family val="2"/>
      </rPr>
      <t>Camilo Cárdenas, 01/07/2019:</t>
    </r>
    <r>
      <rPr>
        <sz val="7"/>
        <color theme="1"/>
        <rFont val="Arial Narrow"/>
        <family val="2"/>
      </rPr>
      <t xml:space="preserve"> Se registra proceso con código MIS7-C-001 Versión 2 y fecha de vigencia 02/Nov/2018.</t>
    </r>
  </si>
  <si>
    <r>
      <rPr>
        <b/>
        <sz val="7"/>
        <color theme="1"/>
        <rFont val="Arial Narrow"/>
        <family val="2"/>
      </rPr>
      <t>Camilo Cárdenas, 01/07/2019:</t>
    </r>
    <r>
      <rPr>
        <sz val="7"/>
        <color theme="1"/>
        <rFont val="Arial Narrow"/>
        <family val="2"/>
      </rPr>
      <t xml:space="preserve"> Se registra proceso con código MIS1-C-001 Versión 3 y fecha de vigencia 04/Sep/2018.</t>
    </r>
  </si>
  <si>
    <r>
      <rPr>
        <b/>
        <sz val="7"/>
        <color theme="1"/>
        <rFont val="Arial Narrow"/>
        <family val="2"/>
      </rPr>
      <t>Camilo Cárdenas, 01/07/2019:</t>
    </r>
    <r>
      <rPr>
        <sz val="7"/>
        <color theme="1"/>
        <rFont val="Arial Narrow"/>
        <family val="2"/>
      </rPr>
      <t xml:space="preserve"> Se registra proceso con código EVA1-C-001 Versión 3 y fecha de vigencia 23/Oct/2018.</t>
    </r>
  </si>
  <si>
    <r>
      <rPr>
        <b/>
        <sz val="7"/>
        <color theme="1"/>
        <rFont val="Arial Narrow"/>
        <family val="2"/>
      </rPr>
      <t>Camilo Cárdenas, 01/07/2019:</t>
    </r>
    <r>
      <rPr>
        <sz val="7"/>
        <color theme="1"/>
        <rFont val="Arial Narrow"/>
        <family val="2"/>
      </rPr>
      <t xml:space="preserve"> Se registra proceso con código MIS3-C-001 Versión 2 y fecha de vigencia 02/Sep/2016.</t>
    </r>
  </si>
  <si>
    <r>
      <rPr>
        <b/>
        <sz val="7"/>
        <color theme="1"/>
        <rFont val="Arial Narrow"/>
        <family val="2"/>
      </rPr>
      <t>Camilo Cárdenas, 01/07/2019:</t>
    </r>
    <r>
      <rPr>
        <sz val="7"/>
        <color theme="1"/>
        <rFont val="Arial Narrow"/>
        <family val="2"/>
      </rPr>
      <t xml:space="preserve"> Se registra proceso con código MIS2-C-001 Versión 4 y fecha de vigencia 01/Nov/2018.</t>
    </r>
  </si>
  <si>
    <r>
      <rPr>
        <b/>
        <sz val="7"/>
        <color theme="1"/>
        <rFont val="Arial Narrow"/>
        <family val="2"/>
      </rPr>
      <t>Camilo Cárdenas, 01/07/2019:</t>
    </r>
    <r>
      <rPr>
        <sz val="7"/>
        <color theme="1"/>
        <rFont val="Arial Narrow"/>
        <family val="2"/>
      </rPr>
      <t xml:space="preserve"> Se registra proceso con código APO5-C-001 Versión 2 y fecha de vigencia 29/Ago/2017.</t>
    </r>
  </si>
  <si>
    <r>
      <rPr>
        <b/>
        <sz val="7"/>
        <color theme="1"/>
        <rFont val="Arial Narrow"/>
        <family val="2"/>
      </rPr>
      <t>Camilo Cárdenas, 01/07/2019:</t>
    </r>
    <r>
      <rPr>
        <sz val="7"/>
        <color theme="1"/>
        <rFont val="Arial Narrow"/>
        <family val="2"/>
      </rPr>
      <t xml:space="preserve"> Se registra proceso con código APO7-C-001 Versión 2 y fecha de vigencia 18/Mar/2015.</t>
    </r>
  </si>
  <si>
    <r>
      <rPr>
        <b/>
        <sz val="7"/>
        <color theme="1"/>
        <rFont val="Arial Narrow"/>
        <family val="2"/>
      </rPr>
      <t>Camilo Cárdenas, 01/07/2019:</t>
    </r>
    <r>
      <rPr>
        <sz val="7"/>
        <color theme="1"/>
        <rFont val="Arial Narrow"/>
        <family val="2"/>
      </rPr>
      <t xml:space="preserve"> Se registra proceso con código APO3-C-001 Versión 1 y fecha de vigencia 25/Feb/2014.</t>
    </r>
  </si>
  <si>
    <r>
      <rPr>
        <b/>
        <sz val="7"/>
        <color theme="1"/>
        <rFont val="Arial Narrow"/>
        <family val="2"/>
      </rPr>
      <t>Camilo Cárdenas, 01/07/2019:</t>
    </r>
    <r>
      <rPr>
        <sz val="7"/>
        <color theme="1"/>
        <rFont val="Arial Narrow"/>
        <family val="2"/>
      </rPr>
      <t xml:space="preserve"> Se registra proceso con código MIS6-C-001 Versión 2 y fecha de vigencia 01/Nov/2018.</t>
    </r>
  </si>
  <si>
    <r>
      <rPr>
        <b/>
        <sz val="7"/>
        <color theme="1"/>
        <rFont val="Arial Narrow"/>
        <family val="2"/>
      </rPr>
      <t>Camilo Cárdenas, 01/07/2019:</t>
    </r>
    <r>
      <rPr>
        <sz val="7"/>
        <color theme="1"/>
        <rFont val="Arial Narrow"/>
        <family val="2"/>
      </rPr>
      <t xml:space="preserve"> Se registra proceso con código EST2-C-001 Versión 3 y fecha de vigencia 09/May/2019.</t>
    </r>
  </si>
  <si>
    <r>
      <rPr>
        <b/>
        <sz val="7"/>
        <color theme="1"/>
        <rFont val="Arial Narrow"/>
        <family val="2"/>
      </rPr>
      <t>Camilo Cárdenas, 01/07/2019:</t>
    </r>
    <r>
      <rPr>
        <sz val="7"/>
        <color theme="1"/>
        <rFont val="Arial Narrow"/>
        <family val="2"/>
      </rPr>
      <t xml:space="preserve"> Se registra proceso con código MIS4-C-001 Versión 1 y fecha de vigencia 11/Feb/2014.</t>
    </r>
  </si>
  <si>
    <r>
      <rPr>
        <b/>
        <sz val="7"/>
        <color theme="1"/>
        <rFont val="Arial Narrow"/>
        <family val="2"/>
      </rPr>
      <t>Camilo Cárdenas, 01/07/2019:</t>
    </r>
    <r>
      <rPr>
        <sz val="7"/>
        <color theme="1"/>
        <rFont val="Arial Narrow"/>
        <family val="2"/>
      </rPr>
      <t xml:space="preserve"> Se registra proceso con código APO6-C-001 Versión 1 y fecha de vigencia 26/Dic/2013.</t>
    </r>
  </si>
  <si>
    <r>
      <t>Camilo Cárdenas, 01/07/2019:</t>
    </r>
    <r>
      <rPr>
        <sz val="7"/>
        <color theme="1"/>
        <rFont val="Arial Narrow"/>
        <family val="2"/>
      </rPr>
      <t xml:space="preserve"> Se registra proceso con código EST1-C-001 Versión 5 y fecha de vigencia 17/Sep/2018.</t>
    </r>
  </si>
  <si>
    <r>
      <rPr>
        <b/>
        <sz val="7"/>
        <color theme="1"/>
        <rFont val="Arial Narrow"/>
        <family val="2"/>
      </rPr>
      <t>Camilo Cárdenas, 01/07/2019:</t>
    </r>
    <r>
      <rPr>
        <sz val="7"/>
        <color theme="1"/>
        <rFont val="Arial Narrow"/>
        <family val="2"/>
      </rPr>
      <t xml:space="preserve"> Se registra proceso con código EST1-C-001 Versión 5 y fecha de vigencia 17/Sep/2018.</t>
    </r>
  </si>
  <si>
    <r>
      <rPr>
        <b/>
        <sz val="7"/>
        <color theme="1"/>
        <rFont val="Arial Narrow"/>
        <family val="2"/>
      </rPr>
      <t>Camilo Cárdenas, 01/07/2019:</t>
    </r>
    <r>
      <rPr>
        <sz val="7"/>
        <color theme="1"/>
        <rFont val="Arial Narrow"/>
        <family val="2"/>
      </rPr>
      <t xml:space="preserve"> Se registra proceso con código MIS5-C-001 Versión 2 y fecha de vigencia 21/Sep/2018.</t>
    </r>
  </si>
  <si>
    <t>ANEXO 01. MATRIZ ASPECTOS E IMPACTOS AMBIENTALES</t>
  </si>
  <si>
    <r>
      <t>24/06/2020:</t>
    </r>
    <r>
      <rPr>
        <sz val="7"/>
        <color theme="1"/>
        <rFont val="Arial Narrow"/>
        <family val="2"/>
      </rPr>
      <t xml:space="preserve"> La valoración del aspecto e impacto ambiental continua siendo la misma. Se debe tener en cuenta que a partir del mes de marzo de 2020 se declaró la pandemia mundial y la emergencia sanitaria en Colombia por COVID-19, por lo cual la Entidad viene funcionando remotamente desde dicha fecha hasta el dia de valoración. Esta situación claramente reflejaria una disminución del impacto ambiental, no obstante la situación continua en observación y se esperará avanzar a por lo menos el 50% del periodo de un año para realizar un ajuste extraordinario a la valoración.</t>
    </r>
  </si>
  <si>
    <t>kWh/Per</t>
  </si>
  <si>
    <t>Kg/Per</t>
  </si>
  <si>
    <r>
      <t>24/06/20:</t>
    </r>
    <r>
      <rPr>
        <sz val="7"/>
        <color theme="1"/>
        <rFont val="Arial Narrow"/>
        <family val="2"/>
      </rPr>
      <t xml:space="preserve"> La significancia del aspecto e impacto ambiental disminuye, ya que la cantidad de residuos que llegan a relleno (los cuales son los que generan mayor impacto ambiental) en el año 2019 es menor que la cantidad de los mismos residuos en el año 2018. Se obtiene una reducción del 24% aproximadamente, superando el valor de 0% de la meta que se habia establecido para el año. En conclusión el valor de la valoración disminuye proporcionalmente a la cantidad de residuos que dispusieron en rellenos.</t>
    </r>
    <r>
      <rPr>
        <b/>
        <sz val="7"/>
        <color theme="1"/>
        <rFont val="Arial Narrow"/>
        <family val="2"/>
      </rPr>
      <t xml:space="preserve">
</t>
    </r>
    <r>
      <rPr>
        <sz val="7"/>
        <color theme="1"/>
        <rFont val="Arial Narrow"/>
        <family val="2"/>
      </rPr>
      <t>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</si>
  <si>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r>
      <rPr>
        <b/>
        <sz val="7"/>
        <color theme="1"/>
        <rFont val="Arial Narrow"/>
        <family val="2"/>
      </rPr>
      <t>24/06/20</t>
    </r>
    <r>
      <rPr>
        <sz val="7"/>
        <color theme="1"/>
        <rFont val="Arial Narrow"/>
        <family val="2"/>
      </rPr>
      <t>: A la fecha no se ha realizado gestión de residuos de aparatos eléctricos y electrónicos, por lo cual se genera incertidumbre en la consecuencia del impacto ambiental, pues se desconoce la práctica que se adoptará para la gestión ambiental de estos residuos.
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</si>
  <si>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t>(2) Tipo de valoración 2020</t>
  </si>
  <si>
    <t>(2) Probabilidad</t>
  </si>
  <si>
    <t>(2) Consecuencia</t>
  </si>
  <si>
    <t>Tipo_valoracion</t>
  </si>
  <si>
    <t>Calculada</t>
  </si>
  <si>
    <t>Manual</t>
  </si>
  <si>
    <t>(2) Valoración 2020</t>
  </si>
  <si>
    <t>(2) Valor probabilidad</t>
  </si>
  <si>
    <t>(2) Valor consecuencia</t>
  </si>
  <si>
    <t>(2) Valor valoración 20202</t>
  </si>
  <si>
    <t>(2) Valor valoración inicial o manual</t>
  </si>
  <si>
    <t>Descripción de la valoración y control del aspecto e impacto ambiental 2019-2020</t>
  </si>
  <si>
    <t>Descripción de la valoración inicial y el control del aspecto e impacto ambiental 2019</t>
  </si>
  <si>
    <r>
      <t>24/06/20:</t>
    </r>
    <r>
      <rPr>
        <sz val="7"/>
        <color theme="1"/>
        <rFont val="Arial Narrow"/>
        <family val="2"/>
      </rPr>
      <t xml:space="preserve"> La valoración del aspecto e impacto ambiental continua siendo la misma. Se debe tener en cuenta que a partir del mes de marzo de 2020 se declaró la pandemia mundial y la emergencia sanitaria en Colombia por COVID-19, por lo cual la Entidad viene funcionando remotamente desde dicha fecha hasta el dia de valoración. Esta situación claramente reflejaria una disminución del impacto ambiental, no obstante la situación continua en observación y se esperará avanzar a por lo menos el 50% del periodo de un año para realizar un ajuste extraordinario a la valoración.</t>
    </r>
  </si>
  <si>
    <r>
      <t xml:space="preserve">24/06/20: </t>
    </r>
    <r>
      <rPr>
        <sz val="7"/>
        <color theme="1"/>
        <rFont val="Arial Narrow"/>
        <family val="2"/>
      </rPr>
      <t>La significancia del aspecto e impacto ambiental aumenta, ya que el consumo de energía eléctrica dado en kWh/per aumentó en un 11% aproximadamente en el año 2019 frente al valor del año 2018. Lo anterior demuestra que se incumplió la meta del 0% propuesta para el año 2019. En conclusión el valor de aumento de la significancia es proporcial al valor del aumento del consumo de energía electrica.</t>
    </r>
    <r>
      <rPr>
        <b/>
        <sz val="7"/>
        <color theme="1"/>
        <rFont val="Arial Narrow"/>
        <family val="2"/>
      </rPr>
      <t xml:space="preserve">
</t>
    </r>
    <r>
      <rPr>
        <sz val="7"/>
        <color theme="1"/>
        <rFont val="Arial Narrow"/>
        <family val="2"/>
      </rPr>
      <t>A partir del mes de marzo de 2020 se declara la pendemia mundial y la emergencia sanitaria en Colombia por COVID-19, lo cual afectaría la valoración de este aspecto e impacto ambiental. Se espera avanzar a pro lo menos el 50% del periodo de un año para realizar un ajuste extaordinario a la valoración.</t>
    </r>
  </si>
  <si>
    <r>
      <t>24/06/20:</t>
    </r>
    <r>
      <rPr>
        <sz val="7"/>
        <color theme="1"/>
        <rFont val="Arial Narrow"/>
        <family val="2"/>
      </rPr>
      <t xml:space="preserve"> La valoración del aspecto e impacto ambiental continua siendo la misma. 
Se debe tener en cuenta que a partir del mes de marzo de 2020 se declaró la pandemia mundial y la emergencia sanitaria en Colombia por COVID-19, por lo cual la Entidad viene funcionando remotamente desde dicha fecha hasta el dia de valoración. Esta situación no genera una afectación en la valoración del aspecto e impacto ambiental en condiciones anormales de operación.</t>
    </r>
  </si>
  <si>
    <r>
      <t>24/06/20:</t>
    </r>
    <r>
      <rPr>
        <sz val="7"/>
        <color theme="1"/>
        <rFont val="Arial Narrow"/>
        <family val="2"/>
      </rPr>
      <t xml:space="preserve"> La significancia del aspecto e impacto ambiental disminuye aunque este no tuviera establecido un control ambiental. No obstante el alcance del programa de gestión integral de la generación y manejo de residuos genera una condición positiva en este aspecto e impacto ambiental. </t>
    </r>
    <r>
      <rPr>
        <b/>
        <sz val="7"/>
        <color theme="1"/>
        <rFont val="Arial Narrow"/>
        <family val="2"/>
      </rPr>
      <t xml:space="preserve">
</t>
    </r>
    <r>
      <rPr>
        <sz val="7"/>
        <color theme="1"/>
        <rFont val="Arial Narrow"/>
        <family val="2"/>
      </rPr>
      <t>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</si>
  <si>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r>
      <t>24/06/20:</t>
    </r>
    <r>
      <rPr>
        <sz val="7"/>
        <color theme="1"/>
        <rFont val="Arial Narrow"/>
        <family val="2"/>
      </rPr>
      <t xml:space="preserve"> La valoración del aspecto e impacto ambiental disminuye, ya que la cantidad de residuos que llegan a relleno (los que generan mayor impacto ambiental) en el año 2019 es menor a la calidad de los mismos residuos en el año 2018 que se pudieron haber generado pro condiciones anormales de operación. La valoración disminuye proporcionalmente a la cantidad de residuos que se dispusieron en rellenos.
Se debe tener en cuenta que en el mes de marzo de 2020 se declaró la pandemia mundial y la emergencia sanitaria en Colombia por COVID-19, por lo cual lo cual la Entidad viene funcionando remotamente hasta la fecha. Hasta el mometno se ha reflejado esta situación en las condiciones anormales de operación ya que se espera cumplir el 50% de un periodo para que sea representativo incluir dicha situación.</t>
    </r>
  </si>
  <si>
    <r>
      <t>24/06/20:</t>
    </r>
    <r>
      <rPr>
        <sz val="7"/>
        <color theme="1"/>
        <rFont val="Arial Narrow"/>
        <family val="2"/>
      </rPr>
      <t xml:space="preserve"> La valoración del aspecto e impacto ambiental continua siendo la misma ya que no se han definido controles ambientales en caso de que se presente la condición anormal de operación. 
Se debe tener en cuenta que en el mes de marzo de 2020 se declaró la pandemia mundial y la emergencia sanitaria en Colombia por COVID-19, por lo cual lo cual la Entidad viene funcionando remotamente hasta la fecha. Hasta el mometno se ha reflejado esta situación en las condiciones anormales de operación ya que se espera cumplir el 50% de un periodo para que sea representativo incluir dicha situación.</t>
    </r>
  </si>
  <si>
    <r>
      <rPr>
        <b/>
        <sz val="7"/>
        <color theme="1"/>
        <rFont val="Arial Narrow"/>
        <family val="2"/>
      </rPr>
      <t xml:space="preserve">01/07/19: </t>
    </r>
    <r>
      <rPr>
        <sz val="7"/>
        <color theme="1"/>
        <rFont val="Arial Narrow"/>
        <family val="2"/>
      </rPr>
      <t xml:space="preserve">No se definió control ambiental para el aspecto e impacto ambiental en el año 2019 por que la valoración total del aspecto e impacto ambiental para toda la Entidad no representa una significancia de no tolerable. </t>
    </r>
  </si>
  <si>
    <r>
      <rPr>
        <b/>
        <sz val="7"/>
        <color theme="1"/>
        <rFont val="Arial Narrow"/>
        <family val="2"/>
      </rPr>
      <t>01/07/19:</t>
    </r>
    <r>
      <rPr>
        <sz val="7"/>
        <color theme="1"/>
        <rFont val="Arial Narrow"/>
        <family val="2"/>
      </rPr>
      <t xml:space="preserve"> Se definió el programa de gestión integral del consumo de energía eléctrica como control ambiental por la valoración total de todos los procesos.</t>
    </r>
  </si>
  <si>
    <r>
      <rPr>
        <b/>
        <sz val="7"/>
        <color theme="1"/>
        <rFont val="Arial Narrow"/>
        <family val="2"/>
      </rPr>
      <t>01/07/19:</t>
    </r>
    <r>
      <rPr>
        <sz val="7"/>
        <color theme="1"/>
        <rFont val="Arial Narrow"/>
        <family val="2"/>
      </rPr>
      <t xml:space="preserve"> Se definió el programa de gestión integral de la generación y manejo de residuos como control del aspecto e impacto ambiental por la valoración total de todos los procesos de la Entidad.</t>
    </r>
  </si>
  <si>
    <r>
      <rPr>
        <b/>
        <sz val="7"/>
        <color theme="1"/>
        <rFont val="Arial Narrow"/>
        <family val="2"/>
      </rPr>
      <t xml:space="preserve">01/07/19: </t>
    </r>
    <r>
      <rPr>
        <sz val="7"/>
        <color theme="1"/>
        <rFont val="Arial Narrow"/>
        <family val="2"/>
      </rPr>
      <t>No se ha determinado control ambiental para los residuos de aparatos eléctricos y electrónicos, pues en el año 2019, aunque se generaron estos residuos no se gestionaron. Teniendo en cuenta la incertidumbre de la gestión de estos residuos, se asume que la consecuencia del impacto ambiental es la más alta.</t>
    </r>
  </si>
  <si>
    <r>
      <rPr>
        <b/>
        <sz val="7"/>
        <color theme="1"/>
        <rFont val="Arial Narrow"/>
        <family val="2"/>
      </rPr>
      <t>01/07/19:</t>
    </r>
    <r>
      <rPr>
        <sz val="7"/>
        <color theme="1"/>
        <rFont val="Arial Narrow"/>
        <family val="2"/>
      </rPr>
      <t xml:space="preserve"> el aspecto e impacto ambiental no cuenta con un control especifico. No obstante por medio del contrato de mantenimiento de vehículos se garantiza la adecuada gestión del impacto ambiental por parte de la empresa prestadora del servicio.</t>
    </r>
  </si>
  <si>
    <r>
      <rPr>
        <b/>
        <sz val="7"/>
        <color theme="1"/>
        <rFont val="Arial Narrow"/>
        <family val="2"/>
      </rPr>
      <t xml:space="preserve">01/07/19: </t>
    </r>
    <r>
      <rPr>
        <sz val="7"/>
        <color theme="1"/>
        <rFont val="Arial Narrow"/>
        <family val="2"/>
      </rPr>
      <t>Se ha definido el programa de gestión integral de la generación y manejo de residuos. No obstante, el programa tiene control sobre la cantidad de generación de este residuo sin que existan controles especificos para la gestión de este residuo.</t>
    </r>
  </si>
  <si>
    <r>
      <t xml:space="preserve">01/07/19: </t>
    </r>
    <r>
      <rPr>
        <sz val="7"/>
        <color theme="1"/>
        <rFont val="Arial Narrow"/>
        <family val="2"/>
      </rPr>
      <t>Se definió el programa para la generación y gestión de residuos el cual dentro de su alcance controla el aspecto e impacto ambiental en condiciones anormales de operación.</t>
    </r>
  </si>
  <si>
    <r>
      <t xml:space="preserve">01/07/19: </t>
    </r>
    <r>
      <rPr>
        <sz val="7"/>
        <color theme="1"/>
        <rFont val="Arial Narrow"/>
        <family val="2"/>
      </rPr>
      <t>No se definió control ambiental para el aspecto e impacto ambiental en el año 2019 bajo condiciones anormales de operación.</t>
    </r>
  </si>
  <si>
    <r>
      <t>24/06/20:</t>
    </r>
    <r>
      <rPr>
        <sz val="7"/>
        <color theme="1"/>
        <rFont val="Arial Narrow"/>
        <family val="2"/>
      </rPr>
      <t xml:space="preserve"> El aspecto e impacto ambiental continua con la misma valoración, pues actualmente no existen controles cuando se genera este aspecto e impacto en situaciones de emergencia.</t>
    </r>
    <r>
      <rPr>
        <b/>
        <sz val="7"/>
        <color theme="1"/>
        <rFont val="Arial Narrow"/>
        <family val="2"/>
      </rPr>
      <t xml:space="preserve">
</t>
    </r>
    <r>
      <rPr>
        <sz val="7"/>
        <color theme="1"/>
        <rFont val="Arial Narrow"/>
        <family val="2"/>
      </rPr>
      <t>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</si>
  <si>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r>
      <t>24/06/20:</t>
    </r>
    <r>
      <rPr>
        <sz val="7"/>
        <color theme="1"/>
        <rFont val="Arial Narrow"/>
        <family val="2"/>
      </rPr>
      <t xml:space="preserve"> Se modifica manualmente la consecuencia del impacto ambiental de alto a moderado y la probabilidad de de certeza a probable, generando cambios sobre la valoración del año 2020 pasando de un aspecto no tolerable a tolerable. Lo anterior se debe a que se identifica que existen controles ambientales definidos para el contratista que se encarga de realizar la gestión de aceites usados.
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</si>
  <si>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r>
      <rPr>
        <b/>
        <sz val="7"/>
        <color theme="1"/>
        <rFont val="Arial Narrow"/>
        <family val="2"/>
      </rPr>
      <t>24/06/20:</t>
    </r>
    <r>
      <rPr>
        <sz val="7"/>
        <color theme="1"/>
        <rFont val="Arial Narrow"/>
        <family val="2"/>
      </rPr>
      <t xml:space="preserve"> El aspecto e impacto ambiental continua con la misma valoración del año 2019 ya que no han existido factores hasta la fecha que puedan alterar sus condiciones de evaluación inicial.
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</si>
  <si>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r>
      <rPr>
        <b/>
        <sz val="7"/>
        <color theme="1"/>
        <rFont val="Arial Narrow"/>
        <family val="2"/>
      </rPr>
      <t>24/06/20:</t>
    </r>
    <r>
      <rPr>
        <sz val="7"/>
        <color theme="1"/>
        <rFont val="Arial Narrow"/>
        <family val="2"/>
      </rPr>
      <t xml:space="preserve"> Se modifica manualmente la consecuencia del impacto ambiental de alto a moderado, ya que en el año 2019 se establecieron controles para la gestión de residuos de escombros para los terceros que se encargan de realizar obras civiles.
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</si>
  <si>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r>
      <t>24/06/20:</t>
    </r>
    <r>
      <rPr>
        <sz val="7"/>
        <color theme="1"/>
        <rFont val="Arial Narrow"/>
        <family val="2"/>
      </rPr>
      <t xml:space="preserve"> La valoración del aspecto e impacto ambiental se ajusta manualmente pasando su probabilidad de probable a certero. El ajuste da como resultado una significancia no tolerable ya que se identifica que los controles establecidos para el control del consumo de papel presentan varios errores y no estan alineados al SGA.
Para el año 2020 se establece intervenir el control y realizar los ajustes correspondientes.
Se debe tener en cuenta que a partir del mes de marzo de 2020 se declaró la pandemia mundial y la emergencia sanitaria en Colombia por COVID-19, por lo cual la Entidad viene funcionando remotamente desde dicha fecha hasta el dia de valoración. Esta situación claramente reflejaria una disminución del impacto ambiental, no obstante la situación continua en observación y se esperará avanzar a por lo menos el 50% del periodo de un año para realizar un ajuste extraordinario a la valoración.</t>
    </r>
  </si>
  <si>
    <r>
      <t>24/06/20:</t>
    </r>
    <r>
      <rPr>
        <sz val="7"/>
        <color theme="1"/>
        <rFont val="Arial Narrow"/>
        <family val="2"/>
      </rPr>
      <t xml:space="preserve"> La valoración del aspecto e impacto ambiental se ajusta manualmente pasando su probabilidad de probable a certero. El ajuste da como resultado una significancia no tolerable ya que se identifica que el consumo de tóneres se encuentra directamente relacionado con el consumo de papel; por tal motivo, mientras no exista un control efectivo en el consumo del papel, el consumo de tóneres será directamente proporcional.
Se debe tener en cuenta que a partir del mes de marzo de 2020 se declaró la pandemia mundial y la emergencia sanitaria en Colombia por COVID-19, por lo cual la Entidad viene funcionando remotamente desde dicha fecha hasta el dia de valoración. Esta situación claramente reflejaria una disminución del impacto ambiental, no obstante la situación continua en observación y se esperará avanzar a por lo menos el 50% del periodo de un año para realizar un ajuste extraordinario a la valoración.</t>
    </r>
  </si>
  <si>
    <r>
      <rPr>
        <b/>
        <sz val="7"/>
        <color theme="1"/>
        <rFont val="Arial Narrow"/>
        <family val="2"/>
      </rPr>
      <t xml:space="preserve">01/07/19: </t>
    </r>
    <r>
      <rPr>
        <sz val="7"/>
        <color theme="1"/>
        <rFont val="Arial Narrow"/>
        <family val="2"/>
      </rPr>
      <t>No se definió control ambiental para el aspecto e impacto ambiental en el año 2019 porque el aspecto e impacto ambiental es positivo. No obstante el control que se realiza a la generación de residuos permite tener información sobre el aspecto e impacto ambiental. De la misma manera, de acuerdo al programa de generación gestión de residuos, el control sobre los residuos ordinarios genera efectos positivos sobre el aspecto e impacto ambiental.</t>
    </r>
  </si>
  <si>
    <r>
      <t xml:space="preserve">24/06/20: </t>
    </r>
    <r>
      <rPr>
        <sz val="7"/>
        <color theme="1"/>
        <rFont val="Arial Narrow"/>
        <family val="2"/>
      </rPr>
      <t>El aspecto e impacto ambiental continua con la misma valoración, pues actualmente se siguen realizando actividades de aprovechamiento de los residuos terminando en cadenas de reciclaje</t>
    </r>
    <r>
      <rPr>
        <b/>
        <sz val="7"/>
        <color theme="1"/>
        <rFont val="Arial Narrow"/>
        <family val="2"/>
      </rPr>
      <t xml:space="preserve">. 
</t>
    </r>
    <r>
      <rPr>
        <sz val="7"/>
        <color theme="1"/>
        <rFont val="Arial Narrow"/>
        <family val="2"/>
      </rPr>
      <t>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</si>
  <si>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r>
      <rPr>
        <b/>
        <sz val="7"/>
        <color theme="1"/>
        <rFont val="Arial Narrow"/>
        <family val="2"/>
      </rPr>
      <t>01/07/19:</t>
    </r>
    <r>
      <rPr>
        <sz val="7"/>
        <color theme="1"/>
        <rFont val="Arial Narrow"/>
        <family val="2"/>
      </rPr>
      <t xml:space="preserve"> el aspecto e impacto ambiental no cuenta con un control especifico.</t>
    </r>
  </si>
  <si>
    <r>
      <rPr>
        <b/>
        <sz val="7"/>
        <color theme="1"/>
        <rFont val="Arial Narrow"/>
        <family val="2"/>
      </rPr>
      <t>24/05/20:</t>
    </r>
    <r>
      <rPr>
        <sz val="7"/>
        <color theme="1"/>
        <rFont val="Arial Narrow"/>
        <family val="2"/>
      </rPr>
      <t xml:space="preserve"> se realiza ajuste de la valoración del aspecto e impacto ambiental para Sede Central ya que en en el proceso que se desarrolla en Bogotá D.C., no se generan elementos de protección personal como residuos peligrosos.</t>
    </r>
  </si>
  <si>
    <r>
      <rPr>
        <b/>
        <sz val="7"/>
        <color theme="1"/>
        <rFont val="Arial Narrow"/>
        <family val="2"/>
      </rPr>
      <t>24/05/20:</t>
    </r>
    <r>
      <rPr>
        <sz val="7"/>
        <color theme="1"/>
        <rFont val="Arial Narrow"/>
        <family val="2"/>
      </rPr>
      <t xml:space="preserve"> se realiza ajuste de la valoración del aspecto e impacto ambiental para Sede Central ya que en en el proceso que se desarrolla en Bogotá D.C., no se generan residuos biológicos.</t>
    </r>
  </si>
  <si>
    <r>
      <rPr>
        <b/>
        <sz val="7"/>
        <color theme="1"/>
        <rFont val="Arial Narrow"/>
        <family val="2"/>
      </rPr>
      <t>24/06/20:</t>
    </r>
    <r>
      <rPr>
        <sz val="7"/>
        <color theme="1"/>
        <rFont val="Arial Narrow"/>
        <family val="2"/>
      </rPr>
      <t xml:space="preserve"> El aspecto e impacto ambiental continua con la misma valoración del año 2019 ya que no han existido factores hasta la fecha que puedan alterar sus condiciones de evaluación inicial. No obstante se debe tener en cuenta que en el año 2020 se están adelantando actividades para la adecuada gestión de este residuo.
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</si>
  <si>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r>
      <rPr>
        <b/>
        <sz val="7"/>
        <color theme="1"/>
        <rFont val="Arial Narrow"/>
        <family val="2"/>
      </rPr>
      <t>26/04/20:</t>
    </r>
    <r>
      <rPr>
        <sz val="7"/>
        <color theme="1"/>
        <rFont val="Arial Narrow"/>
        <family val="2"/>
      </rPr>
      <t xml:space="preserve"> Se modifica la valoración del aspecto e impacto ambiental ya que este residuo no se está generando en Sede Central.
A partir del mes de marzo de 2020 se declara la pendemia mundial y la emergencia sanitaria en Colombia por COVID-19, lo cual afectaría la valoración de este aspecto e impacto ambiental. Se espera avanzar a por lo menos el 50% del periodo de un año para realizar un ajuste extaordinario a la valoración.</t>
    </r>
  </si>
  <si>
    <r>
      <t>24/06/20:</t>
    </r>
    <r>
      <rPr>
        <sz val="7"/>
        <color theme="1"/>
        <rFont val="Arial Narrow"/>
        <family val="2"/>
      </rPr>
      <t xml:space="preserve"> La valoración del aspecto e impacto ambiental disminuye, ya que la cantidad de residuos que llegan a relleno (los que generan mayor impacto ambiental) en el año 2019 es menor a la calidad de los mismos residuos en el año 2018 que se pudieron haber generado por condiciones situaciones de emergencia. La valoración disminuye proporcionalmente a la cantidad de residuos que se dispusieron en rellenos.
Se debe tener en cuenta que en el mes de marzo de 2020 se declaró la pandemia mundial y la emergencia sanitaria en Colombia por COVID-19, por lo cual lo cual la Entidad viene funcionando remotamente hasta la fecha. Hasta el mometno se ha reflejado esta situación en las condiciones anormales de operación ya que se espera cumplir el 50% de un periodo para que sea representativo incluir dicha situación.</t>
    </r>
  </si>
  <si>
    <t>Etapa del ciclo de vida</t>
  </si>
  <si>
    <t>Etapa_ACV</t>
  </si>
  <si>
    <t>Lugar donde se desarrolla el proceso</t>
  </si>
  <si>
    <t>Tipo de sede</t>
  </si>
  <si>
    <t>Tipo_sede</t>
  </si>
  <si>
    <t>ESSM</t>
  </si>
  <si>
    <t>PAR</t>
  </si>
  <si>
    <t>PASSM</t>
  </si>
  <si>
    <t>Torre 4 - Piso 10</t>
  </si>
  <si>
    <t>Torre 4 - Piso 9</t>
  </si>
  <si>
    <t>Torre 4 - Piso 8</t>
  </si>
  <si>
    <t>Torre 3 - Local 107</t>
  </si>
  <si>
    <t>Torre 7 - Piso 2</t>
  </si>
  <si>
    <t>Sede_Central_Bogotá</t>
  </si>
  <si>
    <t>Homologación2</t>
  </si>
  <si>
    <t>PAR_Bucaramanga</t>
  </si>
  <si>
    <t>PAR_Cali</t>
  </si>
  <si>
    <t>PAR_Cartagena</t>
  </si>
  <si>
    <t>PAR_Cúcuta</t>
  </si>
  <si>
    <t>PAR_Ibagué</t>
  </si>
  <si>
    <t>PAR_Manizales</t>
  </si>
  <si>
    <t>PAR_Medellín</t>
  </si>
  <si>
    <t>PAR_Nobsa</t>
  </si>
  <si>
    <t>PAR_Pasto</t>
  </si>
  <si>
    <t>PAR_Quibdó</t>
  </si>
  <si>
    <t>PAR_Valledupar</t>
  </si>
  <si>
    <t>Archivo Central  - Álamos</t>
  </si>
  <si>
    <t>Esmeraldas</t>
  </si>
  <si>
    <t>MATRIZ4</t>
  </si>
  <si>
    <t>Homologación3</t>
  </si>
  <si>
    <t>Homologación4</t>
  </si>
  <si>
    <t>ESSM_Amagá</t>
  </si>
  <si>
    <t>ESSM_Cúcuta</t>
  </si>
  <si>
    <t>ESSM_Jamundí</t>
  </si>
  <si>
    <t>ESSM_Nobsa</t>
  </si>
  <si>
    <t>ESSM_Ubaté</t>
  </si>
  <si>
    <t>PASSM_Bucaramanga</t>
  </si>
  <si>
    <t>PASSM_Marmato</t>
  </si>
  <si>
    <t>PASSM_Pasto</t>
  </si>
  <si>
    <t>PASSM_Remedios</t>
  </si>
  <si>
    <t>MATRIZ5</t>
  </si>
  <si>
    <t>MATRIZ6</t>
  </si>
  <si>
    <t>Fecha de valoración extraordinaria 2020</t>
  </si>
  <si>
    <t>(E) Tipo de valoración extraordinaria 2020</t>
  </si>
  <si>
    <t>(E) Probabilidad</t>
  </si>
  <si>
    <t>(E) Consecuencia</t>
  </si>
  <si>
    <t>Valor valoración extraordinaria 2020</t>
  </si>
  <si>
    <t>Significancia del A&amp;I 2020 extraordinaria</t>
  </si>
  <si>
    <t>Control ambiental 2020 extraordinaria</t>
  </si>
  <si>
    <t>Descripción de la valoración y control del aspecto e impacto ambiental 2020 extraordinaria</t>
  </si>
  <si>
    <t>(E) Valoración 2020</t>
  </si>
  <si>
    <t>(E) Valor probabilidad</t>
  </si>
  <si>
    <t>(E) Valor consecuencia</t>
  </si>
  <si>
    <t>(2) Unidad de medición2</t>
  </si>
  <si>
    <t>(2) Desempeño ambiental 20193</t>
  </si>
  <si>
    <t>Meta porcentual 20204</t>
  </si>
  <si>
    <t>Meta unitaria 20205</t>
  </si>
  <si>
    <t>Desempeño ambiental 20206</t>
  </si>
  <si>
    <t>Desviación meta 20207</t>
  </si>
  <si>
    <t>(E) Unidad de medición</t>
  </si>
  <si>
    <t>(E) Meta porcentual 2020</t>
  </si>
  <si>
    <t>Desempeño ambiental septiembre 2020</t>
  </si>
  <si>
    <t>Desviación meta septiembre 2020</t>
  </si>
  <si>
    <t>Desempeño ambiental extraordinario - septiembre 2020</t>
  </si>
  <si>
    <t>Valoración secuencial del aspecto e impacto ambiental extraordinaria 2020 (aplica desde octubre 2020)</t>
  </si>
  <si>
    <r>
      <rPr>
        <b/>
        <sz val="7"/>
        <color theme="1"/>
        <rFont val="Arial Narrow"/>
        <family val="2"/>
      </rPr>
      <t>01/10/20:</t>
    </r>
    <r>
      <rPr>
        <sz val="7"/>
        <color theme="1"/>
        <rFont val="Arial Narrow"/>
        <family val="2"/>
      </rPr>
      <t xml:space="preserve"> Se realiza valoración extraordinaria del aspecto e impacto ambiental en el cual se modifica manualmente la consecuencia del impacto ambiental de moderado a bajo, la probabilidad del impacto ambiental no sufre ningún cambio. El resultado de valoración extraordinaría 2020 no sufre ningún cambio. El ajuste manual se realiza teniendo en cuenta que el uso de los vehículos de la Entidad disminuyó por causa del COVID-19.</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</si>
  <si>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no sufre ningún cambio, pero se modifica la probabilidad del impacto ambiental pasando de baja a moderada. El resultado de valoración extraordinaría 2020 no sufre ningún cambio. No obstante, el ajuste manual se realiza teniendo en cuenta que el proceso ha requerido reiniciar actividades presenciales en donde requiere hacer un mayor uso del agua potable para el lavado de manos con el fin de prevenir el contagio por COVID-19.</t>
    </r>
  </si>
  <si>
    <r>
      <rPr>
        <b/>
        <sz val="7"/>
        <color theme="1"/>
        <rFont val="Arial Narrow"/>
        <family val="2"/>
      </rPr>
      <t>01/10/20:</t>
    </r>
    <r>
      <rPr>
        <sz val="7"/>
        <color theme="1"/>
        <rFont val="Arial Narrow"/>
        <family val="2"/>
      </rPr>
      <t xml:space="preserve"> Se realiza valoración extraordinaria del aspecto e impacto ambiental el cual continua siendo el mismo. El resultado de valoración extraordinaría 2020 no sufre ningún cambio. Los valores no se modifican ya que desde el inicio de la pandemia a causa del COVID-19 el proceso se encuentra funcionando mayoritariamente bajo el método de trabajo en casa.</t>
    </r>
  </si>
  <si>
    <r>
      <rPr>
        <b/>
        <sz val="7"/>
        <color theme="1"/>
        <rFont val="Arial Narrow"/>
        <family val="2"/>
      </rPr>
      <t>01/10/20:</t>
    </r>
    <r>
      <rPr>
        <sz val="7"/>
        <color theme="1"/>
        <rFont val="Arial Narrow"/>
        <family val="2"/>
      </rPr>
      <t xml:space="preserve"> Se realiza valoración extraordinaria del aspecto e impacto ambiental el cual continua siendo el mismo. El resultado de valoración extraordinaría 2020 no sufre ningún cambio. Los valores no se modifican pues aunque el proceso ha retornado progresivamente al funcionamiento en las instalaciones, aún no desarrolla actividades en el 100% de funcionamiento presencial, por lo que no se genera modificación de alguna de las variables de valoración.</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</si>
  <si>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pasa de baja a moderada, no obstante, la probabilidad del impacto ambiental continua siendo la misma. El resultado de valoración extraordinaría 2020 cambia de tolerable a potencialmente no tolerable. El ajuste manual se realiza teniendo en cuenta que el proceso ha requerido reiniciar actividades presenciales en donde requiere hacer un mayor uso del agua potable para el lavado de manos y actividades de desinfección, aseo y saneamiento ambiental con el fin de prevenir el contagio por COVID-19.</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</si>
  <si>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pasa de moderada a alta, no obstante, la probabilidad del impacto ambiental continua siendo la misma. El resultado de valoración extraordinaría 2020 continua siendo la misma. El ajuste manual se realiza teniendo en cuenta que el proceso ha requerido reiniciar actividades presenciales en donde requiere hacer un mayor uso del agua no potable para actividades de desinfección, aseo y saneamiento ambiental con el fin de prevenir el contagio por COVID-19.</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</si>
  <si>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no sufre ningún cambio, pero se modifica la probabilidad del impacto ambiental pasando de certero a probable. El resultado de valoración extraordinaría 2020 pasa de potencialmente no tolerable a tolerable. El anterior cambio se justifica en que el proceso ha reiniciado actividades presenciales en las instalaciones con una capacidad de operación de máximo el 30%.</t>
    </r>
  </si>
  <si>
    <r>
      <rPr>
        <b/>
        <sz val="7"/>
        <color theme="1"/>
        <rFont val="Arial Narrow"/>
        <family val="2"/>
      </rPr>
      <t>01/10/20:</t>
    </r>
    <r>
      <rPr>
        <sz val="7"/>
        <color theme="1"/>
        <rFont val="Arial Narrow"/>
        <family val="2"/>
      </rPr>
      <t xml:space="preserve"> Se realiza valoración extraordinaria del aspecto e impacto ambiental el cual continua siendo el mismo. El resultado de valoración extraordinaría 2020 no sufre ningún cambio. Los valores no se modifican ya que las actividades de aseo, limpieza, desinfección y saneamiento ambiental básico se han reforzado durante la pandemia a causa del COVID-19.</t>
    </r>
  </si>
  <si>
    <r>
      <t xml:space="preserve">01/10/20: </t>
    </r>
    <r>
      <rPr>
        <sz val="7"/>
        <color theme="1"/>
        <rFont val="Arial Narrow"/>
        <family val="2"/>
      </rPr>
      <t>La fuente y el aspecto e impacto ambiental se identifica en el año 2020 con la valoración extraordinaria en la cual se aplica por primera vez el ejercicio de ciclo de vida. Por el motivo expuesto no aplica la fecha de valoración inicial, no obstante, se carga la información de valoración pues el aspecto e impacto ambiental no es nuevo y se tiene bajo control desde el año 2019.</t>
    </r>
  </si>
  <si>
    <r>
      <t xml:space="preserve">01/10/20: </t>
    </r>
    <r>
      <rPr>
        <sz val="7"/>
        <color theme="1"/>
        <rFont val="Arial Narrow"/>
        <family val="2"/>
      </rPr>
      <t>La fuente y el aspecto e impacto ambiental se identifica en el año 2020 con la valoración extraordinaria en la cual se aplica por primera vez el ejercicio de ciclo de vida. Por el motivo expuesto no aplica la fecha de valoración 2020, no obstante, se carga la información de valoración pues el aspecto e impacto ambiental no es nuevo y se tiene bajo control desde el año 2019.</t>
    </r>
  </si>
  <si>
    <r>
      <rPr>
        <b/>
        <sz val="7"/>
        <color theme="1"/>
        <rFont val="Arial Narrow"/>
        <family val="2"/>
      </rPr>
      <t xml:space="preserve">01/07/19: </t>
    </r>
    <r>
      <rPr>
        <sz val="7"/>
        <color theme="1"/>
        <rFont val="Arial Narrow"/>
        <family val="2"/>
      </rPr>
      <t>Se ha definido el programa de gestión integral de la generación y manejo de residuos. Aunque el programa tiene control sobre la cantidad de generación de residuos, especificamente sobre este no hay control. Se debe tener en cuenta que para las pilas y baterias que actualmente se generan, el proceso realiza gestión de pilas y baterias usadas con la administración de propiedad horizontal.</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</si>
  <si>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se continua haciendo el uso habitual de los equipos que utilizan y generan baterias y pilas.</t>
    </r>
  </si>
  <si>
    <r>
      <rPr>
        <b/>
        <sz val="7"/>
        <color theme="1"/>
        <rFont val="Arial Narrow"/>
        <family val="2"/>
      </rPr>
      <t>01/10/20:</t>
    </r>
    <r>
      <rPr>
        <sz val="7"/>
        <color theme="1"/>
        <rFont val="Arial Narrow"/>
        <family val="2"/>
      </rPr>
      <t xml:space="preserve"> Se realiza valoración extraordinaria del aspecto e impacto ambiental en el cual se modifica manualmente la consecuencia del impacto ambiental de alto a moderado, igualmente la probabilidad del impacto ambiental pasa de certero a probable. El resultado de valoración extraordinaría 2020 pasa de no tolerable a tolerable. El ajuste manual se realiza ya que el consumo de cartón en la gestión documental se disminuye sustancialmente pues la mayoría de las actividades que realizan consumo de este producto pasaron de realizarse de manera física a digital, lo cual genera una menor cantidad de documentos a almacenar.</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</si>
  <si>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se continuará consumiendo el mismo combustible para la planta generadora de energía eléctrica en caso de que se requiera.</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</si>
  <si>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los vehículos para la atención emergencias mineras se continuaran utilizando habitualmente.</t>
    </r>
  </si>
  <si>
    <r>
      <rPr>
        <b/>
        <sz val="7"/>
        <color theme="1"/>
        <rFont val="Arial Narrow"/>
        <family val="2"/>
      </rPr>
      <t>01/10/20:</t>
    </r>
    <r>
      <rPr>
        <sz val="7"/>
        <color theme="1"/>
        <rFont val="Arial Narrow"/>
        <family val="2"/>
      </rPr>
      <t xml:space="preserve"> Se realiza valoración extraordinaria del aspecto e impacto ambiental en el cual se modifica manualmente la consecuencia del impacto ambiental de alto a moderado, igualmente la probabilidad del impacto ambiental pasa de certero a probable. El resultado de valoración extraordinaría 2020 pasa de no tolerable a tolerable. El ajuste manual se realiza ya que el consumo de  combustible  disminuye sustancialmente ya que el uso los vehículos para el soporte de actividades administrativas se limita por  el funcionamiento mayoritariamente en casa.</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</si>
  <si>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se continuará consumiendo y haciendo uso de los mismos equipos de computo.</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</si>
  <si>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se podrán presentar las mismas condiciones para que se genere un derrame.</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</si>
  <si>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la pandemia de COVID-19 en el proceso se continuará consumiendo elementos de protección personal.</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</si>
  <si>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pasa de moderada a alta y la probabilidad de probable a certero. El resultado de valoración extraordinaría 2020 pasa de tolerable a no tolerable. El ajuste manual se realiza teniendo en cuenta que el proceso ha requerido reiniciar actividades presenciales con EPP que antes no utilizaba con la finalidad de prevenir el contagio por COVID-19.</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</si>
  <si>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el uso de los elementos para la atención de emergencias no tendrán cambios en su uso.</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</si>
  <si>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la generación de emisiones por el uso de la planta generadora de energía eléctrica continuará siendo la misma.</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</si>
  <si>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el uso de insumos y elementos para rescate minero continuará siendo el mismo.</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</si>
  <si>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 generación de luminarias usadas no se ve afectada.</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</si>
  <si>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el consumo de mobiliario de oficnas no se ve afectado.</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</si>
  <si>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 gestión del recurso humano no se ve afectado.</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</si>
  <si>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 generación de residuos contaminados biologicamente no se ve afecta.</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</si>
  <si>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 generación de residuos eléctricos y electrónicos no se afecta.</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</si>
  <si>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 generación de residuos de escombros no se afecta.</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</si>
  <si>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 generación de residuos biológicos no se ve afecta.</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</si>
  <si>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 generación de vertimientos no deseados no se ve afecta.</t>
    </r>
  </si>
  <si>
    <r>
      <rPr>
        <b/>
        <sz val="7"/>
        <color theme="1"/>
        <rFont val="Arial Narrow"/>
        <family val="2"/>
      </rPr>
      <t>01/10/20:</t>
    </r>
    <r>
      <rPr>
        <sz val="7"/>
        <color theme="1"/>
        <rFont val="Arial Narrow"/>
        <family val="2"/>
      </rPr>
      <t xml:space="preserve"> Se realiza valoración extraordinaria del aspecto e impacto ambiental en el cual se modifica manualmente la consecuencia continua sienod la misma y la probabilidad del impacto ambiental pasa de probable a improvable. El resultado de valoración extraordinaría 2020 no sufre ningún cambio. El ajuste manual se realiza teniendo en cuenta que el uso de elementos de oficina disminuyó sustancialmente por causa del COVID-19 al realizarse mayoritariamente actividades de trabajo en casa.</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</si>
  <si>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continua siendo la misma y la probabilidad del impacto ambiental pasa de certero a probable. El resultado de valoración extraordinaría 2020 pasa de potencialmente no tolerable a tolerable. El ajuste manual se realiza teniendo en cuenta que por las condiciones de restricción de movilidad por el COVID-19 se han reducido sustancialmente el uso del transporte aéreo.</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</si>
  <si>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continua siendo la misma y la probabilidad del impacto ambiental pasa de certero a probable. El resultado de valoración extraordinaría 2020 pasa de potencialmente no tolerable a tolerable. El ajuste manual se realiza teniendo en cuenta que por las condiciones de restricción de movilidad por el COVID-19 se han reducido sustancialmente el uso del transporte terrestre.</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</si>
  <si>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se pueden presentar la situación de emergencia por incendio la cual es generadora de emisiones no controladas.</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</si>
  <si>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continua siendo la misma y la probabilidad del impacto ambiental pasa de certero a probable. El resultado de valoración extraordinaría 2020 pasa de potencialmente no tolerable a tolerable. El ajuste manual se realiza teniendo en cuenta que el uso de los vehículos de la Entidad disminuyó por lo que la generación de llantas disminuye sustancialmente a causa de la restricciones de movilidad por COVID-19.</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</si>
  <si>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de alto a moderado y la probabilidad del impacto ambiental pasa de probable a certero. El resultado de valoración extraordinaría 2020 pasa de no tolerable a tolerable. El ajuste manual se realiza teniendo en cuenta que el por las medidas de restricción del COVID-19 no se han podido desarrolar los eventos de promoción de la Entidad y por ende el consumo de material POP se reduce sustancialmente.</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</si>
  <si>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continua siendo la misma y la probabilidad del impacto ambiental pasa de probable certero a probable. El resultado de valoración extraordinaría 2020 pasa de potencialmente no tolerable a tolerable. El ajuste manual se realiza teniendo en cuenta que por las condiciones del COVID-19 se disminuye sustancialmente el uso del transporte aéreo.</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</si>
  <si>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pasa de alta a moderada y la probabilidad del impacto ambiental pasa de probable certero a probable. El resultado de valoración extraordinaría 2020 pasa de no tolerable a tolerable. El ajuste manual se realiza teniendo en cuenta que por las condiciones del COVID-19 se disminuye sustancialmente el uso del transporte aéreo.</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</si>
  <si>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pasa de alta a moderada y la probabilidad del impacto ambiental pasa de probable certero a probable. El resultado de valoración extraordinaría 2020 pasa de no tolerable a tolerable. El ajuste manual se realiza teniendo en cuenta que por las condiciones del COVID-19 se disminuye sustancialmente el uso del transporte terrestre.</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</si>
  <si>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continua siendo la misma y la probabilidad del impacto ambiental pasa de probable certero a probable. El resultado de valoración extraordinaría 2020 pasa de potencialmente no tolerable a tolerable. El ajuste manual se realiza teniendo en cuenta que por las condiciones del COVID-19 se disminuye sustancialmente el uso del transporte terrestre.</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</si>
  <si>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el proceso deberá seguir realizando sus actividades de movilización.</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</si>
  <si>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pasa de alto a moderado y la probabilidad del impacto ambiental pasa de certero a probable. El resultado de valoración extraordinaría 2020 pasa de no tolerable a tolerable. El ajuste manual se realiza teniendo en cuenta que por la pandemia del COVID-19 y el trabajamo mayoritariamente en casa el uso del papel disminuye sustancialmente.</t>
    </r>
  </si>
  <si>
    <r>
      <rPr>
        <b/>
        <sz val="7"/>
        <color theme="1"/>
        <rFont val="Arial Narrow"/>
        <family val="2"/>
      </rPr>
      <t>01/10/20:</t>
    </r>
    <r>
      <rPr>
        <sz val="7"/>
        <color theme="1"/>
        <rFont val="Arial Narrow"/>
        <family val="2"/>
      </rPr>
      <t xml:space="preserve"> Se realiza valoración extraordinaria del aspecto e impacto ambiental en el cual se modifica la consecuencia del impacto ambiental pasando de alto a moderado y la probabilidad del impacto ambiental no sufre ningún cambio. El resultado de valoración extraordinaría 2020 pasa de potencialmente no tolerable a tolerable. El ajuste manual se realiza teniendo en cuenta que por las condiciones de restricción de movilidad del COVID-19 y el trabajo mayoritariamente en casa, se disminuye sustancialmente el consumo del papel.</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</si>
  <si>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la generación de emisiones de ruido en condiciones anormales de operaciòn continuará siendo el mismo.</t>
    </r>
  </si>
  <si>
    <r>
      <rPr>
        <b/>
        <sz val="7"/>
        <color theme="1"/>
        <rFont val="Arial Narrow"/>
        <family val="2"/>
      </rPr>
      <t>01/10/20:</t>
    </r>
    <r>
      <rPr>
        <sz val="7"/>
        <color theme="1"/>
        <rFont val="Arial Narrow"/>
        <family val="2"/>
      </rPr>
      <t xml:space="preserve"> Se realiza valoración extraordinaria del aspecto e impacto ambiental en el cual se modifica la consecuencia del impacto ambiental de alta a moderada y la probabilidad del impacto ambiental pasa de certero a probable. El resultado de valoración extraordinaría 2020 pasa de no tolerable a tolerable. El ajuste manual se realiza teniendo en cuenta que por las restricciones de movilidad a causa del COVID-19 y el trabajo mayoritariamente en casa, se ha dejado de imprimir y por ende de consumir toneres de impresoras sustancialmente.</t>
    </r>
  </si>
  <si>
    <r>
      <rPr>
        <b/>
        <sz val="7"/>
        <color theme="1"/>
        <rFont val="Arial Narrow"/>
        <family val="2"/>
      </rPr>
      <t>01/10/20:</t>
    </r>
    <r>
      <rPr>
        <sz val="7"/>
        <color theme="1"/>
        <rFont val="Arial Narrow"/>
        <family val="2"/>
      </rPr>
      <t xml:space="preserve"> Se realiza valoración extraordinaria del aspecto e impacto ambiental en el cual se modifica la consecuencia del impacto ambiental de alta a moderada y la probabilidad del impacto ambiental pasa de certero a probable. El resultado de valoración extraordinaría 2020 pasa de no tolerable a tolerable. El ajuste manual se realiza teniendo en cuenta que por las restricciones de movilidad a causa del COVID-19 y el trabajo mayoritariamente en casa, se ha dejado de imprimir y consumir toneres de impresoras sustancialmente, por lo que la generación de estos usados tambien disminuye.</t>
    </r>
  </si>
  <si>
    <r>
      <rPr>
        <b/>
        <sz val="7"/>
        <color theme="1"/>
        <rFont val="Arial Narrow"/>
        <family val="2"/>
      </rPr>
      <t>01/10/20:</t>
    </r>
    <r>
      <rPr>
        <sz val="7"/>
        <color theme="1"/>
        <rFont val="Arial Narrow"/>
        <family val="2"/>
      </rPr>
      <t xml:space="preserve"> Se realiza valoración extraordinaria del aspecto e impacto ambiental en el cual se modifica la consecuencia del impacto ambiental de moderado a bajo y la probabilidad del impacto ambiental pasa de probable a improbable. El resultado de valoración extraordinaría 2020 no sufre ningún cambio. El ajuste manual se realiza teniendo en cuenta que el uso de los vehículos de la Entidad disminuyó por causa del COVID-19.</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</si>
  <si>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el uso de los vehículos en el proceso continua siendo el mismo.</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</si>
  <si>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pasa de baja a alta y la probabilidad de probable a certero. El resultado de valoración extraordinaría 2020 pasa de tolerable a no tolerable. El ajuste manual se realiza teniendo en cuenta que el proceso ha requerido reiniciar actividades presenciales con EPP que antes no utilizaba con la finalidad de prevenir el contagio por COVID-19, por lo cual se genera la misma cantidad de elementos usados.</t>
    </r>
  </si>
  <si>
    <r>
      <rPr>
        <b/>
        <sz val="7"/>
        <color theme="1"/>
        <rFont val="Arial Narrow"/>
        <family val="2"/>
      </rPr>
      <t>01/10/20:</t>
    </r>
    <r>
      <rPr>
        <sz val="7"/>
        <color theme="1"/>
        <rFont val="Arial Narrow"/>
        <family val="2"/>
      </rPr>
      <t xml:space="preserve"> Se realiza valoración extraordinaria del aspecto e impacto ambiental en el cual la consecuencia del impacto ambiental continua siendo la misma y la probabilidad del impacto ambiental pasa de certero a probable. El resultado de valoración extraordinaría 2020 pasa de potencialmente no tolerable a tolerable. El ajuste manual se realiza teniendo en cuenta que por las condiciones de restricción de movilidad por el COVID-19 se ha reducido sustancialmente el uso del transporte terrestre del proceso.</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</si>
  <si>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las emisiones por vehículos automotores terrestres continua siendo la misma ya que el uso de vehículos no se afecta en el proceso.</t>
    </r>
  </si>
  <si>
    <r>
      <rPr>
        <b/>
        <sz val="7"/>
        <color theme="1"/>
        <rFont val="Arial Narrow"/>
        <family val="2"/>
      </rPr>
      <t>01/10/20:</t>
    </r>
    <r>
      <rPr>
        <sz val="7"/>
        <color theme="1"/>
        <rFont val="Arial Narrow"/>
        <family val="2"/>
      </rPr>
      <t xml:space="preserve"> Se realiza valoración extraordinaria del aspecto e impacto ambiental en el cual se modifica la consecuencia del impacto continua sienod la misma y la probabilidad del impacto ambiental pasa de certero a probable. El resultado de valoración extraordinaría 2020 pasa de potencialmente no tolerable a tolerable. El ajuste manual se realiza teniendo en cuenta que por las restricciones de movilidad a causa del COVID-19 y el trabajo mayoritariamente en casa, se ha dejado de imprimir y consumir toneres de impresoras sustancialmente, por lo que la generación de los residuos de tinta se disminuye.</t>
    </r>
  </si>
  <si>
    <r>
      <rPr>
        <b/>
        <sz val="7"/>
        <color theme="1"/>
        <rFont val="Arial Narrow"/>
        <family val="2"/>
      </rPr>
      <t>01/10/20:</t>
    </r>
    <r>
      <rPr>
        <sz val="7"/>
        <color theme="1"/>
        <rFont val="Arial Narrow"/>
        <family val="2"/>
      </rPr>
      <t xml:space="preserve"> Se realiza valoración extraordinaria del aspecto e impacto ambiental en el cual se modifica la consecuencia del impacto ambiental cambia de alto a moderado y la probabilidad del impacto ambiental cambia de certero a probable. El resultado de valoración extraordinaría 2020 cambia de no tolerable a tolerable. El ajuste manual se realiza teniendo en cuenta que por causa del COVID-19 la mayoria del trabajo se está realizando desde casa por lo que el uso de luminarias disminuye aumentado la vida útil de estas.</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</si>
  <si>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 generación de residuos peligrosos del proceso no se afecta.</t>
    </r>
  </si>
  <si>
    <r>
      <rPr>
        <b/>
        <sz val="7"/>
        <color theme="1"/>
        <rFont val="Arial Narrow"/>
        <family val="2"/>
      </rPr>
      <t>01/10/20:</t>
    </r>
    <r>
      <rPr>
        <sz val="7"/>
        <color theme="1"/>
        <rFont val="Arial Narrow"/>
        <family val="2"/>
      </rPr>
      <t xml:space="preserve"> Se realiza valoración extraordinaria del aspecto e impacto ambiental sin que este tenga cambios. Por la pandemia de COVID-19 la generación de residuos biológicos no se afecta.</t>
    </r>
  </si>
  <si>
    <r>
      <rPr>
        <b/>
        <sz val="7"/>
        <color theme="1"/>
        <rFont val="Arial Narrow"/>
        <family val="2"/>
      </rPr>
      <t>01/10/20:</t>
    </r>
    <r>
      <rPr>
        <sz val="7"/>
        <color theme="1"/>
        <rFont val="Arial Narrow"/>
        <family val="2"/>
      </rPr>
      <t xml:space="preserve"> Se realiza valoración extraordinaria del aspecto e impacto ambiental positivo en el cual la consecuencia del impacto ambiental continua siendo la misma y la probabilidad del impacto ambiental pasa de certero a probable. El resultado de valoración extraordinaría 2020 cambia de potencialmente no tolerable a tolerable. El ajuste manual se realiza teniendo en cuenta que la generación de residuos ha disminuido por el trabajo mayoritariamente en casa a causa del COVID-19.</t>
    </r>
  </si>
  <si>
    <r>
      <rPr>
        <b/>
        <sz val="7"/>
        <color theme="1"/>
        <rFont val="Arial Narrow"/>
        <family val="2"/>
      </rPr>
      <t>01/10/20:</t>
    </r>
    <r>
      <rPr>
        <sz val="7"/>
        <color theme="1"/>
        <rFont val="Arial Narrow"/>
        <family val="2"/>
      </rPr>
      <t xml:space="preserve"> Se realiza valoración extraordinaria del aspecto e impacto ambiental sin que este tenga cambios, teniendo en cuenta que por la pandemia de COVID-19 la generación de residuos en situaciones de emergencia continuará siendo el mismo.</t>
    </r>
  </si>
  <si>
    <t>(E) Desempeño año 2019</t>
  </si>
  <si>
    <t>(E) Valor valoración 2019 o manual</t>
  </si>
  <si>
    <r>
      <rPr>
        <b/>
        <sz val="7"/>
        <color theme="1"/>
        <rFont val="Arial Narrow"/>
        <family val="2"/>
      </rPr>
      <t>01/10/20:</t>
    </r>
    <r>
      <rPr>
        <sz val="7"/>
        <color theme="1"/>
        <rFont val="Arial Narrow"/>
        <family val="2"/>
      </rPr>
      <t xml:space="preserve"> Se realiza valoración extraordinaria del aspecto e impacto ambiental en el cual se refleja el valor de disminución del consumo de energía a septiembre del año 2020 de acuerdo a la meta establecida para el año 2020. El aspecto e impacto ambiental disminuye 8,34% respecto al resultado de valoración del año 2019-2020. El aspecto e impacto ambiental continua siendo no tolerable.</t>
    </r>
  </si>
  <si>
    <r>
      <rPr>
        <b/>
        <sz val="7"/>
        <color theme="1"/>
        <rFont val="Arial Narrow"/>
        <family val="2"/>
      </rPr>
      <t>01/10/20:</t>
    </r>
    <r>
      <rPr>
        <sz val="7"/>
        <color theme="1"/>
        <rFont val="Arial Narrow"/>
        <family val="2"/>
      </rPr>
      <t xml:space="preserve"> Se realiza valoración extraordinaria del aspecto e impacto ambiental en el cual se refleja el valor de disminución de la generación de residuos ordinarios a septiembre del año 2020 de acuerdo a la meta establecida para el año 2020 (0% para este caso ya que en el año 2019 se alcanzó la meta del año 2020). El aspecto e impacto ambiental disminuye 67,93% respecto al resultado de valoración del año 2019-2020. El aspecto e impacto ambiental pasa de no tolerable a tolerable.</t>
    </r>
  </si>
  <si>
    <t>2020 (E)</t>
  </si>
  <si>
    <t>Valoración 2020 (E)</t>
  </si>
  <si>
    <t>1. Adquisición y movilización de insumos y equipos</t>
  </si>
  <si>
    <t>2. Movilización para el desarrollo de actividades</t>
  </si>
  <si>
    <t>3.1. Desarrollo de actividades misionales</t>
  </si>
  <si>
    <t>3.2. Desarrollo de actividades estratégicas</t>
  </si>
  <si>
    <t>3.3. Desarrollo de actividades de apoyo</t>
  </si>
  <si>
    <t>3.4. Desarrollo de actividades de seguimiento y medición</t>
  </si>
  <si>
    <t>4. Actividades de correspondencia y notificación</t>
  </si>
  <si>
    <t>5. Uso de los productos y servicios</t>
  </si>
  <si>
    <t>6. Seguimiento y control a los productos y servicios</t>
  </si>
  <si>
    <t>7. Fin de vida útil de los productos y servicios</t>
  </si>
  <si>
    <t>% Incidencia total</t>
  </si>
  <si>
    <t>Total general</t>
  </si>
  <si>
    <t>HOJA R&amp;A</t>
  </si>
  <si>
    <t>INSTRUCCIONES</t>
  </si>
  <si>
    <t>En esta hoja se podrán generar informes sobre los aspectos e impactos ambientales bajo el modelo por procesos de la Entidad con la herramienta de tablas dinamicas de Microsoft Excel.
La hoja tiene predeterminados filtros y demás información que facilita la generación de reportes, no obstante, cada usuario de acuerdo a su necesidad podrá modificar la información para la lectura que requiera.</t>
  </si>
  <si>
    <t>HOJA TD-GENERAL</t>
  </si>
  <si>
    <t>HOJA GD-GENERAL</t>
  </si>
  <si>
    <t>En esta hoja se podrán gráficar los informes sobre los aspectos e impactos ambientales bajo el modelo por procesos de la Entidad, de acuerdo con la información que se filtre en la hoja TD-GENERAL.</t>
  </si>
  <si>
    <t>HOJA TD-CV</t>
  </si>
  <si>
    <t>En esta hoja se podrán generar informes sobre los aspectos e impactos ambientales bajo el modelo de ciclo de vida de la Entidad con la herramienta de tablas dinamicas de Microsoft Excel.
La hoja tiene predeterminados filtros y demás información que facilita la generación de reportes, no obstante, cada usuario de acuerdo a su necesidad podrá modificar la información para la lectura que requiera.</t>
  </si>
  <si>
    <t>HOJA TD-MAPA</t>
  </si>
  <si>
    <t>En esta hoja se podrán generar informes sobre los aspectos e impactos ambientales bajo el esquema de mapas ambientales de la Entidad con la herramienta de tablas dinamicas de Microsoft Excel.
La hoja tiene predeterminados filtros y demás información que facilita la generación de reportes, no obstante, cada usuario de acuerdo a su necesidad podrá modificar la información para la lectura que requiera.</t>
  </si>
  <si>
    <t>HOJA CONTROL</t>
  </si>
  <si>
    <t>Esta hoja es el resumen de los principales aspectos de medición que deben ser tenidos en cuenta de la hoja A&amp;I, por lo que toda la hoja se encuentra formulada y  no debe ser alterada. La única columna que puede ser modificada es la de N° en la cual se debe poner el consecutivo del aspecto e impacto ambiental que se requiere traer información de la hoja A&amp;I.</t>
  </si>
  <si>
    <r>
      <t xml:space="preserve">El documento está compuesto por tres hojas de la siguiente manera:
</t>
    </r>
    <r>
      <rPr>
        <b/>
        <sz val="10"/>
        <color theme="1"/>
        <rFont val="Arial Narrow"/>
        <family val="2"/>
      </rPr>
      <t>A&amp;I:</t>
    </r>
    <r>
      <rPr>
        <sz val="10"/>
        <color theme="1"/>
        <rFont val="Arial Narrow"/>
        <family val="2"/>
      </rPr>
      <t xml:space="preserve"> En esta hoja se identifican y valoran los aspectos e impactos ambientales iniciales y secuenciales por proceso, ciclo de vida y mapas ambientales.
</t>
    </r>
    <r>
      <rPr>
        <b/>
        <sz val="10"/>
        <color theme="1"/>
        <rFont val="Arial Narrow"/>
        <family val="2"/>
      </rPr>
      <t>CONTROL:</t>
    </r>
    <r>
      <rPr>
        <sz val="10"/>
        <color theme="1"/>
        <rFont val="Arial Narrow"/>
        <family val="2"/>
      </rPr>
      <t xml:space="preserve"> En esta hoja se genera un resumen automático de la hoja A&amp;I con los aspectos relevantes que deben ser cálculados de la hoja A&amp;I.
</t>
    </r>
    <r>
      <rPr>
        <b/>
        <sz val="10"/>
        <color theme="1"/>
        <rFont val="Arial Narrow"/>
        <family val="2"/>
      </rPr>
      <t>TD-GENERAL:</t>
    </r>
    <r>
      <rPr>
        <sz val="10"/>
        <color theme="1"/>
        <rFont val="Arial Narrow"/>
        <family val="2"/>
      </rPr>
      <t xml:space="preserve"> En esta hoja se podrán obtener informes de los aspectos e impactos ambientales bajo el modelo por proceso conforme a los criterios de busqueda que el usuario requiera. De los resultados de esta hoja se priorizan los aspectos e impactos ambientales significativos que requieren de control.
</t>
    </r>
    <r>
      <rPr>
        <b/>
        <sz val="10"/>
        <color theme="1"/>
        <rFont val="Arial Narrow"/>
        <family val="2"/>
      </rPr>
      <t>GD-GENERAL</t>
    </r>
    <r>
      <rPr>
        <sz val="10"/>
        <color theme="1"/>
        <rFont val="Arial Narrow"/>
        <family val="2"/>
      </rPr>
      <t xml:space="preserve">: En esta hoja se gráfican los resultados obtenidos en la hoja TD-GENERAL. El gráfico es dinámico.
</t>
    </r>
    <r>
      <rPr>
        <b/>
        <sz val="10"/>
        <color theme="1"/>
        <rFont val="Arial Narrow"/>
        <family val="2"/>
      </rPr>
      <t>TD- CV:</t>
    </r>
    <r>
      <rPr>
        <sz val="10"/>
        <color theme="1"/>
        <rFont val="Arial Narrow"/>
        <family val="2"/>
      </rPr>
      <t xml:space="preserve"> En esta hoja se podrán obtener informes de los aspectos e impactos ambientales bajo el modelo de ciclo de vida conforme a los criterios de busqueda que el usuario requiera.
</t>
    </r>
    <r>
      <rPr>
        <b/>
        <sz val="10"/>
        <color theme="1"/>
        <rFont val="Arial Narrow"/>
        <family val="2"/>
      </rPr>
      <t>TD-MAPA:</t>
    </r>
    <r>
      <rPr>
        <sz val="10"/>
        <color theme="1"/>
        <rFont val="Arial Narrow"/>
        <family val="2"/>
      </rPr>
      <t xml:space="preserve"> En esta hoja se podrán obtener informes de los aspectos e impactos ambientales bajo el esquema de mapas ambientales conforme a los criterios de busqueda que el usuario requiera.</t>
    </r>
  </si>
  <si>
    <r>
      <t xml:space="preserve">Sección identificación del proceso:
</t>
    </r>
    <r>
      <rPr>
        <b/>
        <sz val="7"/>
        <color theme="1"/>
        <rFont val="Arial Narrow"/>
        <family val="2"/>
      </rPr>
      <t>Fecha de registro:</t>
    </r>
    <r>
      <rPr>
        <sz val="7"/>
        <color theme="1"/>
        <rFont val="Arial Narrow"/>
        <family val="2"/>
      </rPr>
      <t xml:space="preserve"> se debe poner la fecha en la que se identifica la fuente del aspecto e impacto ambiental.
</t>
    </r>
    <r>
      <rPr>
        <b/>
        <sz val="7"/>
        <color theme="1"/>
        <rFont val="Arial Narrow"/>
        <family val="2"/>
      </rPr>
      <t>Tipo de sede:</t>
    </r>
    <r>
      <rPr>
        <sz val="7"/>
        <color theme="1"/>
        <rFont val="Arial Narrow"/>
        <family val="2"/>
      </rPr>
      <t xml:space="preserve"> se debe escoger el tipo de sede en la cual se identifica la fuente y por ende el aspecto e impacto ambiental.
</t>
    </r>
    <r>
      <rPr>
        <b/>
        <sz val="7"/>
        <color theme="1"/>
        <rFont val="Arial Narrow"/>
        <family val="2"/>
      </rPr>
      <t>Sede:</t>
    </r>
    <r>
      <rPr>
        <sz val="7"/>
        <color theme="1"/>
        <rFont val="Arial Narrow"/>
        <family val="2"/>
      </rPr>
      <t xml:space="preserve"> se debe escoger la sede en la cual se identifiica la fuente y por ende el aspecto e impacto ambiental.
</t>
    </r>
    <r>
      <rPr>
        <b/>
        <sz val="7"/>
        <color theme="1"/>
        <rFont val="Arial Narrow"/>
        <family val="2"/>
      </rPr>
      <t>Lugar:</t>
    </r>
    <r>
      <rPr>
        <sz val="7"/>
        <color theme="1"/>
        <rFont val="Arial Narrow"/>
        <family val="2"/>
      </rPr>
      <t xml:space="preserve"> se debe escoger el lugar donde se identifica la fuente y por ende el aspecto e impacto ambiental.
</t>
    </r>
    <r>
      <rPr>
        <b/>
        <sz val="7"/>
        <color theme="1"/>
        <rFont val="Arial Narrow"/>
        <family val="2"/>
      </rPr>
      <t>Nombre del proceso:</t>
    </r>
    <r>
      <rPr>
        <sz val="7"/>
        <color theme="1"/>
        <rFont val="Arial Narrow"/>
        <family val="2"/>
      </rPr>
      <t xml:space="preserve"> se debe escoger de la lista desplegable el proceso al cual pertenece la fuente y por ende el aspecto e impacto ambiental.
</t>
    </r>
    <r>
      <rPr>
        <b/>
        <sz val="7"/>
        <color theme="1"/>
        <rFont val="Arial Narrow"/>
        <family val="2"/>
      </rPr>
      <t xml:space="preserve">Condiciones de operación: </t>
    </r>
    <r>
      <rPr>
        <sz val="7"/>
        <color theme="1"/>
        <rFont val="Arial Narrow"/>
        <family val="2"/>
      </rPr>
      <t xml:space="preserve">se debe escoger de la lista desplegable si la fuente y el aspecto e impacto ambiental identificado se desarrolla bajo condiciones normales, anormales o de emergencia.
</t>
    </r>
    <r>
      <rPr>
        <b/>
        <sz val="7"/>
        <color theme="1"/>
        <rFont val="Arial Narrow"/>
        <family val="2"/>
      </rPr>
      <t>Descripción de la condición:</t>
    </r>
    <r>
      <rPr>
        <sz val="7"/>
        <color theme="1"/>
        <rFont val="Arial Narrow"/>
        <family val="2"/>
      </rPr>
      <t xml:space="preserve"> si el proceso se desarrolla bajo condiciones anormales de operación o situaciones de emergencia se debe describir la condición bajo la cual se realizará la identificación y valoración de la fuente y el aspecto e impacto ambiental.
</t>
    </r>
    <r>
      <rPr>
        <b/>
        <sz val="7"/>
        <color theme="1"/>
        <rFont val="Arial Narrow"/>
        <family val="2"/>
      </rPr>
      <t>Control de cambio del proceso:</t>
    </r>
    <r>
      <rPr>
        <sz val="7"/>
        <color theme="1"/>
        <rFont val="Arial Narrow"/>
        <family val="2"/>
      </rPr>
      <t xml:space="preserve"> en este espacio se debe registrar si el proceso ha sufrido actualizaciones o cambios; normalmente se debe describir la fecha de actualización del proceso.
Sección identificación del aspecto e impacto ambiental:
</t>
    </r>
    <r>
      <rPr>
        <b/>
        <sz val="7"/>
        <color theme="1"/>
        <rFont val="Arial Narrow"/>
        <family val="2"/>
      </rPr>
      <t>Fuente:</t>
    </r>
    <r>
      <rPr>
        <sz val="7"/>
        <color theme="1"/>
        <rFont val="Arial Narrow"/>
        <family val="2"/>
      </rPr>
      <t xml:space="preserve"> se debe escoger de la lista desplegable si la fuente corresponde a entrada o salida conforme el desarrollo del proceso.
</t>
    </r>
    <r>
      <rPr>
        <b/>
        <sz val="7"/>
        <color theme="1"/>
        <rFont val="Arial Narrow"/>
        <family val="2"/>
      </rPr>
      <t>Descripción de la fuente:</t>
    </r>
    <r>
      <rPr>
        <sz val="7"/>
        <color theme="1"/>
        <rFont val="Arial Narrow"/>
        <family val="2"/>
      </rPr>
      <t xml:space="preserve"> se debe describir la fuente a la cual se le identificará el aspecto e impacto ambiental. La fuente corresponde al elemento que interactua con el medio ambiente.
Etapa del ciclo de vida: se debe seleccionar de la lista desplegable la etapa del ciclo de vida a la cual pertenece la fuente.
</t>
    </r>
    <r>
      <rPr>
        <b/>
        <sz val="7"/>
        <color theme="1"/>
        <rFont val="Arial Narrow"/>
        <family val="2"/>
      </rPr>
      <t>Aspecto ambiental:</t>
    </r>
    <r>
      <rPr>
        <sz val="7"/>
        <color theme="1"/>
        <rFont val="Arial Narrow"/>
        <family val="2"/>
      </rPr>
      <t xml:space="preserve"> se debe seleccionar de la lista desplegable el aspecto ambiental que se genera de la interacción de la fuente con el medio ambiente.
</t>
    </r>
    <r>
      <rPr>
        <b/>
        <sz val="7"/>
        <color theme="1"/>
        <rFont val="Arial Narrow"/>
        <family val="2"/>
      </rPr>
      <t>Impacto ambiental:</t>
    </r>
    <r>
      <rPr>
        <sz val="7"/>
        <color theme="1"/>
        <rFont val="Arial Narrow"/>
        <family val="2"/>
      </rPr>
      <t xml:space="preserve"> se debe seleciconar el impacto ambiental que se genera del aspecto ambiental que se ha identificado.
</t>
    </r>
    <r>
      <rPr>
        <b/>
        <sz val="7"/>
        <color theme="1"/>
        <rFont val="Arial Narrow"/>
        <family val="2"/>
      </rPr>
      <t>Tipo de impacto:</t>
    </r>
    <r>
      <rPr>
        <sz val="7"/>
        <color theme="1"/>
        <rFont val="Arial Narrow"/>
        <family val="2"/>
      </rPr>
      <t xml:space="preserve"> se debe establecer si el impacto que se genera es negativo o positivo sobre el medio ambiente.
</t>
    </r>
    <r>
      <rPr>
        <b/>
        <sz val="7"/>
        <color theme="1"/>
        <rFont val="Arial Narrow"/>
        <family val="2"/>
      </rPr>
      <t>Recurso que interactua:</t>
    </r>
    <r>
      <rPr>
        <sz val="7"/>
        <color theme="1"/>
        <rFont val="Arial Narrow"/>
        <family val="2"/>
      </rPr>
      <t xml:space="preserve"> se debe seleccionar de la lista desplegable el principal recurso natural que interactual con la fuente, sea negativa o positivamente.
Sección valoración del aspecto e impacto ambiental A&amp;I (inicial o secuencial):
La valoración inicial se realizará únicamente para el año 2019, como año base en el cual se identifican los aspectos e impactos ambientales de la Entidad.
</t>
    </r>
    <r>
      <rPr>
        <b/>
        <sz val="7"/>
        <color theme="1"/>
        <rFont val="Arial Narrow"/>
        <family val="2"/>
      </rPr>
      <t>Fecha de valoración:</t>
    </r>
    <r>
      <rPr>
        <sz val="7"/>
        <color theme="1"/>
        <rFont val="Arial Narrow"/>
        <family val="2"/>
      </rPr>
      <t xml:space="preserve"> se debe escribir la fecha en la que se realiza la valoración inicial del aspecto e impacto ambiental.
</t>
    </r>
    <r>
      <rPr>
        <b/>
        <sz val="7"/>
        <color theme="1"/>
        <rFont val="Arial Narrow"/>
        <family val="2"/>
      </rPr>
      <t>Probabilidad:</t>
    </r>
    <r>
      <rPr>
        <sz val="7"/>
        <color theme="1"/>
        <rFont val="Arial Narrow"/>
        <family val="2"/>
      </rPr>
      <t xml:space="preserve"> se debe escoger la probabilidad en una escala de 1 (improbable) - 3 (probable) - 5 (certero) en la cual se puede presentar el aspecto e impacto ambiental, siempre respondiendo a la siguiente pregunta ¿Qué tan probable es que el impacto y por ende el aspecto ambiental genere efectos sobre el medio ambiente?
</t>
    </r>
    <r>
      <rPr>
        <b/>
        <sz val="7"/>
        <color theme="1"/>
        <rFont val="Arial Narrow"/>
        <family val="2"/>
      </rPr>
      <t>Consecuencia:</t>
    </r>
    <r>
      <rPr>
        <sz val="7"/>
        <color theme="1"/>
        <rFont val="Arial Narrow"/>
        <family val="2"/>
      </rPr>
      <t xml:space="preserve"> se debe escoger la consecuencia en una escala de 1 (bajo) - 3 (medio) - 5 (alto) en la cual el aspecto e impacto ambiental puede generar algun efecto, siempre respondiendo a la siguiente pregunta ¿Qué tan significativo puede ser el efecto que puede generar el impacto y por ende el aspecto ambiental sobre el medio ambiente?
</t>
    </r>
    <r>
      <rPr>
        <b/>
        <sz val="7"/>
        <color theme="1"/>
        <rFont val="Arial Narrow"/>
        <family val="2"/>
      </rPr>
      <t>Valoración:</t>
    </r>
    <r>
      <rPr>
        <sz val="7"/>
        <color theme="1"/>
        <rFont val="Arial Narrow"/>
        <family val="2"/>
      </rPr>
      <t xml:space="preserve"> el valor será calculado automaticamente por el calculo que se realiza entre  la probabilidad y la consecuencia. Podrá obtener los valores de alto, moderado o bajo.
Valor probabilidad, valor consecuencia, valor valoración inicial: los valores seran calculados automaticamente de acuerdo a los criterios cualitativos que se escogan en la probabilidad, consecuencia y valoración inicial.
</t>
    </r>
    <r>
      <rPr>
        <b/>
        <sz val="7"/>
        <color theme="1"/>
        <rFont val="Arial Narrow"/>
        <family val="2"/>
      </rPr>
      <t>Significancia del A&amp;I:</t>
    </r>
    <r>
      <rPr>
        <sz val="7"/>
        <color theme="1"/>
        <rFont val="Arial Narrow"/>
        <family val="2"/>
      </rPr>
      <t xml:space="preserve"> el valor será calculado atomaticamente en el cual se establecerá si el aspecto e impacto ambiental valorado es tolerable, protencialmente no tolerable o no tolerable.
</t>
    </r>
    <r>
      <rPr>
        <b/>
        <sz val="7"/>
        <color theme="1"/>
        <rFont val="Arial Narrow"/>
        <family val="2"/>
      </rPr>
      <t>Control ambiental:</t>
    </r>
    <r>
      <rPr>
        <sz val="7"/>
        <color theme="1"/>
        <rFont val="Arial Narrow"/>
        <family val="2"/>
      </rPr>
      <t xml:space="preserve"> el valor será calculado automaticamente de acuerdo a los resutlados de la significancia del aspecto e impacto ambiental. Sólo requerirá control ambiental, los aspectos e impactos ambientales no tolerables.
</t>
    </r>
    <r>
      <rPr>
        <b/>
        <sz val="7"/>
        <color theme="1"/>
        <rFont val="Arial Narrow"/>
        <family val="2"/>
      </rPr>
      <t>Descripción de la valoración inicial y el control del aspecto e impacto ambiental:</t>
    </r>
    <r>
      <rPr>
        <sz val="7"/>
        <color theme="1"/>
        <rFont val="Arial Narrow"/>
        <family val="2"/>
      </rPr>
      <t xml:space="preserve"> se debe describir la razón por la cual se realizó la valoración del aspecto e impacto ambiental o los ajustes que se realicen sobre esta.
Sección desempeño ambiental año (número de año):
</t>
    </r>
    <r>
      <rPr>
        <b/>
        <sz val="7"/>
        <color theme="1"/>
        <rFont val="Arial Narrow"/>
        <family val="2"/>
      </rPr>
      <t>Unidad de medición:</t>
    </r>
    <r>
      <rPr>
        <sz val="7"/>
        <color theme="1"/>
        <rFont val="Arial Narrow"/>
        <family val="2"/>
      </rPr>
      <t xml:space="preserve"> si el aspecto e impacto ambiental se encuentra bajo control, se debió haber establecido una unidad de medición bajo la cual se llevará su control. En este espacio se debe poner dicha unidad de medición.
</t>
    </r>
    <r>
      <rPr>
        <b/>
        <sz val="7"/>
        <color theme="1"/>
        <rFont val="Arial Narrow"/>
        <family val="2"/>
      </rPr>
      <t>Desempeño ambiental (del año anterior):</t>
    </r>
    <r>
      <rPr>
        <sz val="7"/>
        <color theme="1"/>
        <rFont val="Arial Narrow"/>
        <family val="2"/>
      </rPr>
      <t xml:space="preserve"> si el aspecto e impacto ambiental se encuentra bajo control, se debe tener un control sobre su desempeño ambiental para lo cual tendrá que ponerse en esta casilla el valor del desempeño del año anterior.
</t>
    </r>
    <r>
      <rPr>
        <b/>
        <sz val="7"/>
        <color theme="1"/>
        <rFont val="Arial Narrow"/>
        <family val="2"/>
      </rPr>
      <t>Meta porcentual (del año anterior):</t>
    </r>
    <r>
      <rPr>
        <sz val="7"/>
        <color theme="1"/>
        <rFont val="Arial Narrow"/>
        <family val="2"/>
      </rPr>
      <t xml:space="preserve"> si el aspecto e impacto ambiental se encuentra bajo control, se debe poner el valor de la meta establecida para el año anterior.
</t>
    </r>
    <r>
      <rPr>
        <b/>
        <sz val="7"/>
        <color theme="1"/>
        <rFont val="Arial Narrow"/>
        <family val="2"/>
      </rPr>
      <t>Meta unitaria:</t>
    </r>
    <r>
      <rPr>
        <sz val="7"/>
        <color theme="1"/>
        <rFont val="Arial Narrow"/>
        <family val="2"/>
      </rPr>
      <t xml:space="preserve"> el sistema calculará automaticamente el valor de la meta unitaria de acuerdo al valor del desempeño ambiental del año anterior y la meta establecida para el año anterior.
</t>
    </r>
    <r>
      <rPr>
        <b/>
        <sz val="7"/>
        <color theme="1"/>
        <rFont val="Arial Narrow"/>
        <family val="2"/>
      </rPr>
      <t>Desempeño:</t>
    </r>
    <r>
      <rPr>
        <sz val="7"/>
        <color theme="1"/>
        <rFont val="Arial Narrow"/>
        <family val="2"/>
      </rPr>
      <t xml:space="preserve"> se debe poner el valor del desempeño del periodo sobre el cual se requiere hacer el cálculo.
</t>
    </r>
    <r>
      <rPr>
        <b/>
        <sz val="7"/>
        <color theme="1"/>
        <rFont val="Arial Narrow"/>
        <family val="2"/>
      </rPr>
      <t>Desviación de la meta:</t>
    </r>
    <r>
      <rPr>
        <sz val="7"/>
        <color theme="1"/>
        <rFont val="Arial Narrow"/>
        <family val="2"/>
      </rPr>
      <t xml:space="preserve"> el sistema calculará automáticamente el valor positivo (superavit - sobrecumplimiento) o negativo (déficit - incumplimiento) de la meta establecida para la vigencia sobre la cual se requiere realizar la medición y por ende el control ambiental.</t>
    </r>
  </si>
  <si>
    <t>MANUAL DEL SISTEMA INTEGRADO DE GESTIÓN</t>
  </si>
  <si>
    <t>INSTRUCCIONES DE DILIGENCIAMIENTO</t>
  </si>
  <si>
    <t>CONTROL DE CAMBIOS</t>
  </si>
  <si>
    <t>VERSIÓN</t>
  </si>
  <si>
    <t>FECHA</t>
  </si>
  <si>
    <t>DESCRIPCIÓN DEL CAMBIO</t>
  </si>
  <si>
    <t>Creación del documento</t>
  </si>
  <si>
    <t>ELABORÓ</t>
  </si>
  <si>
    <t>REVISÓ</t>
  </si>
  <si>
    <t>APROBÓ</t>
  </si>
  <si>
    <r>
      <rPr>
        <b/>
        <sz val="10"/>
        <color theme="1"/>
        <rFont val="Arial Narrow"/>
        <family val="2"/>
      </rPr>
      <t xml:space="preserve">Nombre: </t>
    </r>
    <r>
      <rPr>
        <sz val="10"/>
        <color theme="1"/>
        <rFont val="Arial Narrow"/>
        <family val="2"/>
      </rPr>
      <t xml:space="preserve">Camilo Andrés Cárdenas Díaz
</t>
    </r>
    <r>
      <rPr>
        <b/>
        <sz val="10"/>
        <color theme="1"/>
        <rFont val="Arial Narrow"/>
        <family val="2"/>
      </rPr>
      <t>Cargo:</t>
    </r>
    <r>
      <rPr>
        <sz val="10"/>
        <color theme="1"/>
        <rFont val="Arial Narrow"/>
        <family val="2"/>
      </rPr>
      <t xml:space="preserve">  Contratista Grupo de Planeación
</t>
    </r>
    <r>
      <rPr>
        <b/>
        <sz val="10"/>
        <color theme="1"/>
        <rFont val="Arial Narrow"/>
        <family val="2"/>
      </rPr>
      <t/>
    </r>
  </si>
  <si>
    <r>
      <rPr>
        <b/>
        <sz val="10"/>
        <color theme="1"/>
        <rFont val="Arial Narrow"/>
        <family val="2"/>
      </rPr>
      <t xml:space="preserve">Nombre: </t>
    </r>
    <r>
      <rPr>
        <sz val="10"/>
        <color theme="1"/>
        <rFont val="Arial Narrow"/>
        <family val="2"/>
      </rPr>
      <t xml:space="preserve">Yesnith Suárez Ariza 
</t>
    </r>
    <r>
      <rPr>
        <b/>
        <sz val="10"/>
        <color theme="1"/>
        <rFont val="Arial Narrow"/>
        <family val="2"/>
      </rPr>
      <t>Cargo:</t>
    </r>
    <r>
      <rPr>
        <sz val="10"/>
        <color theme="1"/>
        <rFont val="Arial Narrow"/>
        <family val="2"/>
      </rPr>
      <t xml:space="preserve">  Coordinadora Grupo de Planeación
</t>
    </r>
  </si>
  <si>
    <t>ANEXO 01
MATRIZ ASPECTOS E IMPACTOS AMBIENTALES</t>
  </si>
  <si>
    <t>ASPECTOS E IMPACTOS AMBIENTALES - A&amp;I</t>
  </si>
  <si>
    <t>CONTROL</t>
  </si>
  <si>
    <t>TABLA DINÁMICA - GENERAL</t>
  </si>
  <si>
    <t>GRÁFICA DINÁMICA - GENERAL</t>
  </si>
  <si>
    <t>TABLA DINÁMICA - CICLO DE VIDA</t>
  </si>
  <si>
    <t>TABLA DINÁMICA - MAPA</t>
  </si>
  <si>
    <t>Valoración y control del aspecto e impacto ambiental 2019-2020</t>
  </si>
  <si>
    <t>Valoración y control del aspecto e impacto ambiental 2020 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</si>
</sst>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240A]d&quot; de &quot;mmmm&quot; de &quot;yyyy;@"/>
    <numFmt numFmtId="165" formatCode="0.0"/>
    <numFmt numFmtId="166" formatCode="d/mm/yyyy;@"/>
  </numFmts>
  <fonts count="34" x14ac:knownFonts="1">
    <font>
      <sz val="11"/>
      <color theme="1"/>
      <name val="Calibri"/>
      <family val="2"/>
      <scheme val="minor"/>
    </font>
    <font>
      <sz val="11"/>
      <color theme="1"/>
      <name val="Calibri"/>
      <family val="2"/>
      <scheme val="minor"/>
    </font>
    <font>
      <sz val="7"/>
      <color theme="1"/>
      <name val="Arial Narrow"/>
      <family val="2"/>
    </font>
    <font>
      <sz val="9"/>
      <color theme="1"/>
      <name val="Arial Narrow"/>
      <family val="2"/>
    </font>
    <font>
      <sz val="10"/>
      <color theme="1"/>
      <name val="Arial Narrow"/>
      <family val="2"/>
    </font>
    <font>
      <b/>
      <sz val="10"/>
      <color theme="1"/>
      <name val="Arial Narrow"/>
      <family val="2"/>
    </font>
    <font>
      <b/>
      <sz val="10"/>
      <color theme="0"/>
      <name val="Arial Narrow"/>
      <family val="2"/>
    </font>
    <font>
      <sz val="11"/>
      <color rgb="FF000000"/>
      <name val="Arial Narrow"/>
      <family val="2"/>
    </font>
    <font>
      <sz val="8"/>
      <color rgb="FF000000"/>
      <name val="Arial Narrow"/>
      <family val="2"/>
    </font>
    <font>
      <b/>
      <sz val="14"/>
      <color theme="1"/>
      <name val="Arial Narrow"/>
      <family val="2"/>
    </font>
    <font>
      <b/>
      <sz val="7"/>
      <color theme="1"/>
      <name val="Arial Narrow"/>
      <family val="2"/>
    </font>
    <font>
      <b/>
      <sz val="9"/>
      <color theme="0"/>
      <name val="Arial Narrow"/>
      <family val="2"/>
    </font>
    <font>
      <b/>
      <sz val="7"/>
      <color theme="0"/>
      <name val="Arial Narrow"/>
      <family val="2"/>
    </font>
    <font>
      <b/>
      <sz val="20"/>
      <color theme="1"/>
      <name val="Arial Narrow"/>
      <family val="2"/>
    </font>
    <font>
      <b/>
      <sz val="7"/>
      <color theme="0"/>
      <name val="Arial Narrow"/>
      <family val="2"/>
    </font>
    <font>
      <sz val="9"/>
      <color theme="1"/>
      <name val="Arial Narrow"/>
      <family val="2"/>
    </font>
    <font>
      <sz val="7"/>
      <color theme="1"/>
      <name val="Arial Narrow"/>
      <family val="2"/>
    </font>
    <font>
      <sz val="10"/>
      <color theme="1"/>
      <name val="Arial Narrow"/>
      <family val="2"/>
    </font>
    <font>
      <sz val="12"/>
      <color theme="1"/>
      <name val="Arial Narrow"/>
      <family val="2"/>
    </font>
    <font>
      <sz val="20"/>
      <color theme="1"/>
      <name val="Arial Narrow"/>
      <family val="2"/>
    </font>
    <font>
      <sz val="8"/>
      <name val="Calibri"/>
      <family val="2"/>
      <scheme val="minor"/>
    </font>
    <font>
      <b/>
      <sz val="7"/>
      <color theme="0"/>
      <name val="Arial Narrow"/>
    </font>
    <font>
      <sz val="9"/>
      <color theme="1"/>
      <name val="Arial Narrow"/>
    </font>
    <font>
      <sz val="7"/>
      <color theme="1"/>
      <name val="Arial Narrow"/>
    </font>
    <font>
      <b/>
      <sz val="9"/>
      <color theme="1"/>
      <name val="Arial Narrow"/>
      <family val="2"/>
    </font>
    <font>
      <sz val="10"/>
      <color theme="1"/>
      <name val="Arial Narrow"/>
    </font>
    <font>
      <b/>
      <sz val="14"/>
      <color theme="1"/>
      <name val="Arial Narrow"/>
    </font>
    <font>
      <b/>
      <sz val="10"/>
      <color theme="1"/>
      <name val="Arial Narrow"/>
    </font>
    <font>
      <b/>
      <sz val="12"/>
      <color theme="0"/>
      <name val="Arial Narrow"/>
      <family val="2"/>
    </font>
    <font>
      <u/>
      <sz val="11"/>
      <color theme="10"/>
      <name val="Calibri"/>
      <family val="2"/>
      <scheme val="minor"/>
    </font>
    <font>
      <b/>
      <u/>
      <sz val="10"/>
      <name val="Arial Narrow"/>
      <family val="2"/>
    </font>
    <font>
      <b/>
      <u/>
      <sz val="12"/>
      <name val="Arial Narrow"/>
      <family val="2"/>
    </font>
    <font>
      <b/>
      <sz val="11"/>
      <color theme="1"/>
      <name val="Arial Narrow"/>
      <family val="2"/>
    </font>
    <font>
      <sz val="11"/>
      <color theme="1"/>
      <name val="Arial Narrow"/>
      <family val="2"/>
    </font>
  </fonts>
  <fills count="7">
    <fill>
      <patternFill patternType="none"/>
    </fill>
    <fill>
      <patternFill patternType="gray125"/>
    </fill>
    <fill>
      <patternFill patternType="solid">
        <fgColor rgb="FFFFFF00"/>
        <bgColor indexed="64"/>
      </patternFill>
    </fill>
    <fill>
      <patternFill patternType="solid">
        <fgColor rgb="FF006850"/>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9" tint="0.59999389629810485"/>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style="double">
        <color indexed="64"/>
      </left>
      <right/>
      <top/>
      <bottom/>
      <diagonal/>
    </border>
    <border>
      <left style="double">
        <color indexed="64"/>
      </left>
      <right style="medium">
        <color indexed="64"/>
      </right>
      <top style="medium">
        <color indexed="64"/>
      </top>
      <bottom style="medium">
        <color indexed="64"/>
      </bottom>
      <diagonal/>
    </border>
    <border>
      <left style="double">
        <color indexed="64"/>
      </left>
      <right style="hair">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double">
        <color indexed="64"/>
      </right>
      <top/>
      <bottom/>
      <diagonal/>
    </border>
    <border>
      <left style="medium">
        <color indexed="64"/>
      </left>
      <right style="double">
        <color indexed="64"/>
      </right>
      <top style="medium">
        <color indexed="64"/>
      </top>
      <bottom style="medium">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hair">
        <color indexed="64"/>
      </right>
      <top style="hair">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double">
        <color indexed="64"/>
      </right>
      <top style="medium">
        <color indexed="64"/>
      </top>
      <bottom/>
      <diagonal/>
    </border>
    <border>
      <left style="medium">
        <color rgb="FF069169"/>
      </left>
      <right/>
      <top style="medium">
        <color rgb="FF069169"/>
      </top>
      <bottom style="medium">
        <color rgb="FF069169"/>
      </bottom>
      <diagonal/>
    </border>
    <border>
      <left/>
      <right/>
      <top style="medium">
        <color rgb="FF069169"/>
      </top>
      <bottom style="medium">
        <color rgb="FF069169"/>
      </bottom>
      <diagonal/>
    </border>
    <border>
      <left/>
      <right style="medium">
        <color rgb="FF069169"/>
      </right>
      <top style="medium">
        <color rgb="FF069169"/>
      </top>
      <bottom style="medium">
        <color rgb="FF069169"/>
      </bottom>
      <diagonal/>
    </border>
    <border>
      <left style="medium">
        <color rgb="FF069169"/>
      </left>
      <right/>
      <top/>
      <bottom/>
      <diagonal/>
    </border>
    <border>
      <left/>
      <right style="medium">
        <color rgb="FF069169"/>
      </right>
      <top/>
      <bottom/>
      <diagonal/>
    </border>
    <border>
      <left style="medium">
        <color rgb="FF069169"/>
      </left>
      <right style="medium">
        <color rgb="FF069169"/>
      </right>
      <top style="medium">
        <color rgb="FF069169"/>
      </top>
      <bottom style="medium">
        <color rgb="FF069169"/>
      </bottom>
      <diagonal/>
    </border>
    <border>
      <left style="medium">
        <color rgb="FF069169"/>
      </left>
      <right style="thin">
        <color rgb="FF069169"/>
      </right>
      <top style="medium">
        <color rgb="FF069169"/>
      </top>
      <bottom style="medium">
        <color rgb="FF069169"/>
      </bottom>
      <diagonal/>
    </border>
    <border>
      <left style="thin">
        <color rgb="FF069169"/>
      </left>
      <right style="thin">
        <color rgb="FF069169"/>
      </right>
      <top style="medium">
        <color rgb="FF069169"/>
      </top>
      <bottom style="medium">
        <color rgb="FF069169"/>
      </bottom>
      <diagonal/>
    </border>
    <border>
      <left style="thin">
        <color rgb="FF069169"/>
      </left>
      <right style="medium">
        <color rgb="FF069169"/>
      </right>
      <top style="medium">
        <color rgb="FF069169"/>
      </top>
      <bottom style="medium">
        <color rgb="FF069169"/>
      </bottom>
      <diagonal/>
    </border>
    <border>
      <left style="medium">
        <color rgb="FF069169"/>
      </left>
      <right style="medium">
        <color rgb="FF069169"/>
      </right>
      <top/>
      <bottom style="thin">
        <color rgb="FF069169"/>
      </bottom>
      <diagonal/>
    </border>
    <border>
      <left style="medium">
        <color rgb="FF069169"/>
      </left>
      <right style="medium">
        <color rgb="FF069169"/>
      </right>
      <top style="thin">
        <color rgb="FF069169"/>
      </top>
      <bottom style="thin">
        <color rgb="FF069169"/>
      </bottom>
      <diagonal/>
    </border>
    <border>
      <left style="medium">
        <color rgb="FF069169"/>
      </left>
      <right/>
      <top style="medium">
        <color rgb="FF069169"/>
      </top>
      <bottom style="thin">
        <color rgb="FF069169"/>
      </bottom>
      <diagonal/>
    </border>
    <border>
      <left/>
      <right/>
      <top style="medium">
        <color rgb="FF069169"/>
      </top>
      <bottom style="thin">
        <color rgb="FF069169"/>
      </bottom>
      <diagonal/>
    </border>
    <border>
      <left/>
      <right style="medium">
        <color rgb="FF069169"/>
      </right>
      <top style="medium">
        <color rgb="FF069169"/>
      </top>
      <bottom style="thin">
        <color rgb="FF069169"/>
      </bottom>
      <diagonal/>
    </border>
    <border>
      <left style="medium">
        <color rgb="FF069169"/>
      </left>
      <right/>
      <top style="thin">
        <color rgb="FF069169"/>
      </top>
      <bottom style="thin">
        <color rgb="FF069169"/>
      </bottom>
      <diagonal/>
    </border>
    <border>
      <left/>
      <right/>
      <top style="thin">
        <color rgb="FF069169"/>
      </top>
      <bottom style="thin">
        <color rgb="FF069169"/>
      </bottom>
      <diagonal/>
    </border>
    <border>
      <left/>
      <right style="medium">
        <color rgb="FF069169"/>
      </right>
      <top style="thin">
        <color rgb="FF069169"/>
      </top>
      <bottom style="thin">
        <color rgb="FF069169"/>
      </bottom>
      <diagonal/>
    </border>
    <border>
      <left style="medium">
        <color rgb="FF069169"/>
      </left>
      <right style="medium">
        <color rgb="FF069169"/>
      </right>
      <top style="thin">
        <color rgb="FF069169"/>
      </top>
      <bottom style="medium">
        <color rgb="FF069169"/>
      </bottom>
      <diagonal/>
    </border>
    <border>
      <left style="medium">
        <color rgb="FF069169"/>
      </left>
      <right/>
      <top style="thin">
        <color rgb="FF069169"/>
      </top>
      <bottom style="medium">
        <color rgb="FF069169"/>
      </bottom>
      <diagonal/>
    </border>
    <border>
      <left/>
      <right/>
      <top style="thin">
        <color rgb="FF069169"/>
      </top>
      <bottom style="medium">
        <color rgb="FF069169"/>
      </bottom>
      <diagonal/>
    </border>
    <border>
      <left/>
      <right style="medium">
        <color rgb="FF069169"/>
      </right>
      <top style="thin">
        <color rgb="FF069169"/>
      </top>
      <bottom style="medium">
        <color rgb="FF069169"/>
      </bottom>
      <diagonal/>
    </border>
    <border>
      <left style="medium">
        <color rgb="FF069169"/>
      </left>
      <right/>
      <top/>
      <bottom style="medium">
        <color rgb="FF069169"/>
      </bottom>
      <diagonal/>
    </border>
    <border>
      <left/>
      <right/>
      <top/>
      <bottom style="medium">
        <color rgb="FF069169"/>
      </bottom>
      <diagonal/>
    </border>
    <border>
      <left/>
      <right style="medium">
        <color rgb="FF069169"/>
      </right>
      <top/>
      <bottom style="medium">
        <color rgb="FF069169"/>
      </bottom>
      <diagonal/>
    </border>
    <border>
      <left/>
      <right style="thin">
        <color rgb="FF069169"/>
      </right>
      <top style="medium">
        <color rgb="FF069169"/>
      </top>
      <bottom style="medium">
        <color rgb="FF069169"/>
      </bottom>
      <diagonal/>
    </border>
  </borders>
  <cellStyleXfs count="3">
    <xf numFmtId="0" fontId="0" fillId="0" borderId="0"/>
    <xf numFmtId="9" fontId="1" fillId="0" borderId="0" applyFont="0" applyFill="0" applyBorder="0" applyAlignment="0" applyProtection="0"/>
    <xf numFmtId="0" fontId="29" fillId="0" borderId="0" applyNumberFormat="0" applyFill="0" applyBorder="0" applyAlignment="0" applyProtection="0"/>
  </cellStyleXfs>
  <cellXfs count="317">
    <xf numFmtId="0" fontId="0" fillId="0" borderId="0" xfId="0"/>
    <xf numFmtId="0" fontId="2" fillId="0" borderId="0" xfId="0" applyFont="1" applyAlignment="1">
      <alignment horizontal="left" vertical="center" wrapText="1"/>
    </xf>
    <xf numFmtId="0" fontId="5" fillId="0" borderId="0" xfId="0" applyFont="1" applyAlignment="1">
      <alignment horizontal="center" vertical="center" wrapText="1"/>
    </xf>
    <xf numFmtId="0" fontId="0" fillId="0" borderId="0" xfId="0" applyAlignment="1">
      <alignment vertical="center" wrapText="1"/>
    </xf>
    <xf numFmtId="0" fontId="7" fillId="0" borderId="0" xfId="0" applyFont="1" applyAlignment="1">
      <alignment horizontal="justify"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9"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pplyProtection="1">
      <alignment horizontal="center" vertical="center" wrapText="1"/>
    </xf>
    <xf numFmtId="0" fontId="6" fillId="3" borderId="1" xfId="0" applyFont="1" applyFill="1" applyBorder="1" applyAlignment="1">
      <alignment horizontal="center" vertical="center" wrapText="1"/>
    </xf>
    <xf numFmtId="0" fontId="9" fillId="4" borderId="0" xfId="0" applyFont="1" applyFill="1" applyAlignment="1">
      <alignment horizontal="left" vertical="center"/>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164" fontId="3" fillId="4" borderId="4" xfId="0" applyNumberFormat="1" applyFont="1" applyFill="1" applyBorder="1" applyAlignment="1" applyProtection="1">
      <alignment horizontal="center" vertical="center" wrapText="1"/>
      <protection locked="0"/>
    </xf>
    <xf numFmtId="0" fontId="3" fillId="4" borderId="5" xfId="0" applyFont="1" applyFill="1" applyBorder="1" applyAlignment="1">
      <alignment horizontal="left" vertical="center" wrapText="1"/>
    </xf>
    <xf numFmtId="0" fontId="3" fillId="4" borderId="5" xfId="0" applyFont="1" applyFill="1" applyBorder="1" applyAlignment="1">
      <alignment horizontal="center" vertical="center" wrapText="1"/>
    </xf>
    <xf numFmtId="9" fontId="3" fillId="4" borderId="5" xfId="1" applyNumberFormat="1" applyFont="1" applyFill="1" applyBorder="1" applyAlignment="1">
      <alignment horizontal="center" vertical="center" wrapText="1"/>
    </xf>
    <xf numFmtId="2" fontId="3" fillId="4" borderId="5" xfId="0" applyNumberFormat="1" applyFont="1" applyFill="1" applyBorder="1" applyAlignment="1">
      <alignment horizontal="center" vertical="center" wrapText="1"/>
    </xf>
    <xf numFmtId="0" fontId="2" fillId="4" borderId="6" xfId="0" applyFont="1" applyFill="1" applyBorder="1" applyAlignment="1">
      <alignment horizontal="left" vertical="center" wrapText="1"/>
    </xf>
    <xf numFmtId="164" fontId="3" fillId="4" borderId="7" xfId="0" applyNumberFormat="1" applyFont="1" applyFill="1" applyBorder="1" applyAlignment="1" applyProtection="1">
      <alignment horizontal="center" vertical="center" wrapText="1"/>
      <protection locked="0"/>
    </xf>
    <xf numFmtId="0" fontId="3" fillId="4" borderId="8" xfId="0" applyFont="1" applyFill="1" applyBorder="1" applyAlignment="1">
      <alignment horizontal="left" vertical="center" wrapText="1"/>
    </xf>
    <xf numFmtId="0" fontId="3" fillId="4" borderId="8" xfId="0" applyFont="1" applyFill="1" applyBorder="1" applyAlignment="1">
      <alignment horizontal="center" vertical="center" wrapText="1"/>
    </xf>
    <xf numFmtId="9" fontId="3" fillId="4" borderId="8" xfId="0" applyNumberFormat="1" applyFont="1" applyFill="1" applyBorder="1" applyAlignment="1">
      <alignment horizontal="center" vertical="center" wrapText="1"/>
    </xf>
    <xf numFmtId="2" fontId="3" fillId="4" borderId="8" xfId="0" applyNumberFormat="1" applyFont="1" applyFill="1" applyBorder="1" applyAlignment="1">
      <alignment horizontal="center" vertical="center" wrapText="1"/>
    </xf>
    <xf numFmtId="0" fontId="2" fillId="4" borderId="9"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12" fillId="3" borderId="10" xfId="0" applyFont="1" applyFill="1" applyBorder="1" applyAlignment="1">
      <alignment horizontal="left" vertical="center" wrapText="1"/>
    </xf>
    <xf numFmtId="0" fontId="5" fillId="3" borderId="12" xfId="0" applyFont="1" applyFill="1" applyBorder="1" applyAlignment="1">
      <alignment horizontal="center" vertical="center" wrapText="1"/>
    </xf>
    <xf numFmtId="164" fontId="3" fillId="4" borderId="13" xfId="0" applyNumberFormat="1" applyFont="1" applyFill="1" applyBorder="1" applyAlignment="1" applyProtection="1">
      <alignment horizontal="center" vertical="center" wrapText="1"/>
      <protection locked="0"/>
    </xf>
    <xf numFmtId="164" fontId="3" fillId="4" borderId="14" xfId="0" applyNumberFormat="1" applyFont="1" applyFill="1" applyBorder="1" applyAlignment="1" applyProtection="1">
      <alignment horizontal="center" vertical="center" wrapText="1"/>
      <protection locked="0"/>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9" fillId="4" borderId="11" xfId="0" applyFont="1" applyFill="1" applyBorder="1" applyAlignment="1">
      <alignment horizontal="left" vertical="center"/>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15" xfId="0" applyFont="1" applyFill="1" applyBorder="1" applyAlignment="1">
      <alignment horizontal="center" vertical="center" wrapText="1"/>
    </xf>
    <xf numFmtId="0" fontId="9" fillId="4" borderId="15" xfId="0" applyFont="1" applyFill="1" applyBorder="1" applyAlignment="1">
      <alignment horizontal="left" vertical="center"/>
    </xf>
    <xf numFmtId="0" fontId="9" fillId="4" borderId="15" xfId="0" applyFont="1" applyFill="1" applyBorder="1" applyAlignment="1">
      <alignment horizontal="center" vertical="center"/>
    </xf>
    <xf numFmtId="0" fontId="9" fillId="4" borderId="16" xfId="0" applyFont="1" applyFill="1" applyBorder="1" applyAlignment="1">
      <alignment horizontal="left" vertical="center"/>
    </xf>
    <xf numFmtId="0" fontId="9" fillId="4" borderId="0" xfId="0" applyFont="1" applyFill="1" applyBorder="1" applyAlignment="1">
      <alignment horizontal="left" vertical="center"/>
    </xf>
    <xf numFmtId="0" fontId="5" fillId="3" borderId="17" xfId="0" applyFont="1" applyFill="1" applyBorder="1" applyAlignment="1">
      <alignment horizontal="center" vertical="center" wrapText="1"/>
    </xf>
    <xf numFmtId="0" fontId="9" fillId="4" borderId="18" xfId="0" applyFont="1" applyFill="1" applyBorder="1" applyAlignment="1">
      <alignment horizontal="center" vertical="center"/>
    </xf>
    <xf numFmtId="10" fontId="3" fillId="4" borderId="6" xfId="1" applyNumberFormat="1" applyFont="1" applyFill="1" applyBorder="1" applyAlignment="1">
      <alignment horizontal="center" vertical="center" wrapText="1"/>
    </xf>
    <xf numFmtId="10" fontId="3" fillId="4" borderId="9" xfId="1" applyNumberFormat="1" applyFont="1" applyFill="1" applyBorder="1" applyAlignment="1">
      <alignment horizontal="center" vertical="center" wrapText="1"/>
    </xf>
    <xf numFmtId="0" fontId="9" fillId="4" borderId="19" xfId="0" applyFont="1" applyFill="1" applyBorder="1" applyAlignment="1">
      <alignment horizontal="left" vertical="center"/>
    </xf>
    <xf numFmtId="0" fontId="5" fillId="3" borderId="20" xfId="0" applyFont="1" applyFill="1" applyBorder="1" applyAlignment="1">
      <alignment horizontal="center"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3" fillId="4" borderId="2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4" fillId="0" borderId="0" xfId="0" applyFont="1" applyAlignment="1">
      <alignment horizontal="left" vertical="center" wrapText="1"/>
    </xf>
    <xf numFmtId="0" fontId="4" fillId="4"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9" fillId="0" borderId="0" xfId="0" applyFont="1" applyAlignment="1">
      <alignment horizontal="center" vertical="center" wrapText="1"/>
    </xf>
    <xf numFmtId="0" fontId="3" fillId="4" borderId="10"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3" fillId="4" borderId="25" xfId="0" applyFont="1" applyFill="1" applyBorder="1" applyAlignment="1">
      <alignment horizontal="center" vertical="center" wrapText="1"/>
    </xf>
    <xf numFmtId="0" fontId="2" fillId="4" borderId="26" xfId="0" applyFont="1" applyFill="1" applyBorder="1" applyAlignment="1">
      <alignment horizontal="left" vertical="center" wrapText="1"/>
    </xf>
    <xf numFmtId="0" fontId="3" fillId="4" borderId="27" xfId="0" applyFont="1" applyFill="1" applyBorder="1" applyAlignment="1">
      <alignment horizontal="center" vertical="center" wrapText="1"/>
    </xf>
    <xf numFmtId="9" fontId="3" fillId="4" borderId="25" xfId="0" applyNumberFormat="1" applyFont="1" applyFill="1" applyBorder="1" applyAlignment="1">
      <alignment horizontal="center" vertical="center" wrapText="1"/>
    </xf>
    <xf numFmtId="2" fontId="3" fillId="4" borderId="25" xfId="0" applyNumberFormat="1" applyFont="1" applyFill="1" applyBorder="1" applyAlignment="1">
      <alignment horizontal="center" vertical="center" wrapText="1"/>
    </xf>
    <xf numFmtId="10" fontId="3" fillId="4" borderId="28" xfId="1" applyNumberFormat="1" applyFont="1" applyFill="1" applyBorder="1" applyAlignment="1">
      <alignment horizontal="center" vertical="center" wrapText="1"/>
    </xf>
    <xf numFmtId="164" fontId="3" fillId="4" borderId="29" xfId="0" applyNumberFormat="1" applyFont="1" applyFill="1" applyBorder="1" applyAlignment="1" applyProtection="1">
      <alignment horizontal="center" vertical="center" wrapText="1"/>
      <protection locked="0"/>
    </xf>
    <xf numFmtId="0" fontId="14" fillId="3" borderId="1"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8" xfId="0" applyFont="1" applyFill="1" applyBorder="1" applyAlignment="1">
      <alignment horizontal="center" vertical="center" wrapText="1"/>
    </xf>
    <xf numFmtId="0" fontId="16" fillId="4" borderId="22" xfId="0" applyFont="1" applyFill="1" applyBorder="1" applyAlignment="1">
      <alignment horizontal="left" vertical="center" wrapText="1"/>
    </xf>
    <xf numFmtId="0" fontId="15" fillId="4" borderId="14" xfId="0" applyFont="1" applyFill="1" applyBorder="1" applyAlignment="1">
      <alignment horizontal="center" vertical="center" wrapText="1"/>
    </xf>
    <xf numFmtId="0" fontId="15" fillId="4" borderId="22" xfId="0" applyFont="1" applyFill="1" applyBorder="1" applyAlignment="1">
      <alignment horizontal="center" vertical="center" wrapText="1"/>
    </xf>
    <xf numFmtId="164" fontId="15" fillId="4" borderId="14" xfId="0" applyNumberFormat="1" applyFont="1" applyFill="1" applyBorder="1" applyAlignment="1" applyProtection="1">
      <alignment horizontal="center" vertical="center" wrapText="1"/>
      <protection locked="0"/>
    </xf>
    <xf numFmtId="9" fontId="15" fillId="4" borderId="8" xfId="0" applyNumberFormat="1" applyFont="1" applyFill="1" applyBorder="1" applyAlignment="1">
      <alignment horizontal="center" vertical="center" wrapText="1"/>
    </xf>
    <xf numFmtId="2" fontId="15" fillId="4" borderId="8" xfId="0" applyNumberFormat="1" applyFont="1" applyFill="1" applyBorder="1" applyAlignment="1">
      <alignment horizontal="center" vertical="center" wrapText="1"/>
    </xf>
    <xf numFmtId="10" fontId="15" fillId="4" borderId="9" xfId="1" applyNumberFormat="1" applyFont="1" applyFill="1" applyBorder="1" applyAlignment="1">
      <alignment horizontal="center" vertical="center" wrapText="1"/>
    </xf>
    <xf numFmtId="164" fontId="15" fillId="4" borderId="7" xfId="0" applyNumberFormat="1" applyFont="1" applyFill="1" applyBorder="1" applyAlignment="1" applyProtection="1">
      <alignment horizontal="center" vertical="center" wrapText="1"/>
      <protection locked="0"/>
    </xf>
    <xf numFmtId="0" fontId="16" fillId="4" borderId="9" xfId="0" applyFont="1" applyFill="1" applyBorder="1" applyAlignment="1">
      <alignment horizontal="left" vertical="center" wrapText="1"/>
    </xf>
    <xf numFmtId="0" fontId="14" fillId="3" borderId="24" xfId="0" applyFont="1" applyFill="1" applyBorder="1" applyAlignment="1">
      <alignment horizontal="left" vertical="center" wrapText="1"/>
    </xf>
    <xf numFmtId="0" fontId="15" fillId="4" borderId="25" xfId="0" applyFont="1" applyFill="1" applyBorder="1" applyAlignment="1">
      <alignment horizontal="center" vertical="center" wrapText="1"/>
    </xf>
    <xf numFmtId="0" fontId="16" fillId="4" borderId="26" xfId="0" applyFont="1" applyFill="1" applyBorder="1" applyAlignment="1">
      <alignment horizontal="left" vertical="center" wrapText="1"/>
    </xf>
    <xf numFmtId="0" fontId="15" fillId="4" borderId="27" xfId="0" applyFont="1" applyFill="1" applyBorder="1" applyAlignment="1">
      <alignment horizontal="center" vertical="center" wrapText="1"/>
    </xf>
    <xf numFmtId="164" fontId="15" fillId="4" borderId="27" xfId="0" applyNumberFormat="1" applyFont="1" applyFill="1" applyBorder="1" applyAlignment="1" applyProtection="1">
      <alignment horizontal="center" vertical="center" wrapText="1"/>
      <protection locked="0"/>
    </xf>
    <xf numFmtId="9" fontId="15" fillId="4" borderId="25" xfId="0" applyNumberFormat="1" applyFont="1" applyFill="1" applyBorder="1" applyAlignment="1">
      <alignment horizontal="center" vertical="center" wrapText="1"/>
    </xf>
    <xf numFmtId="2" fontId="15" fillId="4" borderId="25" xfId="0" applyNumberFormat="1" applyFont="1" applyFill="1" applyBorder="1" applyAlignment="1">
      <alignment horizontal="center" vertical="center" wrapText="1"/>
    </xf>
    <xf numFmtId="10" fontId="15" fillId="4" borderId="28" xfId="1" applyNumberFormat="1" applyFont="1" applyFill="1" applyBorder="1" applyAlignment="1">
      <alignment horizontal="center" vertical="center" wrapText="1"/>
    </xf>
    <xf numFmtId="164" fontId="15" fillId="4" borderId="29" xfId="0" applyNumberFormat="1" applyFont="1" applyFill="1" applyBorder="1" applyAlignment="1" applyProtection="1">
      <alignment horizontal="center" vertical="center" wrapText="1"/>
      <protection locked="0"/>
    </xf>
    <xf numFmtId="0" fontId="16" fillId="4" borderId="28" xfId="0" applyFont="1" applyFill="1" applyBorder="1" applyAlignment="1">
      <alignment horizontal="left" vertical="center" wrapText="1"/>
    </xf>
    <xf numFmtId="0" fontId="3" fillId="4" borderId="5" xfId="0" applyNumberFormat="1" applyFont="1" applyFill="1" applyBorder="1" applyAlignment="1" applyProtection="1">
      <alignment horizontal="center" vertical="center" wrapText="1"/>
      <protection locked="0"/>
    </xf>
    <xf numFmtId="0" fontId="3" fillId="4" borderId="8"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15" fillId="4" borderId="25" xfId="0" applyFont="1" applyFill="1" applyBorder="1" applyAlignment="1">
      <alignment horizontal="left" vertical="center" wrapText="1"/>
    </xf>
    <xf numFmtId="0" fontId="15" fillId="4" borderId="26"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8" xfId="0" applyFont="1" applyFill="1" applyBorder="1" applyAlignment="1">
      <alignment horizontal="left" vertical="center" wrapText="1"/>
    </xf>
    <xf numFmtId="0" fontId="16" fillId="4" borderId="25" xfId="0" applyFont="1" applyFill="1" applyBorder="1" applyAlignment="1">
      <alignment horizontal="left" vertical="center" wrapText="1"/>
    </xf>
    <xf numFmtId="0" fontId="16" fillId="0" borderId="0" xfId="0" applyFont="1" applyAlignment="1">
      <alignment horizontal="left" vertical="center" wrapText="1"/>
    </xf>
    <xf numFmtId="0" fontId="14" fillId="3" borderId="20" xfId="0" applyFont="1" applyFill="1" applyBorder="1" applyAlignment="1">
      <alignment horizontal="left" vertical="center" wrapText="1"/>
    </xf>
    <xf numFmtId="0" fontId="17" fillId="4" borderId="14" xfId="0"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16" fillId="4" borderId="8" xfId="0" applyFont="1" applyFill="1" applyBorder="1" applyAlignment="1">
      <alignment horizontal="left" vertical="center" wrapText="1"/>
    </xf>
    <xf numFmtId="0" fontId="18" fillId="0" borderId="0" xfId="0" applyFont="1" applyAlignment="1">
      <alignment horizontal="center" vertical="center" wrapText="1"/>
    </xf>
    <xf numFmtId="165" fontId="4" fillId="0" borderId="0" xfId="0" applyNumberFormat="1" applyFont="1" applyAlignment="1">
      <alignment horizontal="center" vertical="center" wrapText="1"/>
    </xf>
    <xf numFmtId="164" fontId="3" fillId="4" borderId="27" xfId="0" applyNumberFormat="1" applyFont="1" applyFill="1" applyBorder="1" applyAlignment="1" applyProtection="1">
      <alignment horizontal="center" vertical="center" wrapText="1"/>
      <protection locked="0"/>
    </xf>
    <xf numFmtId="0" fontId="3" fillId="4" borderId="25"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2" fillId="4" borderId="28" xfId="0" applyFont="1" applyFill="1" applyBorder="1" applyAlignment="1">
      <alignment horizontal="left" vertical="center" wrapText="1"/>
    </xf>
    <xf numFmtId="0" fontId="13" fillId="4" borderId="0" xfId="0" applyFont="1" applyFill="1" applyBorder="1" applyAlignment="1">
      <alignment horizontal="center" vertical="center" wrapText="1"/>
    </xf>
    <xf numFmtId="0" fontId="14" fillId="3" borderId="10"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0" xfId="0" applyFont="1" applyFill="1" applyAlignment="1">
      <alignment wrapText="1"/>
    </xf>
    <xf numFmtId="0" fontId="3" fillId="4" borderId="0" xfId="0" applyFont="1" applyFill="1" applyAlignment="1">
      <alignment horizontal="left" vertical="center" wrapText="1"/>
    </xf>
    <xf numFmtId="0" fontId="4" fillId="4" borderId="0" xfId="0" applyFont="1" applyFill="1" applyAlignment="1">
      <alignment horizontal="center" vertical="center" wrapText="1"/>
    </xf>
    <xf numFmtId="0" fontId="19" fillId="4" borderId="0" xfId="0" applyFont="1" applyFill="1" applyBorder="1" applyAlignment="1">
      <alignment horizontal="center" vertical="center" wrapText="1"/>
    </xf>
    <xf numFmtId="0" fontId="18" fillId="4" borderId="0" xfId="0" applyFont="1" applyFill="1" applyAlignment="1">
      <alignment horizontal="center" vertical="center" wrapText="1"/>
    </xf>
    <xf numFmtId="165" fontId="13" fillId="4" borderId="0" xfId="0" applyNumberFormat="1" applyFont="1" applyFill="1" applyBorder="1" applyAlignment="1">
      <alignment horizontal="center" vertical="center" wrapText="1"/>
    </xf>
    <xf numFmtId="165" fontId="19" fillId="4" borderId="0" xfId="0" applyNumberFormat="1" applyFont="1" applyFill="1" applyBorder="1" applyAlignment="1">
      <alignment horizontal="center" vertical="center" wrapText="1"/>
    </xf>
    <xf numFmtId="165" fontId="3" fillId="4" borderId="0" xfId="0" applyNumberFormat="1" applyFont="1" applyFill="1" applyAlignment="1">
      <alignment horizontal="left" vertical="center" wrapText="1"/>
    </xf>
    <xf numFmtId="165" fontId="4" fillId="4" borderId="0" xfId="0" applyNumberFormat="1" applyFont="1" applyFill="1" applyAlignment="1">
      <alignment horizontal="center" vertical="center" wrapText="1"/>
    </xf>
    <xf numFmtId="165" fontId="18" fillId="4" borderId="0" xfId="0" applyNumberFormat="1" applyFont="1" applyFill="1" applyAlignment="1">
      <alignment horizontal="center" vertical="center" wrapText="1"/>
    </xf>
    <xf numFmtId="0" fontId="12" fillId="3" borderId="20" xfId="0" applyFont="1" applyFill="1" applyBorder="1" applyAlignment="1">
      <alignment horizontal="left" vertical="center" wrapText="1"/>
    </xf>
    <xf numFmtId="0" fontId="4" fillId="4" borderId="22" xfId="0" applyNumberFormat="1" applyFont="1" applyFill="1" applyBorder="1" applyAlignment="1">
      <alignment horizontal="center" vertical="center" wrapText="1"/>
    </xf>
    <xf numFmtId="0" fontId="4" fillId="4" borderId="8" xfId="0" applyNumberFormat="1" applyFont="1" applyFill="1" applyBorder="1" applyAlignment="1">
      <alignment horizontal="center" vertical="center" wrapText="1"/>
    </xf>
    <xf numFmtId="0" fontId="4" fillId="4" borderId="0" xfId="0" applyFont="1" applyFill="1" applyAlignment="1">
      <alignment horizontal="left" vertical="center" wrapText="1"/>
    </xf>
    <xf numFmtId="0" fontId="9" fillId="4" borderId="32" xfId="0" applyFont="1" applyFill="1" applyBorder="1" applyAlignment="1">
      <alignment horizontal="left" vertical="center"/>
    </xf>
    <xf numFmtId="0" fontId="9" fillId="4" borderId="23" xfId="0" applyFont="1" applyFill="1" applyBorder="1" applyAlignment="1">
      <alignment horizontal="left" vertical="center"/>
    </xf>
    <xf numFmtId="0" fontId="9" fillId="4" borderId="33" xfId="0" applyFont="1" applyFill="1" applyBorder="1" applyAlignment="1">
      <alignment horizontal="left" vertical="center"/>
    </xf>
    <xf numFmtId="0" fontId="10" fillId="4" borderId="22" xfId="0" applyFont="1" applyFill="1" applyBorder="1" applyAlignment="1">
      <alignment horizontal="left" vertical="center" wrapText="1"/>
    </xf>
    <xf numFmtId="164" fontId="3" fillId="4" borderId="30" xfId="0" applyNumberFormat="1" applyFont="1" applyFill="1" applyBorder="1" applyAlignment="1" applyProtection="1">
      <alignment horizontal="center" vertical="center" wrapText="1"/>
      <protection locked="0"/>
    </xf>
    <xf numFmtId="164" fontId="3" fillId="4" borderId="31" xfId="0" applyNumberFormat="1" applyFont="1" applyFill="1" applyBorder="1" applyAlignment="1" applyProtection="1">
      <alignment horizontal="center" vertical="center" wrapText="1"/>
      <protection locked="0"/>
    </xf>
    <xf numFmtId="164" fontId="3" fillId="4" borderId="34" xfId="0" applyNumberFormat="1" applyFont="1" applyFill="1" applyBorder="1" applyAlignment="1" applyProtection="1">
      <alignment horizontal="center" vertical="center" wrapText="1"/>
      <protection locked="0"/>
    </xf>
    <xf numFmtId="164" fontId="15" fillId="4" borderId="34" xfId="0" applyNumberFormat="1" applyFont="1" applyFill="1" applyBorder="1" applyAlignment="1" applyProtection="1">
      <alignment horizontal="center" vertical="center" wrapText="1"/>
      <protection locked="0"/>
    </xf>
    <xf numFmtId="164" fontId="15" fillId="4" borderId="31" xfId="0" applyNumberFormat="1" applyFont="1" applyFill="1" applyBorder="1" applyAlignment="1" applyProtection="1">
      <alignment horizontal="center" vertical="center" wrapText="1"/>
      <protection locked="0"/>
    </xf>
    <xf numFmtId="0" fontId="13" fillId="4" borderId="23" xfId="0" applyFont="1" applyFill="1" applyBorder="1" applyAlignment="1">
      <alignment vertical="center" wrapText="1"/>
    </xf>
    <xf numFmtId="0" fontId="13" fillId="4" borderId="17" xfId="0" applyFont="1" applyFill="1" applyBorder="1" applyAlignment="1">
      <alignment vertical="center" wrapText="1"/>
    </xf>
    <xf numFmtId="0" fontId="3" fillId="4" borderId="0" xfId="0" applyFont="1" applyFill="1" applyAlignment="1">
      <alignment horizontal="center" vertical="center" wrapText="1"/>
    </xf>
    <xf numFmtId="0" fontId="3" fillId="4" borderId="5" xfId="0" applyFont="1" applyFill="1" applyBorder="1" applyAlignment="1" applyProtection="1">
      <alignment horizontal="center" vertical="center" wrapText="1"/>
    </xf>
    <xf numFmtId="164" fontId="3" fillId="4" borderId="30" xfId="0" applyNumberFormat="1" applyFont="1" applyFill="1" applyBorder="1" applyAlignment="1" applyProtection="1">
      <alignment horizontal="center" vertical="center" wrapText="1"/>
    </xf>
    <xf numFmtId="0" fontId="3" fillId="4" borderId="30" xfId="0" applyNumberFormat="1" applyFont="1" applyFill="1" applyBorder="1" applyAlignment="1" applyProtection="1">
      <alignment horizontal="center" vertical="center" wrapText="1"/>
    </xf>
    <xf numFmtId="164" fontId="3" fillId="4" borderId="31" xfId="0" applyNumberFormat="1" applyFont="1" applyFill="1" applyBorder="1" applyAlignment="1" applyProtection="1">
      <alignment horizontal="center" vertical="center" wrapText="1"/>
    </xf>
    <xf numFmtId="0" fontId="3" fillId="4" borderId="31" xfId="0" applyNumberFormat="1" applyFont="1" applyFill="1" applyBorder="1" applyAlignment="1" applyProtection="1">
      <alignment horizontal="center" vertical="center" wrapText="1"/>
    </xf>
    <xf numFmtId="164" fontId="3" fillId="4" borderId="34" xfId="0" applyNumberFormat="1" applyFont="1" applyFill="1" applyBorder="1" applyAlignment="1" applyProtection="1">
      <alignment horizontal="center" vertical="center" wrapText="1"/>
    </xf>
    <xf numFmtId="0" fontId="3" fillId="4" borderId="34" xfId="0" applyNumberFormat="1" applyFont="1" applyFill="1" applyBorder="1" applyAlignment="1" applyProtection="1">
      <alignment horizontal="center" vertical="center" wrapText="1"/>
    </xf>
    <xf numFmtId="164" fontId="15" fillId="4" borderId="34" xfId="0" applyNumberFormat="1" applyFont="1" applyFill="1" applyBorder="1" applyAlignment="1" applyProtection="1">
      <alignment horizontal="center" vertical="center" wrapText="1"/>
    </xf>
    <xf numFmtId="0" fontId="15" fillId="4" borderId="34" xfId="0" applyNumberFormat="1" applyFont="1" applyFill="1" applyBorder="1" applyAlignment="1" applyProtection="1">
      <alignment horizontal="center" vertical="center" wrapText="1"/>
    </xf>
    <xf numFmtId="164" fontId="15" fillId="4" borderId="31" xfId="0" applyNumberFormat="1" applyFont="1" applyFill="1" applyBorder="1" applyAlignment="1" applyProtection="1">
      <alignment horizontal="center" vertical="center" wrapText="1"/>
    </xf>
    <xf numFmtId="0" fontId="15" fillId="4" borderId="31" xfId="0" applyNumberFormat="1" applyFont="1" applyFill="1" applyBorder="1" applyAlignment="1" applyProtection="1">
      <alignment horizontal="center" vertical="center" wrapText="1"/>
    </xf>
    <xf numFmtId="2" fontId="4" fillId="4" borderId="5" xfId="0" applyNumberFormat="1" applyFont="1" applyFill="1" applyBorder="1" applyAlignment="1">
      <alignment horizontal="center" vertical="center" wrapText="1"/>
    </xf>
    <xf numFmtId="2" fontId="4" fillId="4" borderId="8" xfId="0" applyNumberFormat="1" applyFont="1" applyFill="1" applyBorder="1" applyAlignment="1">
      <alignment horizontal="center" vertical="center" wrapText="1"/>
    </xf>
    <xf numFmtId="2" fontId="17" fillId="4" borderId="8" xfId="0" applyNumberFormat="1" applyFont="1" applyFill="1" applyBorder="1" applyAlignment="1">
      <alignment horizontal="center" vertical="center" wrapText="1"/>
    </xf>
    <xf numFmtId="2" fontId="4" fillId="4" borderId="30" xfId="0" applyNumberFormat="1" applyFont="1" applyFill="1" applyBorder="1" applyAlignment="1">
      <alignment horizontal="center" vertical="center" wrapText="1"/>
    </xf>
    <xf numFmtId="2" fontId="4" fillId="4" borderId="31" xfId="0" applyNumberFormat="1" applyFont="1" applyFill="1" applyBorder="1" applyAlignment="1">
      <alignment horizontal="center" vertical="center" wrapText="1"/>
    </xf>
    <xf numFmtId="2" fontId="17" fillId="4" borderId="31" xfId="0" applyNumberFormat="1" applyFont="1" applyFill="1" applyBorder="1" applyAlignment="1">
      <alignment horizontal="center" vertical="center" wrapText="1"/>
    </xf>
    <xf numFmtId="0" fontId="3" fillId="4" borderId="30" xfId="0" applyNumberFormat="1" applyFont="1" applyFill="1" applyBorder="1" applyAlignment="1" applyProtection="1">
      <alignment horizontal="center" vertical="center" wrapText="1"/>
      <protection locked="0"/>
    </xf>
    <xf numFmtId="0" fontId="3" fillId="4" borderId="31" xfId="0" applyNumberFormat="1" applyFont="1" applyFill="1" applyBorder="1" applyAlignment="1" applyProtection="1">
      <alignment horizontal="center" vertical="center" wrapText="1"/>
      <protection locked="0"/>
    </xf>
    <xf numFmtId="0" fontId="15" fillId="4" borderId="31" xfId="0" applyNumberFormat="1" applyFont="1" applyFill="1" applyBorder="1" applyAlignment="1" applyProtection="1">
      <alignment horizontal="center" vertical="center" wrapText="1"/>
      <protection locked="0"/>
    </xf>
    <xf numFmtId="0" fontId="15" fillId="4" borderId="34" xfId="0" applyNumberFormat="1" applyFont="1" applyFill="1" applyBorder="1" applyAlignment="1" applyProtection="1">
      <alignment horizontal="center" vertical="center" wrapText="1"/>
      <protection locked="0"/>
    </xf>
    <xf numFmtId="0" fontId="3" fillId="4" borderId="34" xfId="0" applyNumberFormat="1" applyFont="1" applyFill="1" applyBorder="1" applyAlignment="1" applyProtection="1">
      <alignment horizontal="center" vertical="center" wrapText="1"/>
      <protection locked="0"/>
    </xf>
    <xf numFmtId="0" fontId="5" fillId="0" borderId="0" xfId="0" applyFont="1" applyFill="1" applyAlignment="1">
      <alignment horizontal="center"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2" fillId="5" borderId="37" xfId="0" applyFont="1" applyFill="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5" fillId="0" borderId="0"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9" fillId="4" borderId="39" xfId="0" applyFont="1" applyFill="1" applyBorder="1" applyAlignment="1">
      <alignment horizontal="center" vertical="center"/>
    </xf>
    <xf numFmtId="10" fontId="3" fillId="4" borderId="21" xfId="1" applyNumberFormat="1" applyFont="1" applyFill="1" applyBorder="1" applyAlignment="1">
      <alignment horizontal="center" vertical="center" wrapText="1"/>
    </xf>
    <xf numFmtId="10" fontId="3" fillId="4" borderId="22" xfId="1" applyNumberFormat="1" applyFont="1" applyFill="1" applyBorder="1" applyAlignment="1">
      <alignment horizontal="center" vertical="center" wrapText="1"/>
    </xf>
    <xf numFmtId="10" fontId="3" fillId="4" borderId="26" xfId="1" applyNumberFormat="1" applyFont="1" applyFill="1" applyBorder="1" applyAlignment="1">
      <alignment horizontal="center" vertical="center" wrapText="1"/>
    </xf>
    <xf numFmtId="10" fontId="15" fillId="4" borderId="26" xfId="1" applyNumberFormat="1" applyFont="1" applyFill="1" applyBorder="1" applyAlignment="1">
      <alignment horizontal="center" vertical="center" wrapText="1"/>
    </xf>
    <xf numFmtId="10" fontId="15" fillId="4" borderId="22" xfId="1" applyNumberFormat="1" applyFont="1" applyFill="1" applyBorder="1" applyAlignment="1">
      <alignment horizontal="center" vertical="center" wrapText="1"/>
    </xf>
    <xf numFmtId="0" fontId="9" fillId="4" borderId="39" xfId="0" applyFont="1" applyFill="1" applyBorder="1" applyAlignment="1">
      <alignment horizontal="left" vertical="center"/>
    </xf>
    <xf numFmtId="10" fontId="3" fillId="4" borderId="22" xfId="0" applyNumberFormat="1" applyFont="1" applyFill="1" applyBorder="1" applyAlignment="1">
      <alignment horizontal="center" vertical="center" wrapText="1"/>
    </xf>
    <xf numFmtId="9" fontId="3" fillId="4" borderId="5" xfId="1" applyFont="1" applyFill="1" applyBorder="1" applyAlignment="1">
      <alignment horizontal="center" vertical="center" wrapText="1"/>
    </xf>
    <xf numFmtId="9" fontId="3" fillId="4" borderId="8" xfId="1" applyFont="1" applyFill="1" applyBorder="1" applyAlignment="1">
      <alignment horizontal="center" vertical="center" wrapText="1"/>
    </xf>
    <xf numFmtId="0" fontId="21" fillId="3" borderId="1" xfId="0" applyFont="1" applyFill="1" applyBorder="1" applyAlignment="1">
      <alignment horizontal="left" vertical="center" wrapText="1"/>
    </xf>
    <xf numFmtId="0" fontId="22" fillId="4" borderId="8" xfId="0" applyNumberFormat="1" applyFont="1" applyFill="1" applyBorder="1" applyAlignment="1" applyProtection="1">
      <alignment horizontal="center" vertical="center" wrapText="1"/>
      <protection locked="0"/>
    </xf>
    <xf numFmtId="0" fontId="22" fillId="4" borderId="8" xfId="0" applyFont="1" applyFill="1" applyBorder="1" applyAlignment="1">
      <alignment horizontal="left" vertical="center" wrapText="1"/>
    </xf>
    <xf numFmtId="0" fontId="22" fillId="4" borderId="8" xfId="0" applyFont="1" applyFill="1" applyBorder="1" applyAlignment="1">
      <alignment horizontal="center" vertical="center" wrapText="1"/>
    </xf>
    <xf numFmtId="0" fontId="23" fillId="4" borderId="8" xfId="0" applyFont="1" applyFill="1" applyBorder="1" applyAlignment="1">
      <alignment horizontal="left" vertical="center" wrapText="1"/>
    </xf>
    <xf numFmtId="0" fontId="23" fillId="4" borderId="22" xfId="0" applyFont="1" applyFill="1" applyBorder="1" applyAlignment="1">
      <alignment horizontal="left" vertical="center" wrapText="1"/>
    </xf>
    <xf numFmtId="0" fontId="22" fillId="4" borderId="14" xfId="0" applyFont="1" applyFill="1" applyBorder="1" applyAlignment="1">
      <alignment horizontal="center" vertical="center" wrapText="1"/>
    </xf>
    <xf numFmtId="0" fontId="22" fillId="4" borderId="22" xfId="0" applyFont="1" applyFill="1" applyBorder="1" applyAlignment="1">
      <alignment horizontal="center" vertical="center" wrapText="1"/>
    </xf>
    <xf numFmtId="164" fontId="22" fillId="4" borderId="14" xfId="0" applyNumberFormat="1" applyFont="1" applyFill="1" applyBorder="1" applyAlignment="1" applyProtection="1">
      <alignment horizontal="center" vertical="center" wrapText="1"/>
      <protection locked="0"/>
    </xf>
    <xf numFmtId="9" fontId="22" fillId="4" borderId="8" xfId="0" applyNumberFormat="1" applyFont="1" applyFill="1" applyBorder="1" applyAlignment="1">
      <alignment horizontal="center" vertical="center" wrapText="1"/>
    </xf>
    <xf numFmtId="2" fontId="22" fillId="4" borderId="8" xfId="0" applyNumberFormat="1" applyFont="1" applyFill="1" applyBorder="1" applyAlignment="1">
      <alignment horizontal="center" vertical="center" wrapText="1"/>
    </xf>
    <xf numFmtId="10" fontId="22" fillId="4" borderId="22" xfId="1" applyNumberFormat="1" applyFont="1" applyFill="1" applyBorder="1" applyAlignment="1">
      <alignment horizontal="center" vertical="center" wrapText="1"/>
    </xf>
    <xf numFmtId="164" fontId="22" fillId="4" borderId="7" xfId="0" applyNumberFormat="1" applyFont="1" applyFill="1" applyBorder="1" applyAlignment="1" applyProtection="1">
      <alignment horizontal="center" vertical="center" wrapText="1"/>
      <protection locked="0"/>
    </xf>
    <xf numFmtId="0" fontId="22" fillId="4" borderId="8" xfId="0" applyNumberFormat="1" applyFont="1" applyFill="1" applyBorder="1" applyAlignment="1" applyProtection="1">
      <alignment horizontal="center" vertical="center" wrapText="1"/>
    </xf>
    <xf numFmtId="0" fontId="22" fillId="4" borderId="8" xfId="0" applyNumberFormat="1" applyFont="1" applyFill="1" applyBorder="1" applyAlignment="1">
      <alignment horizontal="center" vertical="center" wrapText="1"/>
    </xf>
    <xf numFmtId="0" fontId="24" fillId="4" borderId="8" xfId="0" applyFont="1" applyFill="1" applyBorder="1" applyAlignment="1">
      <alignment horizontal="center" vertical="center" wrapText="1"/>
    </xf>
    <xf numFmtId="0" fontId="22" fillId="4" borderId="31" xfId="0" applyFont="1" applyFill="1" applyBorder="1" applyAlignment="1">
      <alignment horizontal="center" vertical="center" wrapText="1"/>
    </xf>
    <xf numFmtId="10" fontId="22" fillId="4" borderId="9" xfId="1" applyNumberFormat="1" applyFont="1" applyFill="1" applyBorder="1" applyAlignment="1">
      <alignment horizontal="center" vertical="center" wrapText="1"/>
    </xf>
    <xf numFmtId="0" fontId="23" fillId="4" borderId="9" xfId="0" applyFont="1" applyFill="1" applyBorder="1" applyAlignment="1">
      <alignment horizontal="left" vertical="center" wrapText="1"/>
    </xf>
    <xf numFmtId="0" fontId="3" fillId="4" borderId="8" xfId="0" applyNumberFormat="1" applyFont="1" applyFill="1" applyBorder="1" applyAlignment="1" applyProtection="1">
      <alignment horizontal="center" vertical="center" wrapText="1"/>
    </xf>
    <xf numFmtId="0" fontId="3" fillId="4" borderId="8" xfId="0" applyNumberFormat="1" applyFont="1" applyFill="1" applyBorder="1" applyAlignment="1">
      <alignment horizontal="center" vertical="center" wrapText="1"/>
    </xf>
    <xf numFmtId="164" fontId="22" fillId="4" borderId="8" xfId="0" applyNumberFormat="1" applyFont="1" applyFill="1" applyBorder="1" applyAlignment="1" applyProtection="1">
      <alignment horizontal="center" vertical="center" wrapText="1"/>
      <protection locked="0"/>
    </xf>
    <xf numFmtId="164" fontId="22" fillId="4" borderId="8" xfId="0" applyNumberFormat="1" applyFont="1" applyFill="1" applyBorder="1" applyAlignment="1" applyProtection="1">
      <alignment horizontal="center" vertical="center" wrapText="1"/>
    </xf>
    <xf numFmtId="164" fontId="3" fillId="4" borderId="8" xfId="0" applyNumberFormat="1" applyFont="1" applyFill="1" applyBorder="1" applyAlignment="1" applyProtection="1">
      <alignment horizontal="center" vertical="center" wrapText="1"/>
      <protection locked="0"/>
    </xf>
    <xf numFmtId="164" fontId="3" fillId="4" borderId="8" xfId="0" applyNumberFormat="1" applyFont="1" applyFill="1" applyBorder="1" applyAlignment="1" applyProtection="1">
      <alignment horizontal="center" vertical="center" wrapText="1"/>
    </xf>
    <xf numFmtId="0" fontId="3" fillId="4" borderId="31" xfId="0" applyFont="1" applyFill="1" applyBorder="1" applyAlignment="1">
      <alignment horizontal="center" vertical="center" wrapText="1"/>
    </xf>
    <xf numFmtId="0" fontId="15" fillId="4" borderId="8" xfId="0" applyNumberFormat="1" applyFont="1" applyFill="1" applyBorder="1" applyAlignment="1" applyProtection="1">
      <alignment horizontal="center" vertical="center" wrapText="1"/>
      <protection locked="0"/>
    </xf>
    <xf numFmtId="164" fontId="15" fillId="4" borderId="8" xfId="0" applyNumberFormat="1" applyFont="1" applyFill="1" applyBorder="1" applyAlignment="1" applyProtection="1">
      <alignment horizontal="center" vertical="center" wrapText="1"/>
      <protection locked="0"/>
    </xf>
    <xf numFmtId="164" fontId="15" fillId="4" borderId="8" xfId="0" applyNumberFormat="1" applyFont="1" applyFill="1" applyBorder="1" applyAlignment="1" applyProtection="1">
      <alignment horizontal="center" vertical="center" wrapText="1"/>
    </xf>
    <xf numFmtId="0" fontId="15" fillId="4" borderId="8" xfId="0" applyNumberFormat="1" applyFont="1" applyFill="1" applyBorder="1" applyAlignment="1" applyProtection="1">
      <alignment horizontal="center" vertical="center" wrapText="1"/>
    </xf>
    <xf numFmtId="2" fontId="4" fillId="4" borderId="14" xfId="0" applyNumberFormat="1" applyFont="1" applyFill="1" applyBorder="1" applyAlignment="1">
      <alignment horizontal="center" vertical="center" wrapText="1"/>
    </xf>
    <xf numFmtId="0" fontId="9" fillId="4" borderId="18" xfId="0" applyFont="1" applyFill="1" applyBorder="1" applyAlignment="1">
      <alignment horizontal="left" vertical="center"/>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4" fillId="4" borderId="9" xfId="0" applyNumberFormat="1" applyFont="1" applyFill="1" applyBorder="1" applyAlignment="1">
      <alignment horizontal="center" vertical="center" wrapText="1"/>
    </xf>
    <xf numFmtId="0" fontId="4" fillId="0" borderId="0" xfId="0" pivotButton="1" applyFont="1" applyAlignment="1">
      <alignment wrapText="1"/>
    </xf>
    <xf numFmtId="0" fontId="4" fillId="0" borderId="0" xfId="0" applyFont="1" applyAlignment="1">
      <alignment wrapText="1"/>
    </xf>
    <xf numFmtId="165" fontId="9" fillId="0" borderId="0" xfId="0" applyNumberFormat="1" applyFont="1" applyAlignment="1">
      <alignment horizontal="center" vertical="center" wrapText="1"/>
    </xf>
    <xf numFmtId="0" fontId="9" fillId="0" borderId="0" xfId="0" pivotButton="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wrapText="1"/>
    </xf>
    <xf numFmtId="0" fontId="4" fillId="4" borderId="1" xfId="0" applyFont="1" applyFill="1" applyBorder="1" applyAlignment="1">
      <alignment horizontal="left" vertical="center" wrapText="1"/>
    </xf>
    <xf numFmtId="0" fontId="25" fillId="0" borderId="0" xfId="0" pivotButton="1" applyFont="1" applyAlignment="1">
      <alignment wrapText="1"/>
    </xf>
    <xf numFmtId="0" fontId="25" fillId="0" borderId="0" xfId="0" applyFont="1" applyAlignment="1">
      <alignment wrapText="1"/>
    </xf>
    <xf numFmtId="0" fontId="26" fillId="0" borderId="0" xfId="0" pivotButton="1" applyFont="1" applyAlignment="1">
      <alignment horizontal="center" vertical="center" wrapText="1"/>
    </xf>
    <xf numFmtId="0" fontId="26" fillId="0" borderId="0" xfId="0" applyFont="1" applyAlignment="1">
      <alignment horizontal="center" vertical="center" wrapText="1"/>
    </xf>
    <xf numFmtId="165" fontId="25"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65" fontId="26" fillId="0" borderId="0" xfId="0" applyNumberFormat="1"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wrapText="1"/>
    </xf>
    <xf numFmtId="0" fontId="4" fillId="4" borderId="0" xfId="0" applyFont="1" applyFill="1"/>
    <xf numFmtId="0" fontId="28" fillId="3" borderId="0" xfId="0" applyFont="1" applyFill="1" applyAlignment="1">
      <alignment horizontal="center" vertical="center"/>
    </xf>
    <xf numFmtId="0" fontId="4" fillId="0" borderId="0" xfId="0" applyFont="1"/>
    <xf numFmtId="0" fontId="2" fillId="0" borderId="0" xfId="0" applyFont="1" applyAlignment="1">
      <alignment wrapText="1"/>
    </xf>
    <xf numFmtId="0" fontId="4" fillId="4" borderId="44" xfId="0" applyFont="1" applyFill="1" applyBorder="1" applyAlignment="1">
      <alignment horizontal="center" vertical="center" wrapText="1"/>
    </xf>
    <xf numFmtId="0" fontId="4" fillId="4" borderId="0" xfId="0" applyFont="1" applyFill="1" applyAlignment="1">
      <alignment vertical="center" wrapText="1"/>
    </xf>
    <xf numFmtId="0" fontId="4" fillId="0" borderId="0" xfId="0" applyFont="1" applyAlignment="1">
      <alignment vertical="center" wrapText="1"/>
    </xf>
    <xf numFmtId="0" fontId="0" fillId="4" borderId="0" xfId="0" applyFill="1" applyBorder="1" applyAlignment="1">
      <alignment wrapText="1"/>
    </xf>
    <xf numFmtId="0" fontId="9" fillId="4" borderId="0" xfId="0" applyFont="1" applyFill="1" applyBorder="1" applyAlignment="1">
      <alignment vertical="center" wrapText="1"/>
    </xf>
    <xf numFmtId="0" fontId="4" fillId="4" borderId="43" xfId="0" applyFont="1" applyFill="1" applyBorder="1" applyAlignment="1">
      <alignment vertical="center" wrapText="1"/>
    </xf>
    <xf numFmtId="0" fontId="4" fillId="4" borderId="0" xfId="0" applyFont="1" applyFill="1" applyBorder="1" applyAlignment="1">
      <alignment vertical="center" wrapText="1"/>
    </xf>
    <xf numFmtId="0" fontId="4" fillId="4" borderId="44" xfId="0" applyFont="1" applyFill="1" applyBorder="1" applyAlignment="1">
      <alignment vertical="center" wrapText="1"/>
    </xf>
    <xf numFmtId="0" fontId="30" fillId="4" borderId="44" xfId="2" applyFont="1" applyFill="1" applyBorder="1" applyAlignment="1">
      <alignment horizontal="center" vertical="center" wrapText="1"/>
    </xf>
    <xf numFmtId="0" fontId="18" fillId="4" borderId="0" xfId="0" applyFont="1" applyFill="1" applyBorder="1" applyAlignment="1">
      <alignment vertical="center" wrapText="1"/>
    </xf>
    <xf numFmtId="0" fontId="33" fillId="4" borderId="0" xfId="0" applyFont="1" applyFill="1" applyAlignment="1">
      <alignment vertical="center" wrapText="1"/>
    </xf>
    <xf numFmtId="0" fontId="33" fillId="4" borderId="43" xfId="0" applyFont="1" applyFill="1" applyBorder="1" applyAlignment="1">
      <alignment vertical="center" wrapText="1"/>
    </xf>
    <xf numFmtId="0" fontId="32" fillId="4" borderId="45"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33" fillId="4" borderId="0" xfId="0" applyFont="1" applyFill="1" applyBorder="1" applyAlignment="1">
      <alignment vertical="center" wrapText="1"/>
    </xf>
    <xf numFmtId="0" fontId="33" fillId="4" borderId="49" xfId="0" applyFont="1" applyFill="1" applyBorder="1" applyAlignment="1">
      <alignment horizontal="center" vertical="center" wrapText="1"/>
    </xf>
    <xf numFmtId="0" fontId="33" fillId="4" borderId="50" xfId="0" applyFont="1" applyFill="1" applyBorder="1" applyAlignment="1">
      <alignment horizontal="center" vertical="center" wrapText="1"/>
    </xf>
    <xf numFmtId="0" fontId="33" fillId="4" borderId="57" xfId="0" applyFont="1" applyFill="1" applyBorder="1" applyAlignment="1">
      <alignment horizontal="center" vertical="center" wrapText="1"/>
    </xf>
    <xf numFmtId="0" fontId="4" fillId="4" borderId="44" xfId="0" applyFont="1" applyFill="1" applyBorder="1" applyAlignment="1">
      <alignment horizontal="left" vertical="center" wrapText="1"/>
    </xf>
    <xf numFmtId="0" fontId="4" fillId="4" borderId="61" xfId="0" applyFont="1" applyFill="1" applyBorder="1" applyAlignment="1">
      <alignment vertical="center" wrapText="1"/>
    </xf>
    <xf numFmtId="0" fontId="4" fillId="4" borderId="62" xfId="0" applyFont="1" applyFill="1" applyBorder="1" applyAlignment="1">
      <alignment vertical="center" wrapText="1"/>
    </xf>
    <xf numFmtId="0" fontId="4" fillId="4" borderId="63" xfId="0" applyFont="1" applyFill="1" applyBorder="1" applyAlignment="1">
      <alignment vertical="center" wrapText="1"/>
    </xf>
    <xf numFmtId="0" fontId="0" fillId="4" borderId="0" xfId="0" applyFill="1" applyAlignment="1">
      <alignment wrapText="1"/>
    </xf>
    <xf numFmtId="0" fontId="31" fillId="4" borderId="0" xfId="2" applyFont="1" applyFill="1" applyBorder="1" applyAlignment="1">
      <alignment horizontal="center" vertical="center" wrapText="1"/>
    </xf>
    <xf numFmtId="0" fontId="4" fillId="0" borderId="0" xfId="0" applyFont="1" applyAlignment="1">
      <alignment horizontal="center" vertical="center" wrapText="1"/>
    </xf>
    <xf numFmtId="0" fontId="4" fillId="0" borderId="62" xfId="0" applyFont="1" applyBorder="1" applyAlignment="1">
      <alignment horizontal="center" vertical="center" wrapText="1"/>
    </xf>
    <xf numFmtId="0" fontId="31" fillId="4" borderId="40" xfId="2" applyFont="1" applyFill="1" applyBorder="1" applyAlignment="1">
      <alignment horizontal="center" vertical="center" wrapText="1"/>
    </xf>
    <xf numFmtId="0" fontId="31" fillId="4" borderId="41" xfId="2" applyFont="1" applyFill="1" applyBorder="1" applyAlignment="1">
      <alignment horizontal="center" vertical="center" wrapText="1"/>
    </xf>
    <xf numFmtId="0" fontId="31" fillId="4" borderId="42" xfId="2" applyFont="1" applyFill="1" applyBorder="1" applyAlignment="1">
      <alignment horizontal="center" vertical="center" wrapText="1"/>
    </xf>
    <xf numFmtId="0" fontId="32" fillId="4" borderId="40" xfId="0" applyFont="1" applyFill="1" applyBorder="1" applyAlignment="1">
      <alignment horizontal="center" vertical="center" wrapText="1"/>
    </xf>
    <xf numFmtId="0" fontId="32" fillId="4" borderId="42" xfId="0" applyFont="1" applyFill="1" applyBorder="1" applyAlignment="1">
      <alignment horizontal="center" vertical="center" wrapText="1"/>
    </xf>
    <xf numFmtId="166" fontId="33" fillId="4" borderId="51" xfId="0" applyNumberFormat="1" applyFont="1" applyFill="1" applyBorder="1" applyAlignment="1">
      <alignment horizontal="center" vertical="center" wrapText="1"/>
    </xf>
    <xf numFmtId="166" fontId="33" fillId="4" borderId="53" xfId="0" applyNumberFormat="1" applyFont="1" applyFill="1" applyBorder="1" applyAlignment="1">
      <alignment horizontal="center" vertical="center" wrapText="1"/>
    </xf>
    <xf numFmtId="0" fontId="9" fillId="6" borderId="40"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4" fillId="4" borderId="46" xfId="0" applyFont="1" applyFill="1" applyBorder="1" applyAlignment="1">
      <alignment horizontal="left" vertical="top" wrapText="1"/>
    </xf>
    <xf numFmtId="0" fontId="4" fillId="4" borderId="41" xfId="0" applyFont="1" applyFill="1" applyBorder="1" applyAlignment="1">
      <alignment horizontal="left" vertical="top" wrapText="1"/>
    </xf>
    <xf numFmtId="0" fontId="4" fillId="4" borderId="48" xfId="0" applyFont="1" applyFill="1" applyBorder="1" applyAlignment="1">
      <alignment horizontal="left" vertical="top" wrapText="1"/>
    </xf>
    <xf numFmtId="0" fontId="32" fillId="4" borderId="41" xfId="0" applyFont="1" applyFill="1" applyBorder="1" applyAlignment="1">
      <alignment horizontal="center" vertical="center" wrapText="1"/>
    </xf>
    <xf numFmtId="0" fontId="32" fillId="4" borderId="64" xfId="0" applyFont="1" applyFill="1" applyBorder="1" applyAlignment="1">
      <alignment horizontal="center" vertical="center" wrapText="1"/>
    </xf>
    <xf numFmtId="0" fontId="32" fillId="6" borderId="40" xfId="0" applyFont="1" applyFill="1" applyBorder="1" applyAlignment="1">
      <alignment horizontal="center" vertical="center" wrapText="1"/>
    </xf>
    <xf numFmtId="0" fontId="32" fillId="6" borderId="41" xfId="0" applyFont="1" applyFill="1" applyBorder="1" applyAlignment="1">
      <alignment horizontal="center" vertical="center" wrapText="1"/>
    </xf>
    <xf numFmtId="0" fontId="32" fillId="6" borderId="42" xfId="0" applyFont="1" applyFill="1" applyBorder="1" applyAlignment="1">
      <alignment horizontal="center" vertical="center" wrapText="1"/>
    </xf>
    <xf numFmtId="0" fontId="32" fillId="4" borderId="46" xfId="0" applyFont="1" applyFill="1" applyBorder="1" applyAlignment="1">
      <alignment horizontal="center" vertical="center" wrapText="1"/>
    </xf>
    <xf numFmtId="0" fontId="32" fillId="4" borderId="47"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33" fillId="4" borderId="51" xfId="0" applyFont="1" applyFill="1" applyBorder="1" applyAlignment="1">
      <alignment horizontal="left" vertical="center" wrapText="1"/>
    </xf>
    <xf numFmtId="0" fontId="33" fillId="4" borderId="52" xfId="0" applyFont="1" applyFill="1" applyBorder="1" applyAlignment="1">
      <alignment horizontal="left" vertical="center" wrapText="1"/>
    </xf>
    <xf numFmtId="0" fontId="33" fillId="4" borderId="53" xfId="0" applyFont="1" applyFill="1" applyBorder="1" applyAlignment="1">
      <alignment horizontal="left" vertical="center" wrapText="1"/>
    </xf>
    <xf numFmtId="0" fontId="33" fillId="4" borderId="54" xfId="0" applyFont="1" applyFill="1" applyBorder="1" applyAlignment="1">
      <alignment horizontal="left" vertical="center" wrapText="1"/>
    </xf>
    <xf numFmtId="0" fontId="33" fillId="4" borderId="55" xfId="0" applyFont="1" applyFill="1" applyBorder="1" applyAlignment="1">
      <alignment horizontal="left" vertical="center" wrapText="1"/>
    </xf>
    <xf numFmtId="0" fontId="33" fillId="4" borderId="56" xfId="0" applyFont="1" applyFill="1" applyBorder="1" applyAlignment="1">
      <alignment horizontal="left" vertical="center" wrapText="1"/>
    </xf>
    <xf numFmtId="166" fontId="33" fillId="4" borderId="54" xfId="0" applyNumberFormat="1" applyFont="1" applyFill="1" applyBorder="1" applyAlignment="1">
      <alignment horizontal="center" vertical="center" wrapText="1"/>
    </xf>
    <xf numFmtId="166" fontId="33" fillId="4" borderId="56" xfId="0" applyNumberFormat="1" applyFont="1" applyFill="1" applyBorder="1" applyAlignment="1">
      <alignment horizontal="center" vertical="center" wrapText="1"/>
    </xf>
    <xf numFmtId="0" fontId="33" fillId="4" borderId="54" xfId="0" applyFont="1" applyFill="1" applyBorder="1" applyAlignment="1">
      <alignment horizontal="center" vertical="center" wrapText="1"/>
    </xf>
    <xf numFmtId="0" fontId="33" fillId="4" borderId="56" xfId="0" applyFont="1" applyFill="1" applyBorder="1" applyAlignment="1">
      <alignment horizontal="center" vertical="center" wrapText="1"/>
    </xf>
    <xf numFmtId="0" fontId="33" fillId="4" borderId="58" xfId="0" applyFont="1" applyFill="1" applyBorder="1" applyAlignment="1">
      <alignment horizontal="center" vertical="center" wrapText="1"/>
    </xf>
    <xf numFmtId="0" fontId="33" fillId="4" borderId="60" xfId="0" applyFont="1" applyFill="1" applyBorder="1" applyAlignment="1">
      <alignment horizontal="center" vertical="center" wrapText="1"/>
    </xf>
    <xf numFmtId="0" fontId="33" fillId="4" borderId="55" xfId="0" applyFont="1" applyFill="1" applyBorder="1" applyAlignment="1">
      <alignment horizontal="center" vertical="center" wrapText="1"/>
    </xf>
    <xf numFmtId="0" fontId="33" fillId="4" borderId="59"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2" fillId="0" borderId="0" xfId="0" applyFont="1" applyAlignment="1">
      <alignment horizontal="center" vertical="center" wrapText="1"/>
    </xf>
    <xf numFmtId="0" fontId="10" fillId="2" borderId="0" xfId="0" applyFont="1" applyFill="1" applyAlignment="1">
      <alignment horizontal="center" vertical="center" wrapText="1"/>
    </xf>
  </cellXfs>
  <cellStyles count="3">
    <cellStyle name="Hipervínculo" xfId="2" builtinId="8"/>
    <cellStyle name="Normal" xfId="0" builtinId="0"/>
    <cellStyle name="Porcentaje" xfId="1" builtinId="5"/>
  </cellStyles>
  <dxfs count="1201">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fill>
        <patternFill patternType="none">
          <fgColor indexed="64"/>
          <bgColor auto="1"/>
        </patternFill>
      </fill>
      <alignment horizontal="left" vertical="center" textRotation="0" wrapText="1" indent="0" justifyLastLine="0" shrinkToFit="0" readingOrder="0"/>
    </dxf>
    <dxf>
      <border outline="0">
        <top style="thin">
          <color theme="4" tint="0.39997558519241921"/>
        </top>
      </border>
    </dxf>
    <dxf>
      <font>
        <b val="0"/>
        <i val="0"/>
        <strike val="0"/>
        <condense val="0"/>
        <extend val="0"/>
        <outline val="0"/>
        <shadow val="0"/>
        <u val="none"/>
        <vertAlign val="baseline"/>
        <sz val="7"/>
        <color theme="1"/>
        <name val="Arial Narrow"/>
        <scheme val="none"/>
      </font>
      <fill>
        <patternFill patternType="none">
          <fgColor indexed="64"/>
          <bgColor auto="1"/>
        </patternFill>
      </fill>
      <alignment horizontal="left"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0"/>
        <color theme="1"/>
        <name val="Arial Narrow"/>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ill>
        <patternFill patternType="none">
          <bgColor auto="1"/>
        </patternFill>
      </fill>
    </dxf>
    <dxf>
      <border outline="0">
        <bottom style="thin">
          <color theme="4" tint="0.39997558519241921"/>
        </bottom>
      </border>
    </dxf>
    <dxf>
      <fill>
        <patternFill patternType="none">
          <bgColor auto="1"/>
        </patternFill>
      </fill>
    </dxf>
    <dxf>
      <font>
        <b/>
        <i val="0"/>
        <strike val="0"/>
        <condense val="0"/>
        <extend val="0"/>
        <outline val="0"/>
        <shadow val="0"/>
        <u val="none"/>
        <vertAlign val="baseline"/>
        <sz val="10"/>
        <color theme="1"/>
        <name val="Arial Narrow"/>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Arial Narrow"/>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font>
    </dxf>
    <dxf>
      <font>
        <b/>
        <sz val="14"/>
      </font>
      <alignment horizontal="center" vertical="center"/>
    </dxf>
    <dxf>
      <font>
        <b/>
        <sz val="14"/>
      </font>
      <numFmt numFmtId="165" formatCode="0.0"/>
      <alignment horizontal="center" vertical="center"/>
    </dxf>
    <dxf>
      <numFmt numFmtId="14" formatCode="0.00%"/>
    </dxf>
    <dxf>
      <font>
        <b/>
        <sz val="14"/>
      </font>
      <alignment horizontal="center" vertical="center"/>
    </dxf>
    <dxf>
      <alignment wrapText="1"/>
    </dxf>
    <dxf>
      <alignment wrapText="1"/>
    </dxf>
    <dxf>
      <alignment vertical="center"/>
    </dxf>
    <dxf>
      <alignment horizontal="center"/>
    </dxf>
    <dxf>
      <font>
        <b/>
      </font>
    </dxf>
    <dxf>
      <font>
        <sz val="14"/>
      </font>
    </dxf>
    <dxf>
      <font>
        <sz val="14"/>
      </font>
    </dxf>
    <dxf>
      <font>
        <b/>
      </font>
    </dxf>
    <dxf>
      <alignment vertical="center"/>
    </dxf>
    <dxf>
      <alignment horizontal="center"/>
    </dxf>
    <dxf>
      <font>
        <b/>
      </font>
    </dxf>
    <dxf>
      <font>
        <b/>
      </font>
    </dxf>
    <dxf>
      <font>
        <b/>
      </font>
    </dxf>
    <dxf>
      <font>
        <b/>
      </font>
    </dxf>
    <dxf>
      <font>
        <b/>
      </font>
    </dxf>
    <dxf>
      <font>
        <b/>
      </font>
    </dxf>
    <dxf>
      <font>
        <b/>
      </font>
    </dxf>
    <dxf>
      <numFmt numFmtId="165" formatCode="0.0"/>
    </dxf>
    <dxf>
      <numFmt numFmtId="165" formatCode="0.0"/>
    </dxf>
    <dxf>
      <numFmt numFmtId="165" formatCode="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0.0"/>
    </dxf>
    <dxf>
      <numFmt numFmtId="165" formatCode="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vertical="center" readingOrder="0"/>
    </dxf>
    <dxf>
      <alignment vertical="center" readingOrder="0"/>
    </dxf>
    <dxf>
      <alignment horizontal="center" readingOrder="0"/>
    </dxf>
    <dxf>
      <alignment horizontal="center" readingOrder="0"/>
    </dxf>
    <dxf>
      <alignment vertical="center" readingOrder="0"/>
    </dxf>
    <dxf>
      <alignment horizontal="center" readingOrder="0"/>
    </dxf>
    <dxf>
      <font>
        <b/>
      </font>
    </dxf>
    <dxf>
      <font>
        <b/>
      </font>
    </dxf>
    <dxf>
      <font>
        <b/>
      </font>
    </dxf>
    <dxf>
      <alignment wrapText="1" readingOrder="0"/>
    </dxf>
    <dxf>
      <alignment wrapText="1" readingOrder="0"/>
    </dxf>
    <dxf>
      <alignment wrapText="1" readingOrder="0"/>
    </dxf>
    <dxf>
      <alignment wrapText="0" readingOrder="0"/>
    </dxf>
    <dxf>
      <alignment wrapText="0" readingOrder="0"/>
    </dxf>
    <dxf>
      <alignment wrapText="0" readingOrder="0"/>
    </dxf>
    <dxf>
      <font>
        <sz val="14"/>
      </font>
    </dxf>
    <dxf>
      <font>
        <sz val="14"/>
      </font>
    </dxf>
    <dxf>
      <font>
        <sz val="14"/>
      </font>
    </dxf>
    <dxf>
      <alignment wrapText="1" readingOrder="0"/>
    </dxf>
    <dxf>
      <alignment wrapText="1" readingOrder="0"/>
    </dxf>
    <dxf>
      <alignment wrapText="1" readingOrder="0"/>
    </dxf>
    <dxf>
      <alignment wrapText="1" readingOrder="0"/>
    </dxf>
    <dxf>
      <alignment wrapText="1" readingOrder="0"/>
    </dxf>
    <dxf>
      <alignment wrapText="1" readingOrder="0"/>
    </dxf>
    <dxf>
      <font>
        <sz val="12"/>
      </font>
    </dxf>
    <dxf>
      <font>
        <sz val="12"/>
      </font>
    </dxf>
    <dxf>
      <font>
        <sz val="12"/>
      </font>
    </dxf>
    <dxf>
      <font>
        <sz val="11"/>
      </font>
    </dxf>
    <dxf>
      <font>
        <sz val="11"/>
      </font>
    </dxf>
    <dxf>
      <font>
        <sz val="11"/>
      </font>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font>
        <sz val="10"/>
      </font>
    </dxf>
    <dxf>
      <font>
        <sz val="10"/>
      </font>
    </dxf>
    <dxf>
      <font>
        <sz val="10"/>
      </font>
    </dxf>
    <dxf>
      <font>
        <sz val="10"/>
      </font>
    </dxf>
    <dxf>
      <font>
        <sz val="10"/>
      </font>
    </dxf>
    <dxf>
      <font>
        <sz val="10"/>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ill>
        <patternFill>
          <bgColor rgb="FFFF0000"/>
        </patternFill>
      </fill>
    </dxf>
    <dxf>
      <font>
        <color theme="1"/>
      </font>
      <fill>
        <patternFill>
          <bgColor rgb="FFFFFF00"/>
        </patternFill>
      </fill>
    </dxf>
    <dxf>
      <fill>
        <patternFill>
          <bgColor rgb="FF00B050"/>
        </patternFill>
      </fill>
    </dxf>
    <dxf>
      <fill>
        <patternFill>
          <bgColor rgb="FFFF0000"/>
        </patternFill>
      </fill>
    </dxf>
    <dxf>
      <font>
        <color theme="1"/>
      </font>
      <fill>
        <patternFill>
          <bgColor rgb="FFFFFF00"/>
        </patternFill>
      </fill>
    </dxf>
    <dxf>
      <fill>
        <patternFill>
          <bgColor rgb="FF00B050"/>
        </patternFill>
      </fill>
    </dxf>
    <dxf>
      <fill>
        <patternFill>
          <bgColor rgb="FFFF0000"/>
        </patternFill>
      </fill>
    </dxf>
    <dxf>
      <font>
        <color theme="1"/>
      </font>
      <fill>
        <patternFill>
          <bgColor rgb="FFFFFF00"/>
        </patternFill>
      </fill>
    </dxf>
    <dxf>
      <fill>
        <patternFill>
          <bgColor rgb="FF00B050"/>
        </patternFill>
      </fill>
    </dxf>
    <dxf>
      <font>
        <b/>
        <sz val="14"/>
      </font>
      <numFmt numFmtId="165" formatCode="0.0"/>
      <alignment horizontal="center" vertical="center"/>
    </dxf>
    <dxf>
      <numFmt numFmtId="14" formatCode="0.00%"/>
    </dxf>
    <dxf>
      <alignment horizontal="left"/>
    </dxf>
    <dxf>
      <font>
        <b/>
      </font>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sz val="14"/>
      </font>
      <alignment horizontal="center" vertical="center"/>
    </dxf>
    <dxf>
      <alignment wrapText="1"/>
    </dxf>
    <dxf>
      <alignment wrapText="1"/>
    </dxf>
    <dxf>
      <alignment vertical="center"/>
    </dxf>
    <dxf>
      <alignment horizontal="center"/>
    </dxf>
    <dxf>
      <font>
        <b/>
      </font>
    </dxf>
    <dxf>
      <font>
        <sz val="14"/>
      </font>
    </dxf>
    <dxf>
      <font>
        <sz val="14"/>
      </font>
    </dxf>
    <dxf>
      <font>
        <b/>
      </font>
    </dxf>
    <dxf>
      <alignment vertical="center"/>
    </dxf>
    <dxf>
      <alignment horizontal="center"/>
    </dxf>
    <dxf>
      <font>
        <b/>
      </font>
    </dxf>
    <dxf>
      <font>
        <b/>
      </font>
    </dxf>
    <dxf>
      <font>
        <b/>
      </font>
    </dxf>
    <dxf>
      <font>
        <b/>
      </font>
    </dxf>
    <dxf>
      <font>
        <b/>
      </font>
    </dxf>
    <dxf>
      <font>
        <b/>
      </font>
    </dxf>
    <dxf>
      <font>
        <b/>
      </font>
    </dxf>
    <dxf>
      <numFmt numFmtId="165" formatCode="0.0"/>
    </dxf>
    <dxf>
      <numFmt numFmtId="165" formatCode="0.0"/>
    </dxf>
    <dxf>
      <numFmt numFmtId="165" formatCode="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0.0"/>
    </dxf>
    <dxf>
      <numFmt numFmtId="165" formatCode="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vertical="center" readingOrder="0"/>
    </dxf>
    <dxf>
      <alignment vertical="center" readingOrder="0"/>
    </dxf>
    <dxf>
      <alignment horizontal="center" readingOrder="0"/>
    </dxf>
    <dxf>
      <alignment horizontal="center" readingOrder="0"/>
    </dxf>
    <dxf>
      <alignment vertical="center" readingOrder="0"/>
    </dxf>
    <dxf>
      <alignment horizontal="center" readingOrder="0"/>
    </dxf>
    <dxf>
      <font>
        <b/>
      </font>
    </dxf>
    <dxf>
      <font>
        <b/>
      </font>
    </dxf>
    <dxf>
      <font>
        <b/>
      </font>
    </dxf>
    <dxf>
      <alignment wrapText="1" readingOrder="0"/>
    </dxf>
    <dxf>
      <alignment wrapText="1" readingOrder="0"/>
    </dxf>
    <dxf>
      <alignment wrapText="1" readingOrder="0"/>
    </dxf>
    <dxf>
      <alignment wrapText="0" readingOrder="0"/>
    </dxf>
    <dxf>
      <alignment wrapText="0" readingOrder="0"/>
    </dxf>
    <dxf>
      <alignment wrapText="0" readingOrder="0"/>
    </dxf>
    <dxf>
      <font>
        <sz val="14"/>
      </font>
    </dxf>
    <dxf>
      <font>
        <sz val="14"/>
      </font>
    </dxf>
    <dxf>
      <font>
        <sz val="14"/>
      </font>
    </dxf>
    <dxf>
      <alignment wrapText="1" readingOrder="0"/>
    </dxf>
    <dxf>
      <alignment wrapText="1" readingOrder="0"/>
    </dxf>
    <dxf>
      <alignment wrapText="1" readingOrder="0"/>
    </dxf>
    <dxf>
      <alignment wrapText="1" readingOrder="0"/>
    </dxf>
    <dxf>
      <alignment wrapText="1" readingOrder="0"/>
    </dxf>
    <dxf>
      <alignment wrapText="1" readingOrder="0"/>
    </dxf>
    <dxf>
      <font>
        <sz val="12"/>
      </font>
    </dxf>
    <dxf>
      <font>
        <sz val="12"/>
      </font>
    </dxf>
    <dxf>
      <font>
        <sz val="12"/>
      </font>
    </dxf>
    <dxf>
      <font>
        <sz val="11"/>
      </font>
    </dxf>
    <dxf>
      <font>
        <sz val="11"/>
      </font>
    </dxf>
    <dxf>
      <font>
        <sz val="11"/>
      </font>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font>
        <sz val="10"/>
      </font>
    </dxf>
    <dxf>
      <font>
        <sz val="10"/>
      </font>
    </dxf>
    <dxf>
      <font>
        <sz val="10"/>
      </font>
    </dxf>
    <dxf>
      <font>
        <sz val="10"/>
      </font>
    </dxf>
    <dxf>
      <font>
        <sz val="10"/>
      </font>
    </dxf>
    <dxf>
      <font>
        <sz val="10"/>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ill>
        <patternFill>
          <bgColor rgb="FFFF0000"/>
        </patternFill>
      </fill>
    </dxf>
    <dxf>
      <font>
        <color theme="1"/>
      </font>
      <fill>
        <patternFill>
          <bgColor rgb="FFFFFF00"/>
        </patternFill>
      </fill>
    </dxf>
    <dxf>
      <fill>
        <patternFill>
          <bgColor rgb="FF00B050"/>
        </patternFill>
      </fill>
    </dxf>
    <dxf>
      <fill>
        <patternFill>
          <bgColor rgb="FFFF0000"/>
        </patternFill>
      </fill>
    </dxf>
    <dxf>
      <font>
        <color theme="1"/>
      </font>
      <fill>
        <patternFill>
          <bgColor rgb="FFFFFF00"/>
        </patternFill>
      </fill>
    </dxf>
    <dxf>
      <fill>
        <patternFill>
          <bgColor rgb="FF00B050"/>
        </patternFill>
      </fill>
    </dxf>
    <dxf>
      <fill>
        <patternFill>
          <bgColor rgb="FFFF0000"/>
        </patternFill>
      </fill>
    </dxf>
    <dxf>
      <font>
        <color theme="1"/>
      </font>
      <fill>
        <patternFill>
          <bgColor rgb="FFFFFF00"/>
        </patternFill>
      </fill>
    </dxf>
    <dxf>
      <fill>
        <patternFill>
          <bgColor rgb="FF00B050"/>
        </patternFill>
      </fill>
    </dxf>
    <dxf>
      <alignment wrapText="1"/>
    </dxf>
    <dxf>
      <alignment wrapText="1"/>
    </dxf>
    <dxf>
      <alignment vertical="center"/>
    </dxf>
    <dxf>
      <alignment horizontal="center"/>
    </dxf>
    <dxf>
      <font>
        <b/>
      </font>
    </dxf>
    <dxf>
      <font>
        <sz val="14"/>
      </font>
    </dxf>
    <dxf>
      <font>
        <sz val="14"/>
      </font>
    </dxf>
    <dxf>
      <font>
        <b/>
      </font>
    </dxf>
    <dxf>
      <alignment vertical="center"/>
    </dxf>
    <dxf>
      <alignment horizontal="center"/>
    </dxf>
    <dxf>
      <font>
        <b/>
      </font>
    </dxf>
    <dxf>
      <font>
        <b/>
      </font>
    </dxf>
    <dxf>
      <font>
        <b/>
      </font>
    </dxf>
    <dxf>
      <font>
        <b/>
      </font>
    </dxf>
    <dxf>
      <font>
        <b/>
      </font>
    </dxf>
    <dxf>
      <font>
        <b/>
      </font>
    </dxf>
    <dxf>
      <font>
        <b/>
      </font>
    </dxf>
    <dxf>
      <numFmt numFmtId="165" formatCode="0.0"/>
    </dxf>
    <dxf>
      <numFmt numFmtId="165" formatCode="0.0"/>
    </dxf>
    <dxf>
      <numFmt numFmtId="165" formatCode="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0.0"/>
    </dxf>
    <dxf>
      <numFmt numFmtId="165" formatCode="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vertical="center" readingOrder="0"/>
    </dxf>
    <dxf>
      <alignment vertical="center" readingOrder="0"/>
    </dxf>
    <dxf>
      <alignment horizontal="center" readingOrder="0"/>
    </dxf>
    <dxf>
      <alignment horizontal="center" readingOrder="0"/>
    </dxf>
    <dxf>
      <alignment vertical="center" readingOrder="0"/>
    </dxf>
    <dxf>
      <alignment horizontal="center" readingOrder="0"/>
    </dxf>
    <dxf>
      <font>
        <b/>
      </font>
    </dxf>
    <dxf>
      <font>
        <b/>
      </font>
    </dxf>
    <dxf>
      <font>
        <b/>
      </font>
    </dxf>
    <dxf>
      <alignment wrapText="1" readingOrder="0"/>
    </dxf>
    <dxf>
      <alignment wrapText="1" readingOrder="0"/>
    </dxf>
    <dxf>
      <alignment wrapText="1" readingOrder="0"/>
    </dxf>
    <dxf>
      <alignment wrapText="0" readingOrder="0"/>
    </dxf>
    <dxf>
      <alignment wrapText="0" readingOrder="0"/>
    </dxf>
    <dxf>
      <alignment wrapText="0" readingOrder="0"/>
    </dxf>
    <dxf>
      <font>
        <sz val="14"/>
      </font>
    </dxf>
    <dxf>
      <font>
        <sz val="14"/>
      </font>
    </dxf>
    <dxf>
      <font>
        <sz val="14"/>
      </font>
    </dxf>
    <dxf>
      <alignment wrapText="1" readingOrder="0"/>
    </dxf>
    <dxf>
      <alignment wrapText="1" readingOrder="0"/>
    </dxf>
    <dxf>
      <alignment wrapText="1" readingOrder="0"/>
    </dxf>
    <dxf>
      <alignment wrapText="1" readingOrder="0"/>
    </dxf>
    <dxf>
      <alignment wrapText="1" readingOrder="0"/>
    </dxf>
    <dxf>
      <alignment wrapText="1" readingOrder="0"/>
    </dxf>
    <dxf>
      <font>
        <sz val="12"/>
      </font>
    </dxf>
    <dxf>
      <font>
        <sz val="12"/>
      </font>
    </dxf>
    <dxf>
      <font>
        <sz val="12"/>
      </font>
    </dxf>
    <dxf>
      <font>
        <sz val="11"/>
      </font>
    </dxf>
    <dxf>
      <font>
        <sz val="11"/>
      </font>
    </dxf>
    <dxf>
      <font>
        <sz val="11"/>
      </font>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font>
        <sz val="10"/>
      </font>
    </dxf>
    <dxf>
      <font>
        <sz val="10"/>
      </font>
    </dxf>
    <dxf>
      <font>
        <sz val="10"/>
      </font>
    </dxf>
    <dxf>
      <font>
        <sz val="10"/>
      </font>
    </dxf>
    <dxf>
      <font>
        <sz val="10"/>
      </font>
    </dxf>
    <dxf>
      <font>
        <sz val="10"/>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ill>
        <patternFill>
          <bgColor rgb="FFFF0000"/>
        </patternFill>
      </fill>
    </dxf>
    <dxf>
      <font>
        <color theme="1"/>
      </font>
      <fill>
        <patternFill>
          <bgColor rgb="FFFFFF00"/>
        </patternFill>
      </fill>
    </dxf>
    <dxf>
      <fill>
        <patternFill>
          <bgColor rgb="FF00B050"/>
        </patternFill>
      </fill>
    </dxf>
    <dxf>
      <fill>
        <patternFill>
          <bgColor rgb="FFFF0000"/>
        </patternFill>
      </fill>
    </dxf>
    <dxf>
      <font>
        <color theme="1"/>
      </font>
      <fill>
        <patternFill>
          <bgColor rgb="FFFFFF00"/>
        </patternFill>
      </fill>
    </dxf>
    <dxf>
      <fill>
        <patternFill>
          <bgColor rgb="FF00B050"/>
        </patternFill>
      </fill>
    </dxf>
    <dxf>
      <fill>
        <patternFill>
          <bgColor rgb="FFFF0000"/>
        </patternFill>
      </fill>
    </dxf>
    <dxf>
      <font>
        <color theme="1"/>
      </font>
      <fill>
        <patternFill>
          <bgColor rgb="FFFFFF00"/>
        </patternFill>
      </fill>
    </dxf>
    <dxf>
      <fill>
        <patternFill>
          <bgColor rgb="FF00B050"/>
        </patternFill>
      </fill>
    </dxf>
    <dxf>
      <font>
        <b val="0"/>
        <i val="0"/>
        <strike val="0"/>
        <condense val="0"/>
        <extend val="0"/>
        <outline val="0"/>
        <shadow val="0"/>
        <u val="none"/>
        <vertAlign val="baseline"/>
        <sz val="10"/>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double">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0"/>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0"/>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double">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double">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0"/>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0"/>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0"/>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i val="0"/>
        <strike val="0"/>
        <condense val="0"/>
        <extend val="0"/>
        <outline val="0"/>
        <shadow val="0"/>
        <u val="none"/>
        <vertAlign val="baseline"/>
        <sz val="10"/>
        <color theme="0"/>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i val="0"/>
        <strike val="0"/>
        <condense val="0"/>
        <extend val="0"/>
        <outline val="0"/>
        <shadow val="0"/>
        <u val="none"/>
        <vertAlign val="baseline"/>
        <sz val="10"/>
        <color theme="0"/>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i val="0"/>
        <strike val="0"/>
        <condense val="0"/>
        <extend val="0"/>
        <outline val="0"/>
        <shadow val="0"/>
        <u val="none"/>
        <vertAlign val="baseline"/>
        <sz val="10"/>
        <color theme="0"/>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i val="0"/>
        <strike val="0"/>
        <condense val="0"/>
        <extend val="0"/>
        <outline val="0"/>
        <shadow val="0"/>
        <u val="none"/>
        <vertAlign val="baseline"/>
        <sz val="10"/>
        <color theme="0"/>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double">
          <color indexed="64"/>
        </left>
        <right style="hair">
          <color indexed="64"/>
        </right>
        <top style="hair">
          <color indexed="64"/>
        </top>
        <bottom style="hair">
          <color indexed="64"/>
        </bottom>
        <vertical style="hair">
          <color indexed="64"/>
        </vertical>
        <horizontal style="hair">
          <color indexed="64"/>
        </horizontal>
      </border>
    </dxf>
    <dxf>
      <font>
        <b/>
        <i val="0"/>
        <strike val="0"/>
        <condense val="0"/>
        <extend val="0"/>
        <outline val="0"/>
        <shadow val="0"/>
        <u val="none"/>
        <vertAlign val="baseline"/>
        <sz val="7"/>
        <color theme="0"/>
        <name val="Arial Narrow"/>
        <scheme val="none"/>
      </font>
      <fill>
        <patternFill patternType="solid">
          <fgColor indexed="64"/>
          <bgColor rgb="FF006850"/>
        </patternFill>
      </fill>
      <alignment horizontal="left" vertical="center" textRotation="0" wrapText="1" indent="0" justifyLastLine="0" shrinkToFit="0" readingOrder="0"/>
      <border diagonalUp="0" diagonalDown="0" outline="0">
        <left style="medium">
          <color indexed="64"/>
        </left>
        <right style="double">
          <color indexed="64"/>
        </right>
        <top style="medium">
          <color indexed="64"/>
        </top>
        <bottom style="medium">
          <color indexed="64"/>
        </bottom>
      </border>
    </dxf>
    <dxf>
      <font>
        <b/>
        <i val="0"/>
        <strike val="0"/>
        <condense val="0"/>
        <extend val="0"/>
        <outline val="0"/>
        <shadow val="0"/>
        <u val="none"/>
        <vertAlign val="baseline"/>
        <sz val="7"/>
        <color theme="0"/>
        <name val="Arial Narrow"/>
        <scheme val="none"/>
      </font>
      <fill>
        <patternFill patternType="solid">
          <fgColor indexed="64"/>
          <bgColor rgb="FF006850"/>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7"/>
        <color theme="0"/>
        <name val="Arial Narrow"/>
        <scheme val="none"/>
      </font>
      <fill>
        <patternFill patternType="solid">
          <fgColor indexed="64"/>
          <bgColor rgb="FF006850"/>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0"/>
        <name val="Arial Narrow"/>
        <scheme val="none"/>
      </font>
      <fill>
        <patternFill patternType="solid">
          <fgColor indexed="64"/>
          <bgColor rgb="FF006850"/>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ill>
        <patternFill patternType="solid">
          <fgColor indexed="64"/>
          <bgColor theme="0"/>
        </patternFill>
      </fill>
    </dxf>
    <dxf>
      <border>
        <bottom style="medium">
          <color auto="1"/>
        </bottom>
      </border>
    </dxf>
    <dxf>
      <font>
        <b/>
        <i val="0"/>
        <strike val="0"/>
        <condense val="0"/>
        <extend val="0"/>
        <outline val="0"/>
        <shadow val="0"/>
        <u val="none"/>
        <vertAlign val="baseline"/>
        <sz val="10"/>
        <color theme="1"/>
        <name val="Arial Narrow"/>
        <scheme val="none"/>
      </font>
      <fill>
        <patternFill patternType="solid">
          <fgColor indexed="64"/>
          <bgColor rgb="FF006850"/>
        </patternFill>
      </fill>
      <alignment horizontal="center" vertical="center" textRotation="0" wrapText="1" indent="0" justifyLastLine="0" shrinkToFit="0" readingOrder="0"/>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7"/>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medium">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9"/>
        <color theme="1"/>
        <name val="Arial Narrow"/>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medium">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double">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7"/>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double">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9"/>
        <color theme="1"/>
        <name val="Arial Narrow"/>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medium">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double">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7"/>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double">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9"/>
        <color theme="1"/>
        <name val="Arial Narrow"/>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medium">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7"/>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outline="0">
        <left style="hair">
          <color indexed="64"/>
        </left>
        <right style="double">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top style="hair">
          <color indexed="64"/>
        </top>
        <bottom style="hair">
          <color indexed="64"/>
        </bottom>
      </border>
    </dxf>
    <dxf>
      <font>
        <b/>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style="hair">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hair">
          <color indexed="64"/>
        </top>
        <bottom style="hair">
          <color indexed="64"/>
        </bottom>
      </border>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top style="hair">
          <color indexed="64"/>
        </top>
        <bottom style="hair">
          <color indexed="64"/>
        </bottom>
      </border>
    </dxf>
    <dxf>
      <font>
        <b/>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outline="0">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9"/>
        <color theme="1"/>
        <name val="Arial Narrow"/>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outline="0">
        <left/>
        <right style="double">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style="double">
          <color indexed="64"/>
        </left>
        <right/>
        <top style="hair">
          <color indexed="64"/>
        </top>
        <bottom style="hair">
          <color indexed="64"/>
        </bottom>
      </border>
    </dxf>
    <dxf>
      <font>
        <b val="0"/>
        <i val="0"/>
        <strike val="0"/>
        <condense val="0"/>
        <extend val="0"/>
        <outline val="0"/>
        <shadow val="0"/>
        <u val="none"/>
        <vertAlign val="baseline"/>
        <sz val="7"/>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left/>
        <right/>
        <top style="hair">
          <color indexed="64"/>
        </top>
        <bottom style="hair">
          <color indexed="64"/>
        </bottom>
      </border>
      <protection locked="1" hidden="0"/>
    </dxf>
    <dxf>
      <font>
        <b val="0"/>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9"/>
        <color theme="1"/>
        <name val="Arial Narrow"/>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double">
          <color indexed="64"/>
        </right>
        <top style="hair">
          <color indexed="64"/>
        </top>
        <bottom style="hair">
          <color indexed="64"/>
        </bottom>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style="double">
          <color indexed="64"/>
        </left>
        <right style="hair">
          <color indexed="64"/>
        </right>
        <top style="hair">
          <color indexed="64"/>
        </top>
        <bottom style="hair">
          <color indexed="64"/>
        </bottom>
      </border>
    </dxf>
    <dxf>
      <font>
        <b val="0"/>
        <i val="0"/>
        <strike val="0"/>
        <condense val="0"/>
        <extend val="0"/>
        <outline val="0"/>
        <shadow val="0"/>
        <u val="none"/>
        <vertAlign val="baseline"/>
        <sz val="7"/>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outline="0">
        <left style="hair">
          <color indexed="64"/>
        </left>
        <right style="double">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left style="double">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double">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double">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7"/>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double">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7"/>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fill>
        <patternFill patternType="solid">
          <fgColor indexed="64"/>
          <bgColor theme="0"/>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9"/>
        <color theme="1"/>
        <name val="Arial Narrow"/>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9"/>
        <color theme="1"/>
        <name val="Arial Narrow"/>
        <scheme val="none"/>
      </font>
      <numFmt numFmtId="164" formatCode="[$-240A]d&quot; de &quot;mmmm&quot; de &quot;yyyy;@"/>
      <fill>
        <patternFill patternType="solid">
          <fgColor indexed="64"/>
          <bgColor theme="0"/>
        </patternFill>
      </fill>
      <alignment horizontal="center" vertical="center" textRotation="0" wrapText="1" indent="0" justifyLastLine="0" shrinkToFit="0" readingOrder="0"/>
      <border diagonalUp="0" diagonalDown="0" outline="0">
        <left style="double">
          <color indexed="64"/>
        </left>
        <right/>
        <top style="hair">
          <color indexed="64"/>
        </top>
        <bottom style="hair">
          <color indexed="64"/>
        </bottom>
      </border>
      <protection locked="0" hidden="0"/>
    </dxf>
    <dxf>
      <font>
        <b/>
        <i val="0"/>
        <strike val="0"/>
        <condense val="0"/>
        <extend val="0"/>
        <outline val="0"/>
        <shadow val="0"/>
        <u val="none"/>
        <vertAlign val="baseline"/>
        <sz val="7"/>
        <color theme="0"/>
        <name val="Arial Narrow"/>
        <scheme val="none"/>
      </font>
      <fill>
        <patternFill patternType="solid">
          <fgColor indexed="64"/>
          <bgColor rgb="FF006850"/>
        </patternFill>
      </fill>
      <alignment horizontal="left"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7"/>
        <color theme="0"/>
        <name val="Arial Narrow"/>
        <scheme val="none"/>
      </font>
      <fill>
        <patternFill patternType="solid">
          <fgColor indexed="64"/>
          <bgColor rgb="FF006850"/>
        </patternFill>
      </fill>
      <alignment horizontal="left"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7"/>
        <color theme="0"/>
        <name val="Arial Narrow"/>
        <scheme val="none"/>
      </font>
      <fill>
        <patternFill patternType="solid">
          <fgColor indexed="64"/>
          <bgColor rgb="FF006850"/>
        </patternFill>
      </fill>
      <alignment horizontal="left"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9"/>
        <color theme="0"/>
        <name val="Arial Narrow"/>
        <scheme val="none"/>
      </font>
      <fill>
        <patternFill patternType="solid">
          <fgColor indexed="64"/>
          <bgColor rgb="FF00685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9"/>
        <color theme="1"/>
        <name val="Arial Narrow"/>
        <scheme val="none"/>
      </font>
      <alignment horizontal="center" vertical="center" textRotation="0" wrapText="1" indent="0" justifyLastLine="0" shrinkToFit="0" readingOrder="0"/>
    </dxf>
    <dxf>
      <border>
        <bottom style="medium">
          <color auto="1"/>
        </bottom>
      </border>
    </dxf>
    <dxf>
      <font>
        <b/>
        <i val="0"/>
        <strike val="0"/>
        <condense val="0"/>
        <extend val="0"/>
        <outline val="0"/>
        <shadow val="0"/>
        <u val="none"/>
        <vertAlign val="baseline"/>
        <sz val="10"/>
        <color theme="1"/>
        <name val="Arial Narrow"/>
        <scheme val="none"/>
      </font>
      <fill>
        <patternFill>
          <fgColor indexed="64"/>
          <bgColor rgb="FF006850"/>
        </patternFill>
      </fill>
      <alignment horizontal="center" vertical="center" textRotation="0" wrapText="1" indent="0" justifyLastLine="0" shrinkToFit="0" readingOrder="0"/>
      <border diagonalUp="0" diagonalDown="0">
        <left style="medium">
          <color auto="1"/>
        </left>
        <right style="medium">
          <color auto="1"/>
        </right>
        <top/>
        <bottom/>
        <vertical style="medium">
          <color auto="1"/>
        </vertical>
        <horizontal/>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font>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rgb="FF33A584"/>
          <bgColor rgb="FF069169"/>
        </patternFill>
      </fill>
      <border>
        <bottom style="thin">
          <color rgb="FF069169"/>
        </bottom>
      </border>
    </dxf>
    <dxf>
      <font>
        <color theme="0"/>
      </font>
      <fill>
        <patternFill patternType="solid">
          <fgColor rgb="FF069169"/>
          <bgColor rgb="FF33A584"/>
        </patternFill>
      </fill>
      <border>
        <bottom style="thin">
          <color rgb="FF33A584"/>
        </bottom>
        <horizontal style="thin">
          <color rgb="FF33A584"/>
        </horizontal>
      </border>
    </dxf>
    <dxf>
      <border>
        <bottom style="thin">
          <color rgb="FF33A584"/>
        </bottom>
      </border>
    </dxf>
    <dxf>
      <font>
        <color theme="0"/>
      </font>
      <fill>
        <patternFill patternType="solid">
          <fgColor theme="0" tint="-0.14999847407452621"/>
          <bgColor theme="0" tint="-0.14999847407452621"/>
        </patternFill>
      </fill>
    </dxf>
    <dxf>
      <font>
        <b/>
        <i val="0"/>
        <color theme="0"/>
      </font>
      <fill>
        <patternFill patternType="solid">
          <fgColor rgb="FF33A584"/>
          <bgColor rgb="FF069169"/>
        </patternFill>
      </fill>
    </dxf>
    <dxf>
      <font>
        <b/>
        <color theme="0"/>
      </font>
    </dxf>
    <dxf>
      <border>
        <left style="thin">
          <color rgb="FF006850"/>
        </left>
        <right style="thin">
          <color rgb="FF006850"/>
        </right>
      </border>
    </dxf>
    <dxf>
      <border>
        <top style="thin">
          <color rgb="FF006850"/>
        </top>
        <bottom style="thin">
          <color rgb="FF006850"/>
        </bottom>
        <horizontal style="thin">
          <color rgb="FF006850"/>
        </horizontal>
      </border>
    </dxf>
    <dxf>
      <font>
        <b/>
        <color theme="1"/>
      </font>
      <border>
        <top style="double">
          <color rgb="FF33A584"/>
        </top>
      </border>
    </dxf>
    <dxf>
      <font>
        <color theme="0"/>
      </font>
      <fill>
        <patternFill patternType="solid">
          <fgColor rgb="FF006850"/>
          <bgColor rgb="FF006850"/>
        </patternFill>
      </fill>
      <border>
        <horizontal style="thin">
          <color rgb="FF006850"/>
        </horizontal>
      </border>
    </dxf>
    <dxf>
      <font>
        <color theme="1"/>
      </font>
      <border>
        <horizontal style="thin">
          <color theme="4" tint="0.79998168889431442"/>
        </horizontal>
      </border>
    </dxf>
  </dxfs>
  <tableStyles count="2" defaultTableStyle="TableStyleMedium2" defaultPivotStyle="ANM">
    <tableStyle name="ANM" table="0" count="13">
      <tableStyleElement type="wholeTable" dxfId="1200"/>
      <tableStyleElement type="headerRow" dxfId="1199"/>
      <tableStyleElement type="totalRow" dxfId="1198"/>
      <tableStyleElement type="firstRowStripe" dxfId="1197"/>
      <tableStyleElement type="firstColumnStripe" dxfId="1196"/>
      <tableStyleElement type="firstHeaderCell" dxfId="1195"/>
      <tableStyleElement type="firstSubtotalRow" dxfId="1194"/>
      <tableStyleElement type="secondSubtotalRow" dxfId="1193"/>
      <tableStyleElement type="firstColumnSubheading" dxfId="1192"/>
      <tableStyleElement type="firstRowSubheading" dxfId="1191"/>
      <tableStyleElement type="secondRowSubheading" dxfId="1190"/>
      <tableStyleElement type="pageFieldLabels" dxfId="1189"/>
      <tableStyleElement type="pageFieldValues" dxfId="1188"/>
    </tableStyle>
    <tableStyle name="TableStyleMedium2 2" pivot="0" count="7">
      <tableStyleElement type="wholeTable" dxfId="1187"/>
      <tableStyleElement type="headerRow" dxfId="1186"/>
      <tableStyleElement type="totalRow" dxfId="1185"/>
      <tableStyleElement type="firstColumn" dxfId="1184"/>
      <tableStyleElement type="lastColumn" dxfId="1183"/>
      <tableStyleElement type="firstRowStripe" dxfId="1182"/>
      <tableStyleElement type="firstColumnStripe" dxfId="1181"/>
    </tableStyle>
  </tableStyles>
  <colors>
    <mruColors>
      <color rgb="FF006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theme" Target="theme/theme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pivotCacheDefinition" Target="pivotCache/pivotCacheDefinition1.xml"/><Relationship Id="rId17"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[ANEXO 01. MATRIZ ASPECTOS E IMPACTOS AMBIENTALES 2020.xlsx]TD-GENERAL!TablaDinámica1</c:name>
    <c:fmtId val="2"/>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none"/>
        </c:marker>
      </c:pivotFmt>
      <c:pivotFmt>
        <c:idx val="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accent3"/>
            </a:solidFill>
            <a:round/>
          </a:ln>
          <a:effectLst/>
        </c:spPr>
        <c:marker>
          <c:symbol val="none"/>
        </c:marker>
        <c:dLbl>
          <c:idx val="0"/>
          <c:layout>
            <c:manualLayout>
              <c:x val="1.3207546951789396E-2"/>
              <c:y val="-3.644251543904861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3"/>
            </a:solidFill>
            <a:round/>
          </a:ln>
          <a:effectLst/>
        </c:spPr>
        <c:marker>
          <c:symbol val="none"/>
        </c:marker>
        <c:dLbl>
          <c:idx val="0"/>
          <c:layout>
            <c:manualLayout>
              <c:x val="7.190775562640922E-2"/>
              <c:y val="-2.024584191058264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3"/>
            </a:solidFill>
            <a:round/>
          </a:ln>
          <a:effectLst/>
        </c:spPr>
        <c:marker>
          <c:symbol val="none"/>
        </c:marker>
        <c:dLbl>
          <c:idx val="0"/>
          <c:layout>
            <c:manualLayout>
              <c:x val="-5.7232703457754337E-2"/>
              <c:y val="-1.41720893374078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3"/>
            </a:solidFill>
            <a:round/>
          </a:ln>
          <a:effectLst/>
        </c:spPr>
        <c:marker>
          <c:symbol val="none"/>
        </c:marker>
        <c:dLbl>
          <c:idx val="0"/>
          <c:layout>
            <c:manualLayout>
              <c:x val="0"/>
              <c:y val="7.89587834512720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3"/>
            </a:solidFill>
            <a:round/>
          </a:ln>
          <a:effectLst/>
        </c:spPr>
        <c:marker>
          <c:symbol val="none"/>
        </c:marker>
        <c:dLbl>
          <c:idx val="0"/>
          <c:layout>
            <c:manualLayout>
              <c:x val="-6.4570229542081858E-2"/>
              <c:y val="7.490961506915548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2"/>
            </a:solidFill>
            <a:round/>
          </a:ln>
          <a:effectLst/>
        </c:spPr>
        <c:marker>
          <c:symbol val="none"/>
        </c:marker>
        <c:dLbl>
          <c:idx val="0"/>
          <c:layout>
            <c:manualLayout>
              <c:x val="-2.9350104337309994E-2"/>
              <c:y val="2.8344178674815555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2"/>
            </a:solidFill>
            <a:round/>
          </a:ln>
          <a:effectLst/>
        </c:spPr>
        <c:marker>
          <c:symbol val="none"/>
        </c:marker>
        <c:dLbl>
          <c:idx val="0"/>
          <c:layout>
            <c:manualLayout>
              <c:x val="0"/>
              <c:y val="3.846709963010687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3"/>
            </a:solidFill>
            <a:round/>
          </a:ln>
          <a:effectLst/>
        </c:spPr>
        <c:marker>
          <c:symbol val="none"/>
        </c:marker>
        <c:dLbl>
          <c:idx val="0"/>
          <c:layout>
            <c:manualLayout>
              <c:x val="3.9622640855368291E-2"/>
              <c:y val="6.073752573174762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2"/>
            </a:solidFill>
            <a:round/>
          </a:ln>
          <a:effectLst/>
        </c:spPr>
        <c:marker>
          <c:symbol val="none"/>
        </c:marker>
        <c:dLbl>
          <c:idx val="0"/>
          <c:layout>
            <c:manualLayout>
              <c:x val="3.6687630421637356E-2"/>
              <c:y val="3.239334705693210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2"/>
            </a:solidFill>
            <a:round/>
          </a:ln>
          <a:effectLst/>
        </c:spPr>
        <c:marker>
          <c:symbol val="none"/>
        </c:marker>
        <c:dLbl>
          <c:idx val="0"/>
          <c:layout>
            <c:manualLayout>
              <c:x val="-3.0817609554175382E-2"/>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2"/>
        <c:spPr>
          <a:ln w="28575" cap="rnd">
            <a:solidFill>
              <a:schemeClr val="accent3"/>
            </a:solidFill>
            <a:round/>
          </a:ln>
          <a:effectLst/>
        </c:spPr>
        <c:marker>
          <c:symbol val="none"/>
        </c:marker>
        <c:dLbl>
          <c:idx val="0"/>
          <c:layout>
            <c:manualLayout>
              <c:x val="-1.9077567819251427E-2"/>
              <c:y val="-4.6565436394339903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3"/>
        <c:spPr>
          <a:ln w="28575"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4"/>
        <c:spPr>
          <a:ln w="28575" cap="rnd">
            <a:solidFill>
              <a:schemeClr val="accent2"/>
            </a:solidFill>
            <a:round/>
          </a:ln>
          <a:effectLst/>
        </c:spPr>
        <c:marker>
          <c:symbol val="none"/>
        </c:marker>
        <c:dLbl>
          <c:idx val="0"/>
          <c:layout>
            <c:manualLayout>
              <c:x val="2.0545073036116867E-2"/>
              <c:y val="-1.214750514634961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5"/>
        <c:spPr>
          <a:ln w="28575" cap="rnd">
            <a:solidFill>
              <a:schemeClr val="accent2"/>
            </a:solidFill>
            <a:round/>
          </a:ln>
          <a:effectLst/>
        </c:spPr>
        <c:marker>
          <c:symbol val="none"/>
        </c:marker>
        <c:dLbl>
          <c:idx val="0"/>
          <c:layout>
            <c:manualLayout>
              <c:x val="8.805031301192966E-3"/>
              <c:y val="-4.6565436394339903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radarChart>
        <c:radarStyle val="marker"/>
        <c:varyColors val="0"/>
        <c:ser>
          <c:idx val="0"/>
          <c:order val="0"/>
          <c:tx>
            <c:strRef>
              <c:f>'TD-GENERAL'!$D$8</c:f>
              <c:strCache>
                <c:ptCount val="1"/>
                <c:pt idx="0">
                  <c:v>Valoración inicial</c:v>
                </c:pt>
              </c:strCache>
            </c:strRef>
          </c:tx>
          <c:spPr>
            <a:ln w="28575" cap="rnd">
              <a:solidFill>
                <a:schemeClr val="accent1"/>
              </a:solidFill>
              <a:round/>
            </a:ln>
            <a:effectLst/>
          </c:spPr>
          <c:marker>
            <c:symbol val="none"/>
          </c:marker>
          <c:cat>
            <c:strRef>
              <c:f>'TD-GENERAL'!$A$9:$C$15</c:f>
              <c:strCache>
                <c:ptCount val="7"/>
                <c:pt idx="0">
                  <c:v>Consumo del recurso hídrico</c:v>
                </c:pt>
                <c:pt idx="1">
                  <c:v>Consumo de energía eléctrica</c:v>
                </c:pt>
                <c:pt idx="2">
                  <c:v>Consumo de materias primas e insumos</c:v>
                </c:pt>
                <c:pt idx="3">
                  <c:v>Generación de empleo</c:v>
                </c:pt>
                <c:pt idx="4">
                  <c:v>Generación de vertimientos</c:v>
                </c:pt>
                <c:pt idx="5">
                  <c:v>Generación de residuos</c:v>
                </c:pt>
                <c:pt idx="6">
                  <c:v>Generación de emisiones</c:v>
                </c:pt>
              </c:strCache>
            </c:strRef>
          </c:cat>
          <c:val>
            <c:numRef>
              <c:f>'TD-GENERAL'!$D$9:$D$15</c:f>
              <c:numCache>
                <c:formatCode>0.0</c:formatCode>
                <c:ptCount val="7"/>
                <c:pt idx="0">
                  <c:v>5</c:v>
                </c:pt>
                <c:pt idx="1">
                  <c:v>25</c:v>
                </c:pt>
                <c:pt idx="2">
                  <c:v>11.263157894736842</c:v>
                </c:pt>
                <c:pt idx="3">
                  <c:v>15</c:v>
                </c:pt>
                <c:pt idx="4">
                  <c:v>15</c:v>
                </c:pt>
                <c:pt idx="5">
                  <c:v>18.930232558139537</c:v>
                </c:pt>
                <c:pt idx="6">
                  <c:v>15</c:v>
                </c:pt>
              </c:numCache>
            </c:numRef>
          </c:val>
          <c:extLst>
            <c:ext xmlns:c16="http://schemas.microsoft.com/office/drawing/2014/chart" uri="{C3380CC4-5D6E-409C-BE32-E72D297353CC}">
              <c16:uniqueId val="{00000000-FA2A-41DC-A7D8-3BC4CD166301}"/>
            </c:ext>
          </c:extLst>
        </c:ser>
        <c:ser>
          <c:idx val="1"/>
          <c:order val="1"/>
          <c:tx>
            <c:strRef>
              <c:f>'TD-GENERAL'!$E$8</c:f>
              <c:strCache>
                <c:ptCount val="1"/>
                <c:pt idx="0">
                  <c:v>Valoración 2020</c:v>
                </c:pt>
              </c:strCache>
            </c:strRef>
          </c:tx>
          <c:spPr>
            <a:ln w="28575" cap="rnd">
              <a:solidFill>
                <a:schemeClr val="accent2"/>
              </a:solidFill>
              <a:round/>
            </a:ln>
            <a:effectLst/>
          </c:spPr>
          <c:marker>
            <c:symbol val="none"/>
          </c:marker>
          <c:dPt>
            <c:idx val="0"/>
            <c:marker>
              <c:symbol val="none"/>
            </c:marker>
            <c:bubble3D val="0"/>
            <c:spPr>
              <a:ln w="28575" cap="rnd">
                <a:solidFill>
                  <a:schemeClr val="accent2"/>
                </a:solidFill>
                <a:round/>
              </a:ln>
              <a:effectLst/>
            </c:spPr>
            <c:extLst>
              <c:ext xmlns:c16="http://schemas.microsoft.com/office/drawing/2014/chart" uri="{C3380CC4-5D6E-409C-BE32-E72D297353CC}">
                <c16:uniqueId val="{00000007-C6CF-4861-A96B-917D0CE72181}"/>
              </c:ext>
            </c:extLst>
          </c:dPt>
          <c:dPt>
            <c:idx val="1"/>
            <c:marker>
              <c:symbol val="none"/>
            </c:marker>
            <c:bubble3D val="0"/>
            <c:spPr>
              <a:ln w="28575" cap="rnd">
                <a:solidFill>
                  <a:schemeClr val="accent2"/>
                </a:solidFill>
                <a:round/>
              </a:ln>
              <a:effectLst/>
            </c:spPr>
            <c:extLst>
              <c:ext xmlns:c16="http://schemas.microsoft.com/office/drawing/2014/chart" uri="{C3380CC4-5D6E-409C-BE32-E72D297353CC}">
                <c16:uniqueId val="{00000006-C6CF-4861-A96B-917D0CE72181}"/>
              </c:ext>
            </c:extLst>
          </c:dPt>
          <c:dPt>
            <c:idx val="2"/>
            <c:marker>
              <c:symbol val="none"/>
            </c:marker>
            <c:bubble3D val="0"/>
            <c:spPr>
              <a:ln w="28575" cap="rnd">
                <a:solidFill>
                  <a:schemeClr val="accent2"/>
                </a:solidFill>
                <a:round/>
              </a:ln>
              <a:effectLst/>
            </c:spPr>
            <c:extLst>
              <c:ext xmlns:c16="http://schemas.microsoft.com/office/drawing/2014/chart" uri="{C3380CC4-5D6E-409C-BE32-E72D297353CC}">
                <c16:uniqueId val="{0000000A-C6CF-4861-A96B-917D0CE72181}"/>
              </c:ext>
            </c:extLst>
          </c:dPt>
          <c:dPt>
            <c:idx val="3"/>
            <c:marker>
              <c:symbol val="none"/>
            </c:marker>
            <c:bubble3D val="0"/>
            <c:spPr>
              <a:ln w="28575" cap="rnd">
                <a:solidFill>
                  <a:schemeClr val="accent2"/>
                </a:solidFill>
                <a:round/>
              </a:ln>
              <a:effectLst/>
            </c:spPr>
            <c:extLst>
              <c:ext xmlns:c16="http://schemas.microsoft.com/office/drawing/2014/chart" uri="{C3380CC4-5D6E-409C-BE32-E72D297353CC}">
                <c16:uniqueId val="{0000000C-C6CF-4861-A96B-917D0CE72181}"/>
              </c:ext>
            </c:extLst>
          </c:dPt>
          <c:dPt>
            <c:idx val="4"/>
            <c:marker>
              <c:symbol val="none"/>
            </c:marker>
            <c:bubble3D val="0"/>
            <c:spPr>
              <a:ln w="28575" cap="rnd">
                <a:solidFill>
                  <a:schemeClr val="accent2"/>
                </a:solidFill>
                <a:round/>
              </a:ln>
              <a:effectLst/>
            </c:spPr>
            <c:extLst>
              <c:ext xmlns:c16="http://schemas.microsoft.com/office/drawing/2014/chart" uri="{C3380CC4-5D6E-409C-BE32-E72D297353CC}">
                <c16:uniqueId val="{0000000E-C6CF-4861-A96B-917D0CE72181}"/>
              </c:ext>
            </c:extLst>
          </c:dPt>
          <c:dPt>
            <c:idx val="5"/>
            <c:marker>
              <c:symbol val="none"/>
            </c:marker>
            <c:bubble3D val="0"/>
            <c:spPr>
              <a:ln w="28575" cap="rnd">
                <a:solidFill>
                  <a:schemeClr val="accent2"/>
                </a:solidFill>
                <a:round/>
              </a:ln>
              <a:effectLst/>
            </c:spPr>
            <c:extLst>
              <c:ext xmlns:c16="http://schemas.microsoft.com/office/drawing/2014/chart" uri="{C3380CC4-5D6E-409C-BE32-E72D297353CC}">
                <c16:uniqueId val="{0000000D-C6CF-4861-A96B-917D0CE72181}"/>
              </c:ext>
            </c:extLst>
          </c:dPt>
          <c:dPt>
            <c:idx val="6"/>
            <c:marker>
              <c:symbol val="none"/>
            </c:marker>
            <c:bubble3D val="0"/>
            <c:spPr>
              <a:ln w="28575" cap="rnd">
                <a:solidFill>
                  <a:schemeClr val="accent2"/>
                </a:solidFill>
                <a:round/>
              </a:ln>
              <a:effectLst/>
            </c:spPr>
            <c:extLst>
              <c:ext xmlns:c16="http://schemas.microsoft.com/office/drawing/2014/chart" uri="{C3380CC4-5D6E-409C-BE32-E72D297353CC}">
                <c16:uniqueId val="{00000009-C6CF-4861-A96B-917D0CE72181}"/>
              </c:ext>
            </c:extLst>
          </c:dPt>
          <c:dLbls>
            <c:dLbl>
              <c:idx val="0"/>
              <c:layout>
                <c:manualLayout>
                  <c:x val="0"/>
                  <c:y val="3.84670996301068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CF-4861-A96B-917D0CE72181}"/>
                </c:ext>
              </c:extLst>
            </c:dLbl>
            <c:dLbl>
              <c:idx val="1"/>
              <c:layout>
                <c:manualLayout>
                  <c:x val="-2.9350104337309994E-2"/>
                  <c:y val="2.8344178674815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CF-4861-A96B-917D0CE72181}"/>
                </c:ext>
              </c:extLst>
            </c:dLbl>
            <c:dLbl>
              <c:idx val="2"/>
              <c:layout>
                <c:manualLayout>
                  <c:x val="-3.081760955417538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6CF-4861-A96B-917D0CE72181}"/>
                </c:ext>
              </c:extLst>
            </c:dLbl>
            <c:dLbl>
              <c:idx val="3"/>
              <c:delete val="1"/>
              <c:extLst>
                <c:ext xmlns:c15="http://schemas.microsoft.com/office/drawing/2012/chart" uri="{CE6537A1-D6FC-4f65-9D91-7224C49458BB}"/>
                <c:ext xmlns:c16="http://schemas.microsoft.com/office/drawing/2014/chart" uri="{C3380CC4-5D6E-409C-BE32-E72D297353CC}">
                  <c16:uniqueId val="{0000000C-C6CF-4861-A96B-917D0CE72181}"/>
                </c:ext>
              </c:extLst>
            </c:dLbl>
            <c:dLbl>
              <c:idx val="4"/>
              <c:layout>
                <c:manualLayout>
                  <c:x val="8.805031301192966E-3"/>
                  <c:y val="-4.6565436394339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6CF-4861-A96B-917D0CE72181}"/>
                </c:ext>
              </c:extLst>
            </c:dLbl>
            <c:dLbl>
              <c:idx val="5"/>
              <c:layout>
                <c:manualLayout>
                  <c:x val="2.0545073036116867E-2"/>
                  <c:y val="-1.2147505146349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6CF-4861-A96B-917D0CE72181}"/>
                </c:ext>
              </c:extLst>
            </c:dLbl>
            <c:dLbl>
              <c:idx val="6"/>
              <c:layout>
                <c:manualLayout>
                  <c:x val="3.6687630421637356E-2"/>
                  <c:y val="3.23933470569321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6CF-4861-A96B-917D0CE7218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'TD-GENERAL'!$A$9:$C$15</c:f>
              <c:strCache>
                <c:ptCount val="7"/>
                <c:pt idx="0">
                  <c:v>Consumo del recurso hídrico</c:v>
                </c:pt>
                <c:pt idx="1">
                  <c:v>Consumo de energía eléctrica</c:v>
                </c:pt>
                <c:pt idx="2">
                  <c:v>Consumo de materias primas e insumos</c:v>
                </c:pt>
                <c:pt idx="3">
                  <c:v>Generación de empleo</c:v>
                </c:pt>
                <c:pt idx="4">
                  <c:v>Generación de vertimientos</c:v>
                </c:pt>
                <c:pt idx="5">
                  <c:v>Generación de residuos</c:v>
                </c:pt>
                <c:pt idx="6">
                  <c:v>Generación de emisiones</c:v>
                </c:pt>
              </c:strCache>
            </c:strRef>
          </c:cat>
          <c:val>
            <c:numRef>
              <c:f>'TD-GENERAL'!$E$9:$E$15</c:f>
              <c:numCache>
                <c:formatCode>0.0</c:formatCode>
                <c:ptCount val="7"/>
                <c:pt idx="0">
                  <c:v>5</c:v>
                </c:pt>
                <c:pt idx="1">
                  <c:v>27.632916908773961</c:v>
                </c:pt>
                <c:pt idx="2">
                  <c:v>11.491228070175438</c:v>
                </c:pt>
                <c:pt idx="3">
                  <c:v>15</c:v>
                </c:pt>
                <c:pt idx="4">
                  <c:v>15</c:v>
                </c:pt>
                <c:pt idx="5">
                  <c:v>16.83337329177655</c:v>
                </c:pt>
                <c:pt idx="6">
                  <c:v>15</c:v>
                </c:pt>
              </c:numCache>
            </c:numRef>
          </c:val>
          <c:extLst>
            <c:ext xmlns:c16="http://schemas.microsoft.com/office/drawing/2014/chart" uri="{C3380CC4-5D6E-409C-BE32-E72D297353CC}">
              <c16:uniqueId val="{00000001-FA2A-41DC-A7D8-3BC4CD166301}"/>
            </c:ext>
          </c:extLst>
        </c:ser>
        <c:ser>
          <c:idx val="2"/>
          <c:order val="2"/>
          <c:tx>
            <c:strRef>
              <c:f>'TD-GENERAL'!$F$8</c:f>
              <c:strCache>
                <c:ptCount val="1"/>
                <c:pt idx="0">
                  <c:v>Valoración 2020 (E)</c:v>
                </c:pt>
              </c:strCache>
            </c:strRef>
          </c:tx>
          <c:spPr>
            <a:ln w="28575" cap="rnd">
              <a:solidFill>
                <a:schemeClr val="accent3"/>
              </a:solidFill>
              <a:round/>
            </a:ln>
            <a:effectLst/>
          </c:spPr>
          <c:marker>
            <c:symbol val="none"/>
          </c:marker>
          <c:dPt>
            <c:idx val="0"/>
            <c:marker>
              <c:symbol val="none"/>
            </c:marker>
            <c:bubble3D val="0"/>
            <c:spPr>
              <a:ln w="28575" cap="rnd">
                <a:solidFill>
                  <a:schemeClr val="accent3"/>
                </a:solidFill>
                <a:round/>
              </a:ln>
              <a:effectLst/>
            </c:spPr>
            <c:extLst>
              <c:ext xmlns:c16="http://schemas.microsoft.com/office/drawing/2014/chart" uri="{C3380CC4-5D6E-409C-BE32-E72D297353CC}">
                <c16:uniqueId val="{00000004-C6CF-4861-A96B-917D0CE72181}"/>
              </c:ext>
            </c:extLst>
          </c:dPt>
          <c:dPt>
            <c:idx val="1"/>
            <c:marker>
              <c:symbol val="none"/>
            </c:marker>
            <c:bubble3D val="0"/>
            <c:spPr>
              <a:ln w="28575" cap="rnd">
                <a:solidFill>
                  <a:schemeClr val="accent3"/>
                </a:solidFill>
                <a:round/>
              </a:ln>
              <a:effectLst/>
            </c:spPr>
            <c:extLst>
              <c:ext xmlns:c16="http://schemas.microsoft.com/office/drawing/2014/chart" uri="{C3380CC4-5D6E-409C-BE32-E72D297353CC}">
                <c16:uniqueId val="{00000005-C6CF-4861-A96B-917D0CE72181}"/>
              </c:ext>
            </c:extLst>
          </c:dPt>
          <c:dPt>
            <c:idx val="2"/>
            <c:marker>
              <c:symbol val="none"/>
            </c:marker>
            <c:bubble3D val="0"/>
            <c:spPr>
              <a:ln w="28575" cap="rnd">
                <a:solidFill>
                  <a:schemeClr val="accent3"/>
                </a:solidFill>
                <a:round/>
              </a:ln>
              <a:effectLst/>
            </c:spPr>
            <c:extLst>
              <c:ext xmlns:c16="http://schemas.microsoft.com/office/drawing/2014/chart" uri="{C3380CC4-5D6E-409C-BE32-E72D297353CC}">
                <c16:uniqueId val="{00000003-C6CF-4861-A96B-917D0CE72181}"/>
              </c:ext>
            </c:extLst>
          </c:dPt>
          <c:dPt>
            <c:idx val="3"/>
            <c:marker>
              <c:symbol val="none"/>
            </c:marker>
            <c:bubble3D val="0"/>
            <c:spPr>
              <a:ln w="28575" cap="rnd">
                <a:solidFill>
                  <a:schemeClr val="accent3"/>
                </a:solidFill>
                <a:round/>
              </a:ln>
              <a:effectLst/>
            </c:spPr>
            <c:extLst>
              <c:ext xmlns:c16="http://schemas.microsoft.com/office/drawing/2014/chart" uri="{C3380CC4-5D6E-409C-BE32-E72D297353CC}">
                <c16:uniqueId val="{0000000B-C6CF-4861-A96B-917D0CE72181}"/>
              </c:ext>
            </c:extLst>
          </c:dPt>
          <c:dPt>
            <c:idx val="4"/>
            <c:marker>
              <c:symbol val="none"/>
            </c:marker>
            <c:bubble3D val="0"/>
            <c:spPr>
              <a:ln w="28575" cap="rnd">
                <a:solidFill>
                  <a:schemeClr val="accent3"/>
                </a:solidFill>
                <a:round/>
              </a:ln>
              <a:effectLst/>
            </c:spPr>
            <c:extLst>
              <c:ext xmlns:c16="http://schemas.microsoft.com/office/drawing/2014/chart" uri="{C3380CC4-5D6E-409C-BE32-E72D297353CC}">
                <c16:uniqueId val="{00000001-C6CF-4861-A96B-917D0CE72181}"/>
              </c:ext>
            </c:extLst>
          </c:dPt>
          <c:dPt>
            <c:idx val="5"/>
            <c:marker>
              <c:symbol val="none"/>
            </c:marker>
            <c:bubble3D val="0"/>
            <c:spPr>
              <a:ln w="28575" cap="rnd">
                <a:solidFill>
                  <a:schemeClr val="accent3"/>
                </a:solidFill>
                <a:round/>
              </a:ln>
              <a:effectLst/>
            </c:spPr>
            <c:extLst>
              <c:ext xmlns:c16="http://schemas.microsoft.com/office/drawing/2014/chart" uri="{C3380CC4-5D6E-409C-BE32-E72D297353CC}">
                <c16:uniqueId val="{00000002-C6CF-4861-A96B-917D0CE72181}"/>
              </c:ext>
            </c:extLst>
          </c:dPt>
          <c:dPt>
            <c:idx val="6"/>
            <c:marker>
              <c:symbol val="none"/>
            </c:marker>
            <c:bubble3D val="0"/>
            <c:spPr>
              <a:ln w="28575" cap="rnd">
                <a:solidFill>
                  <a:schemeClr val="accent3"/>
                </a:solidFill>
                <a:round/>
              </a:ln>
              <a:effectLst/>
            </c:spPr>
            <c:extLst>
              <c:ext xmlns:c16="http://schemas.microsoft.com/office/drawing/2014/chart" uri="{C3380CC4-5D6E-409C-BE32-E72D297353CC}">
                <c16:uniqueId val="{00000008-C6CF-4861-A96B-917D0CE72181}"/>
              </c:ext>
            </c:extLst>
          </c:dPt>
          <c:dLbls>
            <c:dLbl>
              <c:idx val="0"/>
              <c:layout>
                <c:manualLayout>
                  <c:x val="0"/>
                  <c:y val="7.8958783451272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CF-4861-A96B-917D0CE72181}"/>
                </c:ext>
              </c:extLst>
            </c:dLbl>
            <c:dLbl>
              <c:idx val="1"/>
              <c:layout>
                <c:manualLayout>
                  <c:x val="-6.4570229542081858E-2"/>
                  <c:y val="7.4909615069155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CF-4861-A96B-917D0CE72181}"/>
                </c:ext>
              </c:extLst>
            </c:dLbl>
            <c:dLbl>
              <c:idx val="2"/>
              <c:layout>
                <c:manualLayout>
                  <c:x val="-5.7232703457754337E-2"/>
                  <c:y val="-1.417208933740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CF-4861-A96B-917D0CE72181}"/>
                </c:ext>
              </c:extLst>
            </c:dLbl>
            <c:dLbl>
              <c:idx val="3"/>
              <c:layout>
                <c:manualLayout>
                  <c:x val="-1.9077567819251427E-2"/>
                  <c:y val="-4.6565436394339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6CF-4861-A96B-917D0CE72181}"/>
                </c:ext>
              </c:extLst>
            </c:dLbl>
            <c:dLbl>
              <c:idx val="4"/>
              <c:layout>
                <c:manualLayout>
                  <c:x val="1.3207546951789396E-2"/>
                  <c:y val="-3.6442515439048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CF-4861-A96B-917D0CE72181}"/>
                </c:ext>
              </c:extLst>
            </c:dLbl>
            <c:dLbl>
              <c:idx val="5"/>
              <c:layout>
                <c:manualLayout>
                  <c:x val="7.190775562640922E-2"/>
                  <c:y val="-2.02458419105826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CF-4861-A96B-917D0CE72181}"/>
                </c:ext>
              </c:extLst>
            </c:dLbl>
            <c:dLbl>
              <c:idx val="6"/>
              <c:layout>
                <c:manualLayout>
                  <c:x val="3.9622640855368291E-2"/>
                  <c:y val="6.0737525731747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6CF-4861-A96B-917D0CE7218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'TD-GENERAL'!$A$9:$C$15</c:f>
              <c:strCache>
                <c:ptCount val="7"/>
                <c:pt idx="0">
                  <c:v>Consumo del recurso hídrico</c:v>
                </c:pt>
                <c:pt idx="1">
                  <c:v>Consumo de energía eléctrica</c:v>
                </c:pt>
                <c:pt idx="2">
                  <c:v>Consumo de materias primas e insumos</c:v>
                </c:pt>
                <c:pt idx="3">
                  <c:v>Generación de empleo</c:v>
                </c:pt>
                <c:pt idx="4">
                  <c:v>Generación de vertimientos</c:v>
                </c:pt>
                <c:pt idx="5">
                  <c:v>Generación de residuos</c:v>
                </c:pt>
                <c:pt idx="6">
                  <c:v>Generación de emisiones</c:v>
                </c:pt>
              </c:strCache>
            </c:strRef>
          </c:cat>
          <c:val>
            <c:numRef>
              <c:f>'TD-GENERAL'!$F$9:$F$15</c:f>
              <c:numCache>
                <c:formatCode>0.0</c:formatCode>
                <c:ptCount val="7"/>
                <c:pt idx="0">
                  <c:v>1.9411764705882353</c:v>
                </c:pt>
                <c:pt idx="1">
                  <c:v>25.179890141528627</c:v>
                </c:pt>
                <c:pt idx="2">
                  <c:v>7.7543859649122808</c:v>
                </c:pt>
                <c:pt idx="3">
                  <c:v>15</c:v>
                </c:pt>
                <c:pt idx="4">
                  <c:v>4.0588235294117645</c:v>
                </c:pt>
                <c:pt idx="5">
                  <c:v>13.000307571650909</c:v>
                </c:pt>
                <c:pt idx="6">
                  <c:v>9.1875</c:v>
                </c:pt>
              </c:numCache>
            </c:numRef>
          </c:val>
          <c:extLst>
            <c:ext xmlns:c16="http://schemas.microsoft.com/office/drawing/2014/chart" uri="{C3380CC4-5D6E-409C-BE32-E72D297353CC}">
              <c16:uniqueId val="{00000002-FA2A-41DC-A7D8-3BC4CD166301}"/>
            </c:ext>
          </c:extLst>
        </c:ser>
        <c:dLbls>
          <c:showLegendKey val="0"/>
          <c:showVal val="0"/>
          <c:showCatName val="0"/>
          <c:showSerName val="0"/>
          <c:showPercent val="0"/>
          <c:showBubbleSize val="0"/>
        </c:dLbls>
        <c:axId val="490255471"/>
        <c:axId val="2089120751"/>
      </c:radarChart>
      <c:catAx>
        <c:axId val="490255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89120751"/>
        <c:crosses val="autoZero"/>
        <c:auto val="1"/>
        <c:lblAlgn val="ctr"/>
        <c:lblOffset val="100"/>
        <c:noMultiLvlLbl val="0"/>
      </c:catAx>
      <c:valAx>
        <c:axId val="2089120751"/>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4902554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0</xdr:row>
      <xdr:rowOff>85725</xdr:rowOff>
    </xdr:from>
    <xdr:to>
      <xdr:col>6</xdr:col>
      <xdr:colOff>828674</xdr:colOff>
      <xdr:row>4</xdr:row>
      <xdr:rowOff>57150</xdr:rowOff>
    </xdr:to>
    <xdr:pic>
      <xdr:nvPicPr>
        <xdr:cNvPr id="2" name="4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5031"/>
        <a:stretch>
          <a:fillRect/>
        </a:stretch>
      </xdr:blipFill>
      <xdr:spPr bwMode="auto">
        <a:xfrm>
          <a:off x="2943225" y="85725"/>
          <a:ext cx="1876424"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0</xdr:row>
      <xdr:rowOff>1</xdr:rowOff>
    </xdr:from>
    <xdr:to>
      <xdr:col>2</xdr:col>
      <xdr:colOff>1352550</xdr:colOff>
      <xdr:row>0</xdr:row>
      <xdr:rowOff>390016</xdr:rowOff>
    </xdr:to>
    <xdr:pic>
      <xdr:nvPicPr>
        <xdr:cNvPr id="2" name="4 Imagen">
          <a:extLst>
            <a:ext uri="{FF2B5EF4-FFF2-40B4-BE49-F238E27FC236}">
              <a16:creationId xmlns:a16="http://schemas.microsoft.com/office/drawing/2014/main" id="{00000000-0008-0000-0000-000002000000}"/>
            </a:ext>
          </a:extLst>
        </xdr:cNvPr>
        <xdr:cNvPicPr preferRelativeResize="0">
          <a:picLocks noChangeAspect="1"/>
        </xdr:cNvPicPr>
      </xdr:nvPicPr>
      <xdr:blipFill rotWithShape="1">
        <a:blip xmlns:r="http://schemas.openxmlformats.org/officeDocument/2006/relationships" r:embed="rId1" cstate="print"/>
        <a:srcRect t="14474" b="19591"/>
        <a:stretch/>
      </xdr:blipFill>
      <xdr:spPr bwMode="auto">
        <a:xfrm>
          <a:off x="914400" y="1"/>
          <a:ext cx="1857375" cy="39001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495300</xdr:colOff>
      <xdr:row>0</xdr:row>
      <xdr:rowOff>0</xdr:rowOff>
    </xdr:from>
    <xdr:to>
      <xdr:col>3</xdr:col>
      <xdr:colOff>152400</xdr:colOff>
      <xdr:row>0</xdr:row>
      <xdr:rowOff>390015</xdr:rowOff>
    </xdr:to>
    <xdr:pic>
      <xdr:nvPicPr>
        <xdr:cNvPr id="4" name="4 Imagen">
          <a:extLst>
            <a:ext uri="{FF2B5EF4-FFF2-40B4-BE49-F238E27FC236}">
              <a16:creationId xmlns:a16="http://schemas.microsoft.com/office/drawing/2014/main" id="{3119B20F-7BD9-478F-BC94-457050230432}"/>
            </a:ext>
          </a:extLst>
        </xdr:cNvPr>
        <xdr:cNvPicPr preferRelativeResize="0">
          <a:picLocks noChangeAspect="1"/>
        </xdr:cNvPicPr>
      </xdr:nvPicPr>
      <xdr:blipFill rotWithShape="1">
        <a:blip xmlns:r="http://schemas.openxmlformats.org/officeDocument/2006/relationships" r:embed="rId1" cstate="print"/>
        <a:srcRect t="14474" b="19591"/>
        <a:stretch/>
      </xdr:blipFill>
      <xdr:spPr bwMode="auto">
        <a:xfrm>
          <a:off x="790575" y="0"/>
          <a:ext cx="1571625" cy="39001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504825</xdr:colOff>
      <xdr:row>0</xdr:row>
      <xdr:rowOff>38100</xdr:rowOff>
    </xdr:from>
    <xdr:to>
      <xdr:col>1</xdr:col>
      <xdr:colOff>390525</xdr:colOff>
      <xdr:row>0</xdr:row>
      <xdr:rowOff>428115</xdr:rowOff>
    </xdr:to>
    <xdr:pic>
      <xdr:nvPicPr>
        <xdr:cNvPr id="3" name="4 Imagen">
          <a:extLst>
            <a:ext uri="{FF2B5EF4-FFF2-40B4-BE49-F238E27FC236}">
              <a16:creationId xmlns:a16="http://schemas.microsoft.com/office/drawing/2014/main" id="{00000000-0008-0000-0200-000003000000}"/>
            </a:ext>
          </a:extLst>
        </xdr:cNvPr>
        <xdr:cNvPicPr preferRelativeResize="0">
          <a:picLocks noChangeAspect="1"/>
        </xdr:cNvPicPr>
      </xdr:nvPicPr>
      <xdr:blipFill rotWithShape="1">
        <a:blip xmlns:r="http://schemas.openxmlformats.org/officeDocument/2006/relationships" r:embed="rId1" cstate="print"/>
        <a:srcRect t="14474" b="19591"/>
        <a:stretch/>
      </xdr:blipFill>
      <xdr:spPr bwMode="auto">
        <a:xfrm>
          <a:off x="504825" y="38100"/>
          <a:ext cx="1857375" cy="39001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absoluteAnchor>
    <xdr:pos x="0" y="0"/>
    <xdr:ext cx="9305925" cy="6076950"/>
    <xdr:graphicFrame macro="">
      <xdr:nvGraphicFramePr>
        <xdr:cNvPr id="2" name="Gráfico 1">
          <a:extLst>
            <a:ext uri="{FF2B5EF4-FFF2-40B4-BE49-F238E27FC236}">
              <a16:creationId xmlns:a16="http://schemas.microsoft.com/office/drawing/2014/main" id="{92204540-2A0F-44BA-94B5-6FE9E54117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1611406</xdr:colOff>
      <xdr:row>0</xdr:row>
      <xdr:rowOff>390015</xdr:rowOff>
    </xdr:to>
    <xdr:pic>
      <xdr:nvPicPr>
        <xdr:cNvPr id="3" name="4 Imagen">
          <a:extLst>
            <a:ext uri="{FF2B5EF4-FFF2-40B4-BE49-F238E27FC236}">
              <a16:creationId xmlns:a16="http://schemas.microsoft.com/office/drawing/2014/main" id="{0FB42F3D-BE86-4CBB-815C-6AA8E5DA4D56}"/>
            </a:ext>
          </a:extLst>
        </xdr:cNvPr>
        <xdr:cNvPicPr preferRelativeResize="0">
          <a:picLocks noChangeAspect="1"/>
        </xdr:cNvPicPr>
      </xdr:nvPicPr>
      <xdr:blipFill rotWithShape="1">
        <a:blip xmlns:r="http://schemas.openxmlformats.org/officeDocument/2006/relationships" r:embed="rId1" cstate="print"/>
        <a:srcRect t="14474" b="19591"/>
        <a:stretch/>
      </xdr:blipFill>
      <xdr:spPr bwMode="auto">
        <a:xfrm>
          <a:off x="0" y="0"/>
          <a:ext cx="1611406" cy="39001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1611406</xdr:colOff>
      <xdr:row>0</xdr:row>
      <xdr:rowOff>390015</xdr:rowOff>
    </xdr:to>
    <xdr:pic>
      <xdr:nvPicPr>
        <xdr:cNvPr id="2" name="4 Imagen">
          <a:extLst>
            <a:ext uri="{FF2B5EF4-FFF2-40B4-BE49-F238E27FC236}">
              <a16:creationId xmlns:a16="http://schemas.microsoft.com/office/drawing/2014/main" id="{BA8A172A-8FEF-4E17-AA64-8F56D971AF72}"/>
            </a:ext>
          </a:extLst>
        </xdr:cNvPr>
        <xdr:cNvPicPr preferRelativeResize="0">
          <a:picLocks noChangeAspect="1"/>
        </xdr:cNvPicPr>
      </xdr:nvPicPr>
      <xdr:blipFill rotWithShape="1">
        <a:blip xmlns:r="http://schemas.openxmlformats.org/officeDocument/2006/relationships" r:embed="rId1" cstate="print"/>
        <a:srcRect t="14474" b="19591"/>
        <a:stretch/>
      </xdr:blipFill>
      <xdr:spPr bwMode="auto">
        <a:xfrm>
          <a:off x="0" y="0"/>
          <a:ext cx="1611406" cy="3900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00.120\planeacion\GRUPO%20PLANEACION\4.%20SIG\2020\2.%20INFORMACION%20DOCUMENTADA\2.%20MANUALES\ANEXO%2005.%20ROL,%20RESPONSABILIDAD%20Y%20AUTORIDA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0.100.120\planeacion\Users\1026276285\Documents\ANM\01.%20SIG\RESPONSABILIDADES\MATRIZ%20ROL,%20RESP%20Y%20A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STRUCCIONES"/>
      <sheetName val="ROL"/>
      <sheetName val="R&amp;A"/>
      <sheetName val="TD-R&amp;A"/>
      <sheetName val="LISTA"/>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A"/>
      <sheetName val="ROL"/>
      <sheetName val="TD-R&amp;A"/>
      <sheetName val="LISTA"/>
      <sheetName val="MATRIZ ROL, RESP Y AUT"/>
    </sheetNames>
    <sheetDataSet>
      <sheetData sheetId="0"/>
      <sheetData sheetId="1"/>
      <sheetData sheetId="2"/>
      <sheetData sheetId="3"/>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amilo Cardenas" refreshedDate="44132.468541319446" createdVersion="6" refreshedVersion="6" minRefreshableVersion="3" recordCount="497">
  <cacheSource type="worksheet">
    <worksheetSource name="MATRIZCONTROL"/>
  </cacheSource>
  <cacheFields count="19">
    <cacheField name="N°" numFmtId="0">
      <sharedItems containsSemiMixedTypes="0" containsString="0" containsNumber="1" containsInteger="1" minValue="1" maxValue="497"/>
    </cacheField>
    <cacheField name="Proceso" numFmtId="0">
      <sharedItems count="18">
        <s v="Planeación estratégica"/>
        <s v="Gestión Integral del Relacionamiento y las Comunicaciones"/>
        <s v="Delimitación y declaración de áreas de zonas de interés"/>
        <s v="Gestión de la Inversión Minera"/>
        <s v="Generación de Títulos Mineros"/>
        <s v="Gestión Integral para el Seguimiento y Control a los Títulos Mineros"/>
        <s v="Seguridad Minera"/>
        <s v="Gestión Integral de la Información Minera"/>
        <s v="Atención Integral y Servicios a Grupos de Interés"/>
        <s v="Adquisición de Bienes y Servicios"/>
        <s v="Administración de Bienes y Servicios"/>
        <s v="Gestión Financiera"/>
        <s v="Administración de Tecnologías de la Información"/>
        <s v="Gestión del Talento Humano"/>
        <s v="Gestión Jurídica"/>
        <s v="Gestión Documental"/>
        <s v="Evaluación, Control y Mejora"/>
        <s v="" u="1"/>
      </sharedItems>
    </cacheField>
    <cacheField name="Aspecto" numFmtId="0">
      <sharedItems count="9">
        <s v="Consumo del recurso hídrico"/>
        <s v="Consumo de energía eléctrica"/>
        <s v="Consumo de materias primas e insumos"/>
        <s v="Generación de empleo"/>
        <s v="Generación de vertimientos"/>
        <s v="Generación de residuos"/>
        <s v="Generación de emisiones"/>
        <s v="Generación de derrames"/>
        <s v="" u="1"/>
      </sharedItems>
    </cacheField>
    <cacheField name="Impacto" numFmtId="0">
      <sharedItems count="21">
        <s v="Agotamiento del recurso hídrico"/>
        <s v="Presión sobre el recurso energético eléctrico"/>
        <s v="Agotamiento de los recursos naturales no renovables"/>
        <s v="Agotamiento general de los recursos naturales"/>
        <s v="Desarrollo económico y social"/>
        <s v="Contaminación por descarga de aguas residuales domésticas"/>
        <s v="Contaminación por generación de residuos ordinarios"/>
        <s v="Aprovechamiento de residuos reutilizables"/>
        <s v="Aprovechamiento de residuos recuperables"/>
        <s v="Contaminación por generación de residuos de aparatos eléctricos y electrónicos"/>
        <s v="Contaminación por emisión de varios agentes clasificados"/>
        <s v="Contaminación por emisión de contaminantes criterio"/>
        <s v="Contaminación por emisión de ruido"/>
        <s v="Contaminación por generación de residuos recuperables"/>
        <s v="Contaminación por generación de residuos reutilizables"/>
        <s v="Contaminación por generación de residuos de escombro"/>
        <s v="Contaminación por generación de residuos peligrosos"/>
        <s v="Contaminación del suelo"/>
        <s v="Contaminación por descarga de aguas residuales no domésticas"/>
        <s v="Aprovechamiento de residuos especiales"/>
        <s v="" u="1"/>
      </sharedItems>
    </cacheField>
    <cacheField name="Tipo de sede" numFmtId="0">
      <sharedItems/>
    </cacheField>
    <cacheField name="Sede" numFmtId="0">
      <sharedItems count="2">
        <s v="Sede Central - Bogotá"/>
        <s v="" u="1"/>
      </sharedItems>
    </cacheField>
    <cacheField name="Lugar donde se desarrolla el proceso" numFmtId="0">
      <sharedItems count="5">
        <s v="Torre 4 - Piso 10"/>
        <s v="Torre 4 - Piso 9"/>
        <s v="Torre 4 - Piso 8"/>
        <s v="Torre 3 - Local 107"/>
        <s v="Archivo Central  - Álamos"/>
      </sharedItems>
    </cacheField>
    <cacheField name="Tipo de impacto" numFmtId="0">
      <sharedItems count="3">
        <s v="Negativo"/>
        <s v="Positivo"/>
        <s v="" u="1"/>
      </sharedItems>
    </cacheField>
    <cacheField name="Recurso afectado" numFmtId="0">
      <sharedItems count="6">
        <s v="Hidrológico - agua"/>
        <s v="Biológico - biodiversidad"/>
        <s v="Sociocultural - social"/>
        <s v="Geológico - suelo"/>
        <s v="Atmosférico - aire"/>
        <s v="" u="1"/>
      </sharedItems>
    </cacheField>
    <cacheField name="Condiciones de operación" numFmtId="0">
      <sharedItems count="8">
        <s v="Normal"/>
        <s v="Anormal"/>
        <s v="Situación de emergencia"/>
        <s v="Torre 4 - Piso 10" u="1"/>
        <s v="Archivo Central  - Álamos" u="1"/>
        <s v="Torre 3 - Local 107" u="1"/>
        <s v="Torre 4 - Piso 8" u="1"/>
        <s v="Torre 4 - Piso 9" u="1"/>
      </sharedItems>
    </cacheField>
    <cacheField name="Descripción de la fuente" numFmtId="0">
      <sharedItems count="45">
        <s v="Agua potable"/>
        <s v="Agua no potable"/>
        <s v="Energía eléctrica"/>
        <s v="Papel"/>
        <s v="Elementos pequeños de oficina"/>
        <s v="Movilización terrestre"/>
        <s v="Movilización aérea"/>
        <s v="Computadores y perifericos"/>
        <s v="Mobiliario de oficina"/>
        <s v="Recurso humano"/>
        <s v="Aguas residuales domésticas"/>
        <s v="Residuos ordinarios"/>
        <s v="Residuos reutilizables (papel, cartón, vidrio, plástico rigido, plástico flexible)"/>
        <s v="Residuos recuperables (aleaciones de distintos metales)"/>
        <s v="Residuos de aparatos eléctricos y electrónicos"/>
        <s v="Emisión por combustión de transporte terrestre"/>
        <s v="Emisión por combustión de transporte aereo"/>
        <s v="Combustible para planta generadora de energía eléctrica"/>
        <s v="Emisión por combustión de planta generadora de energía eléctrica"/>
        <s v="Ruido por funcionamiento de planta generadora de energía eléctrica"/>
        <s v="Residuos de escombro"/>
        <s v="Residuos infecciosos o de riesgo biológico"/>
        <s v="Material POP (Point of Purchase)"/>
        <s v="Elementos de protección personal"/>
        <s v="Elementos de protección personal usados"/>
        <s v="Vehículos automotores terrestres"/>
        <s v="Insumos y elementos para rescate minero"/>
        <s v="Combustible para vehículos automotores terrestres"/>
        <s v="Emisión por combustión de vehículos automotores terrestres"/>
        <s v="Residuos contaminados biológicamente"/>
        <s v="Residuos peligrosos"/>
        <s v="Derrames"/>
        <s v="Vertimientos no deseados"/>
        <s v="Aceites usados"/>
        <s v="Lllantas usadas"/>
        <s v="Luminarias usadas"/>
        <s v="Residuos de construcción y demolición (escombros)"/>
        <s v="Residuos peligrosos (sólidos contaminados con sustancias químicas)"/>
        <s v="Toneres de impresoras"/>
        <s v="Baterias y pilas usadas"/>
        <s v="Toneres usados "/>
        <s v="Residuos de tinta de toner"/>
        <s v="Elementos para atención de emergencias"/>
        <s v="Cartón"/>
        <s v="Emisiones atmósfericas no controladas"/>
      </sharedItems>
    </cacheField>
    <cacheField name="Etapa del ciclo de vida" numFmtId="0">
      <sharedItems count="20">
        <s v="3.2. Desarrollo de actividades estratégicas"/>
        <s v="1. Adquisición y movilización de insumos y equipos"/>
        <s v="2. Movilización para el desarrollo de actividades"/>
        <s v="3.1. Desarrollo de actividades misionales"/>
        <s v="3.4. Desarrollo de actividades de seguimiento y medición"/>
        <s v="6. Seguimiento y control a los productos y servicios"/>
        <s v="5. Uso de los productos y servicios"/>
        <s v="4. Actividades de correspondencia y notificación"/>
        <s v="3.3. Desarrollo de actividades de apoyo"/>
        <s v="7. Fin de vida útil de los productos y servicios"/>
        <s v="Desarrollo de actividades misionales" u="1"/>
        <s v="Uso de los productos y servicios" u="1"/>
        <s v="Seguimiento y control a los productos y servicios" u="1"/>
        <s v="Fin de vida útil de los productos y servicios" u="1"/>
        <s v="Desarrollo de actividades estratégicas" u="1"/>
        <s v="Desarrollo de actividades de apoyo" u="1"/>
        <s v="Actividades de correspondencia y notificación" u="1"/>
        <s v="Movilización para el desarrollo de actividades" u="1"/>
        <s v="Adquisición y movilización de insumos y equipos" u="1"/>
        <s v="Desarrollo de actividades de seguimiento y medición" u="1"/>
      </sharedItems>
    </cacheField>
    <cacheField name="Inicial" numFmtId="2">
      <sharedItems containsSemiMixedTypes="0" containsString="0" containsNumber="1" containsInteger="1" minValue="1" maxValue="25"/>
    </cacheField>
    <cacheField name="2020" numFmtId="2">
      <sharedItems containsSemiMixedTypes="0" containsString="0" containsNumber="1" minValue="1" maxValue="27.632916908773968"/>
    </cacheField>
    <cacheField name="2020 (E)" numFmtId="2">
      <sharedItems containsSemiMixedTypes="0" containsString="0" containsNumber="1" minValue="1" maxValue="25.179890141528624"/>
    </cacheField>
    <cacheField name="2021" numFmtId="0">
      <sharedItems containsNonDate="0" containsString="0" containsBlank="1"/>
    </cacheField>
    <cacheField name="2022" numFmtId="0">
      <sharedItems containsNonDate="0" containsString="0" containsBlank="1"/>
    </cacheField>
    <cacheField name="2023" numFmtId="0">
      <sharedItems containsNonDate="0" containsString="0" containsBlank="1"/>
    </cacheField>
    <cacheField name="Campo1" numFmtId="0" formula="Aspecto/'2020 (E)'"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7">
  <r>
    <n v="1"/>
    <x v="0"/>
    <x v="0"/>
    <x v="0"/>
    <s v="PAR"/>
    <x v="0"/>
    <x v="0"/>
    <x v="0"/>
    <x v="0"/>
    <x v="0"/>
    <x v="0"/>
    <x v="0"/>
    <n v="9"/>
    <n v="9"/>
    <n v="1"/>
    <m/>
    <m/>
    <m/>
  </r>
  <r>
    <n v="2"/>
    <x v="0"/>
    <x v="0"/>
    <x v="0"/>
    <s v="PAR"/>
    <x v="0"/>
    <x v="0"/>
    <x v="0"/>
    <x v="0"/>
    <x v="0"/>
    <x v="1"/>
    <x v="0"/>
    <n v="1"/>
    <n v="1"/>
    <n v="1"/>
    <m/>
    <m/>
    <m/>
  </r>
  <r>
    <n v="3"/>
    <x v="0"/>
    <x v="1"/>
    <x v="1"/>
    <s v="PAR"/>
    <x v="0"/>
    <x v="0"/>
    <x v="0"/>
    <x v="0"/>
    <x v="0"/>
    <x v="2"/>
    <x v="0"/>
    <n v="25"/>
    <n v="27.632916908773968"/>
    <n v="25.179890141528624"/>
    <m/>
    <m/>
    <m/>
  </r>
  <r>
    <n v="4"/>
    <x v="0"/>
    <x v="2"/>
    <x v="2"/>
    <s v="PAR"/>
    <x v="0"/>
    <x v="0"/>
    <x v="0"/>
    <x v="1"/>
    <x v="0"/>
    <x v="3"/>
    <x v="1"/>
    <n v="15"/>
    <n v="15"/>
    <n v="9"/>
    <m/>
    <m/>
    <m/>
  </r>
  <r>
    <n v="5"/>
    <x v="0"/>
    <x v="2"/>
    <x v="3"/>
    <s v="PAR"/>
    <x v="0"/>
    <x v="0"/>
    <x v="0"/>
    <x v="1"/>
    <x v="0"/>
    <x v="4"/>
    <x v="1"/>
    <n v="3"/>
    <n v="3"/>
    <n v="1"/>
    <m/>
    <m/>
    <m/>
  </r>
  <r>
    <n v="6"/>
    <x v="0"/>
    <x v="2"/>
    <x v="2"/>
    <s v="PAR"/>
    <x v="0"/>
    <x v="0"/>
    <x v="0"/>
    <x v="1"/>
    <x v="0"/>
    <x v="5"/>
    <x v="2"/>
    <n v="15"/>
    <n v="15"/>
    <n v="9"/>
    <m/>
    <m/>
    <m/>
  </r>
  <r>
    <n v="7"/>
    <x v="0"/>
    <x v="2"/>
    <x v="2"/>
    <s v="PAR"/>
    <x v="0"/>
    <x v="0"/>
    <x v="0"/>
    <x v="1"/>
    <x v="0"/>
    <x v="6"/>
    <x v="2"/>
    <n v="15"/>
    <n v="15"/>
    <n v="9"/>
    <m/>
    <m/>
    <m/>
  </r>
  <r>
    <n v="8"/>
    <x v="0"/>
    <x v="2"/>
    <x v="3"/>
    <s v="PAR"/>
    <x v="0"/>
    <x v="0"/>
    <x v="0"/>
    <x v="1"/>
    <x v="0"/>
    <x v="7"/>
    <x v="1"/>
    <n v="5"/>
    <n v="5"/>
    <n v="5"/>
    <m/>
    <m/>
    <m/>
  </r>
  <r>
    <n v="9"/>
    <x v="0"/>
    <x v="2"/>
    <x v="3"/>
    <s v="PAR"/>
    <x v="0"/>
    <x v="0"/>
    <x v="0"/>
    <x v="1"/>
    <x v="0"/>
    <x v="8"/>
    <x v="1"/>
    <n v="3"/>
    <n v="3"/>
    <n v="3"/>
    <m/>
    <m/>
    <m/>
  </r>
  <r>
    <n v="10"/>
    <x v="0"/>
    <x v="3"/>
    <x v="4"/>
    <s v="PAR"/>
    <x v="0"/>
    <x v="0"/>
    <x v="1"/>
    <x v="2"/>
    <x v="0"/>
    <x v="9"/>
    <x v="0"/>
    <n v="15"/>
    <n v="15"/>
    <n v="15"/>
    <m/>
    <m/>
    <m/>
  </r>
  <r>
    <n v="11"/>
    <x v="0"/>
    <x v="4"/>
    <x v="5"/>
    <s v="PAR"/>
    <x v="0"/>
    <x v="0"/>
    <x v="0"/>
    <x v="0"/>
    <x v="0"/>
    <x v="10"/>
    <x v="0"/>
    <n v="15"/>
    <n v="15"/>
    <n v="9"/>
    <m/>
    <m/>
    <m/>
  </r>
  <r>
    <n v="12"/>
    <x v="0"/>
    <x v="5"/>
    <x v="6"/>
    <s v="PAR"/>
    <x v="0"/>
    <x v="0"/>
    <x v="0"/>
    <x v="3"/>
    <x v="0"/>
    <x v="11"/>
    <x v="0"/>
    <n v="25"/>
    <n v="19.072164948453608"/>
    <n v="6.2956735977634128"/>
    <m/>
    <m/>
    <m/>
  </r>
  <r>
    <n v="13"/>
    <x v="0"/>
    <x v="5"/>
    <x v="7"/>
    <s v="PAR"/>
    <x v="0"/>
    <x v="0"/>
    <x v="1"/>
    <x v="3"/>
    <x v="0"/>
    <x v="12"/>
    <x v="0"/>
    <n v="15"/>
    <n v="15"/>
    <n v="9"/>
    <m/>
    <m/>
    <m/>
  </r>
  <r>
    <n v="14"/>
    <x v="0"/>
    <x v="5"/>
    <x v="8"/>
    <s v="PAR"/>
    <x v="0"/>
    <x v="0"/>
    <x v="1"/>
    <x v="3"/>
    <x v="0"/>
    <x v="13"/>
    <x v="0"/>
    <n v="15"/>
    <n v="15"/>
    <n v="9"/>
    <m/>
    <m/>
    <m/>
  </r>
  <r>
    <n v="15"/>
    <x v="0"/>
    <x v="5"/>
    <x v="9"/>
    <s v="PAR"/>
    <x v="0"/>
    <x v="0"/>
    <x v="0"/>
    <x v="3"/>
    <x v="0"/>
    <x v="14"/>
    <x v="0"/>
    <n v="25"/>
    <n v="25"/>
    <n v="25"/>
    <m/>
    <m/>
    <m/>
  </r>
  <r>
    <n v="16"/>
    <x v="0"/>
    <x v="6"/>
    <x v="10"/>
    <s v="PAR"/>
    <x v="0"/>
    <x v="0"/>
    <x v="0"/>
    <x v="4"/>
    <x v="0"/>
    <x v="15"/>
    <x v="2"/>
    <n v="15"/>
    <n v="15"/>
    <n v="9"/>
    <m/>
    <m/>
    <m/>
  </r>
  <r>
    <n v="17"/>
    <x v="0"/>
    <x v="6"/>
    <x v="10"/>
    <s v="PAR"/>
    <x v="0"/>
    <x v="0"/>
    <x v="0"/>
    <x v="4"/>
    <x v="0"/>
    <x v="16"/>
    <x v="2"/>
    <n v="15"/>
    <n v="15"/>
    <n v="9"/>
    <m/>
    <m/>
    <m/>
  </r>
  <r>
    <n v="18"/>
    <x v="0"/>
    <x v="2"/>
    <x v="2"/>
    <s v="PAR"/>
    <x v="0"/>
    <x v="0"/>
    <x v="0"/>
    <x v="1"/>
    <x v="1"/>
    <x v="17"/>
    <x v="0"/>
    <n v="9"/>
    <n v="9"/>
    <n v="9"/>
    <m/>
    <m/>
    <m/>
  </r>
  <r>
    <n v="19"/>
    <x v="0"/>
    <x v="6"/>
    <x v="11"/>
    <s v="PAR"/>
    <x v="0"/>
    <x v="0"/>
    <x v="0"/>
    <x v="4"/>
    <x v="1"/>
    <x v="18"/>
    <x v="0"/>
    <n v="9"/>
    <n v="9"/>
    <n v="9"/>
    <m/>
    <m/>
    <m/>
  </r>
  <r>
    <n v="20"/>
    <x v="0"/>
    <x v="6"/>
    <x v="12"/>
    <s v="PAR"/>
    <x v="0"/>
    <x v="0"/>
    <x v="0"/>
    <x v="4"/>
    <x v="1"/>
    <x v="19"/>
    <x v="0"/>
    <n v="3"/>
    <n v="3"/>
    <n v="3"/>
    <m/>
    <m/>
    <m/>
  </r>
  <r>
    <n v="21"/>
    <x v="0"/>
    <x v="5"/>
    <x v="6"/>
    <s v="PAR"/>
    <x v="0"/>
    <x v="0"/>
    <x v="0"/>
    <x v="3"/>
    <x v="1"/>
    <x v="11"/>
    <x v="0"/>
    <n v="25"/>
    <n v="19.072164948453608"/>
    <n v="6.2956735977634128"/>
    <m/>
    <m/>
    <m/>
  </r>
  <r>
    <n v="22"/>
    <x v="0"/>
    <x v="5"/>
    <x v="6"/>
    <s v="PAR"/>
    <x v="0"/>
    <x v="0"/>
    <x v="0"/>
    <x v="3"/>
    <x v="2"/>
    <x v="11"/>
    <x v="0"/>
    <n v="25"/>
    <n v="19.072164948453608"/>
    <n v="6.2956735977634128"/>
    <m/>
    <m/>
    <m/>
  </r>
  <r>
    <n v="23"/>
    <x v="0"/>
    <x v="5"/>
    <x v="13"/>
    <s v="PAR"/>
    <x v="0"/>
    <x v="0"/>
    <x v="0"/>
    <x v="3"/>
    <x v="2"/>
    <x v="12"/>
    <x v="0"/>
    <n v="15"/>
    <n v="15"/>
    <n v="15"/>
    <m/>
    <m/>
    <m/>
  </r>
  <r>
    <n v="24"/>
    <x v="0"/>
    <x v="5"/>
    <x v="14"/>
    <s v="PAR"/>
    <x v="0"/>
    <x v="0"/>
    <x v="0"/>
    <x v="3"/>
    <x v="2"/>
    <x v="13"/>
    <x v="0"/>
    <n v="15"/>
    <n v="15"/>
    <n v="15"/>
    <m/>
    <m/>
    <m/>
  </r>
  <r>
    <n v="25"/>
    <x v="0"/>
    <x v="5"/>
    <x v="9"/>
    <s v="PAR"/>
    <x v="0"/>
    <x v="0"/>
    <x v="0"/>
    <x v="3"/>
    <x v="2"/>
    <x v="14"/>
    <x v="0"/>
    <n v="15"/>
    <n v="15"/>
    <n v="15"/>
    <m/>
    <m/>
    <m/>
  </r>
  <r>
    <n v="26"/>
    <x v="0"/>
    <x v="5"/>
    <x v="15"/>
    <s v="PAR"/>
    <x v="0"/>
    <x v="0"/>
    <x v="0"/>
    <x v="3"/>
    <x v="2"/>
    <x v="20"/>
    <x v="0"/>
    <n v="5"/>
    <n v="5"/>
    <n v="5"/>
    <m/>
    <m/>
    <m/>
  </r>
  <r>
    <n v="27"/>
    <x v="0"/>
    <x v="5"/>
    <x v="16"/>
    <s v="PAR"/>
    <x v="0"/>
    <x v="0"/>
    <x v="0"/>
    <x v="3"/>
    <x v="2"/>
    <x v="21"/>
    <x v="0"/>
    <n v="3"/>
    <n v="3"/>
    <n v="3"/>
    <m/>
    <m/>
    <m/>
  </r>
  <r>
    <n v="28"/>
    <x v="1"/>
    <x v="0"/>
    <x v="0"/>
    <s v="PAR"/>
    <x v="0"/>
    <x v="0"/>
    <x v="0"/>
    <x v="0"/>
    <x v="0"/>
    <x v="0"/>
    <x v="0"/>
    <n v="9"/>
    <n v="9"/>
    <n v="1"/>
    <m/>
    <m/>
    <m/>
  </r>
  <r>
    <n v="29"/>
    <x v="1"/>
    <x v="0"/>
    <x v="0"/>
    <s v="PAR"/>
    <x v="0"/>
    <x v="0"/>
    <x v="0"/>
    <x v="0"/>
    <x v="0"/>
    <x v="1"/>
    <x v="0"/>
    <n v="1"/>
    <n v="1"/>
    <n v="1"/>
    <m/>
    <m/>
    <m/>
  </r>
  <r>
    <n v="30"/>
    <x v="1"/>
    <x v="1"/>
    <x v="1"/>
    <s v="PAR"/>
    <x v="0"/>
    <x v="0"/>
    <x v="0"/>
    <x v="0"/>
    <x v="0"/>
    <x v="2"/>
    <x v="0"/>
    <n v="25"/>
    <n v="27.632916908773968"/>
    <n v="25.179890141528624"/>
    <m/>
    <m/>
    <m/>
  </r>
  <r>
    <n v="31"/>
    <x v="1"/>
    <x v="2"/>
    <x v="2"/>
    <s v="PAR"/>
    <x v="0"/>
    <x v="0"/>
    <x v="0"/>
    <x v="1"/>
    <x v="0"/>
    <x v="3"/>
    <x v="1"/>
    <n v="15"/>
    <n v="15"/>
    <n v="9"/>
    <m/>
    <m/>
    <m/>
  </r>
  <r>
    <n v="32"/>
    <x v="1"/>
    <x v="2"/>
    <x v="3"/>
    <s v="PAR"/>
    <x v="0"/>
    <x v="0"/>
    <x v="0"/>
    <x v="1"/>
    <x v="0"/>
    <x v="4"/>
    <x v="1"/>
    <n v="3"/>
    <n v="3"/>
    <n v="1"/>
    <m/>
    <m/>
    <m/>
  </r>
  <r>
    <n v="33"/>
    <x v="1"/>
    <x v="2"/>
    <x v="2"/>
    <s v="PAR"/>
    <x v="0"/>
    <x v="0"/>
    <x v="0"/>
    <x v="1"/>
    <x v="0"/>
    <x v="5"/>
    <x v="2"/>
    <n v="15"/>
    <n v="15"/>
    <n v="9"/>
    <m/>
    <m/>
    <m/>
  </r>
  <r>
    <n v="34"/>
    <x v="1"/>
    <x v="2"/>
    <x v="2"/>
    <s v="PAR"/>
    <x v="0"/>
    <x v="0"/>
    <x v="0"/>
    <x v="1"/>
    <x v="0"/>
    <x v="6"/>
    <x v="2"/>
    <n v="15"/>
    <n v="15"/>
    <n v="9"/>
    <m/>
    <m/>
    <m/>
  </r>
  <r>
    <n v="35"/>
    <x v="1"/>
    <x v="2"/>
    <x v="3"/>
    <s v="PAR"/>
    <x v="0"/>
    <x v="0"/>
    <x v="0"/>
    <x v="1"/>
    <x v="0"/>
    <x v="7"/>
    <x v="1"/>
    <n v="5"/>
    <n v="5"/>
    <n v="5"/>
    <m/>
    <m/>
    <m/>
  </r>
  <r>
    <n v="36"/>
    <x v="1"/>
    <x v="2"/>
    <x v="3"/>
    <s v="PAR"/>
    <x v="0"/>
    <x v="0"/>
    <x v="0"/>
    <x v="1"/>
    <x v="0"/>
    <x v="8"/>
    <x v="1"/>
    <n v="3"/>
    <n v="3"/>
    <n v="3"/>
    <m/>
    <m/>
    <m/>
  </r>
  <r>
    <n v="37"/>
    <x v="1"/>
    <x v="3"/>
    <x v="4"/>
    <s v="PAR"/>
    <x v="0"/>
    <x v="0"/>
    <x v="1"/>
    <x v="2"/>
    <x v="0"/>
    <x v="9"/>
    <x v="0"/>
    <n v="15"/>
    <n v="15"/>
    <n v="15"/>
    <m/>
    <m/>
    <m/>
  </r>
  <r>
    <n v="38"/>
    <x v="1"/>
    <x v="2"/>
    <x v="3"/>
    <s v="PAR"/>
    <x v="0"/>
    <x v="0"/>
    <x v="0"/>
    <x v="1"/>
    <x v="0"/>
    <x v="22"/>
    <x v="0"/>
    <n v="25"/>
    <n v="25"/>
    <n v="9"/>
    <m/>
    <m/>
    <m/>
  </r>
  <r>
    <n v="39"/>
    <x v="1"/>
    <x v="4"/>
    <x v="5"/>
    <s v="PAR"/>
    <x v="0"/>
    <x v="0"/>
    <x v="0"/>
    <x v="0"/>
    <x v="0"/>
    <x v="10"/>
    <x v="0"/>
    <n v="15"/>
    <n v="15"/>
    <n v="3"/>
    <m/>
    <m/>
    <m/>
  </r>
  <r>
    <n v="40"/>
    <x v="1"/>
    <x v="5"/>
    <x v="6"/>
    <s v="PAR"/>
    <x v="0"/>
    <x v="0"/>
    <x v="0"/>
    <x v="3"/>
    <x v="0"/>
    <x v="11"/>
    <x v="0"/>
    <n v="25"/>
    <n v="19.072164948453608"/>
    <n v="6.2956735977634128"/>
    <m/>
    <m/>
    <m/>
  </r>
  <r>
    <n v="41"/>
    <x v="1"/>
    <x v="5"/>
    <x v="7"/>
    <s v="PAR"/>
    <x v="0"/>
    <x v="0"/>
    <x v="1"/>
    <x v="3"/>
    <x v="0"/>
    <x v="12"/>
    <x v="0"/>
    <n v="15"/>
    <n v="15"/>
    <n v="9"/>
    <m/>
    <m/>
    <m/>
  </r>
  <r>
    <n v="42"/>
    <x v="1"/>
    <x v="5"/>
    <x v="8"/>
    <s v="PAR"/>
    <x v="0"/>
    <x v="0"/>
    <x v="1"/>
    <x v="3"/>
    <x v="0"/>
    <x v="13"/>
    <x v="0"/>
    <n v="15"/>
    <n v="15"/>
    <n v="9"/>
    <m/>
    <m/>
    <m/>
  </r>
  <r>
    <n v="43"/>
    <x v="1"/>
    <x v="5"/>
    <x v="9"/>
    <s v="PAR"/>
    <x v="0"/>
    <x v="0"/>
    <x v="0"/>
    <x v="3"/>
    <x v="0"/>
    <x v="14"/>
    <x v="0"/>
    <n v="25"/>
    <n v="25"/>
    <n v="25"/>
    <m/>
    <m/>
    <m/>
  </r>
  <r>
    <n v="44"/>
    <x v="1"/>
    <x v="6"/>
    <x v="10"/>
    <s v="PAR"/>
    <x v="0"/>
    <x v="0"/>
    <x v="0"/>
    <x v="4"/>
    <x v="0"/>
    <x v="15"/>
    <x v="2"/>
    <n v="15"/>
    <n v="15"/>
    <n v="9"/>
    <m/>
    <m/>
    <m/>
  </r>
  <r>
    <n v="45"/>
    <x v="1"/>
    <x v="6"/>
    <x v="10"/>
    <s v="PAR"/>
    <x v="0"/>
    <x v="0"/>
    <x v="0"/>
    <x v="4"/>
    <x v="0"/>
    <x v="16"/>
    <x v="2"/>
    <n v="15"/>
    <n v="15"/>
    <n v="9"/>
    <m/>
    <m/>
    <m/>
  </r>
  <r>
    <n v="46"/>
    <x v="1"/>
    <x v="2"/>
    <x v="2"/>
    <s v="PAR"/>
    <x v="0"/>
    <x v="0"/>
    <x v="0"/>
    <x v="1"/>
    <x v="1"/>
    <x v="17"/>
    <x v="0"/>
    <n v="9"/>
    <n v="9"/>
    <n v="9"/>
    <m/>
    <m/>
    <m/>
  </r>
  <r>
    <n v="47"/>
    <x v="1"/>
    <x v="6"/>
    <x v="11"/>
    <s v="PAR"/>
    <x v="0"/>
    <x v="0"/>
    <x v="0"/>
    <x v="4"/>
    <x v="1"/>
    <x v="18"/>
    <x v="0"/>
    <n v="9"/>
    <n v="9"/>
    <n v="9"/>
    <m/>
    <m/>
    <m/>
  </r>
  <r>
    <n v="48"/>
    <x v="1"/>
    <x v="6"/>
    <x v="12"/>
    <s v="PAR"/>
    <x v="0"/>
    <x v="0"/>
    <x v="0"/>
    <x v="4"/>
    <x v="1"/>
    <x v="19"/>
    <x v="0"/>
    <n v="3"/>
    <n v="3"/>
    <n v="3"/>
    <m/>
    <m/>
    <m/>
  </r>
  <r>
    <n v="49"/>
    <x v="1"/>
    <x v="5"/>
    <x v="6"/>
    <s v="PAR"/>
    <x v="0"/>
    <x v="0"/>
    <x v="0"/>
    <x v="3"/>
    <x v="1"/>
    <x v="11"/>
    <x v="0"/>
    <n v="25"/>
    <n v="19.072164948453608"/>
    <n v="6.2956735977634128"/>
    <m/>
    <m/>
    <m/>
  </r>
  <r>
    <n v="50"/>
    <x v="1"/>
    <x v="5"/>
    <x v="6"/>
    <s v="PAR"/>
    <x v="0"/>
    <x v="0"/>
    <x v="0"/>
    <x v="3"/>
    <x v="2"/>
    <x v="11"/>
    <x v="0"/>
    <n v="25"/>
    <n v="19.072164948453608"/>
    <n v="6.2956735977634128"/>
    <m/>
    <m/>
    <m/>
  </r>
  <r>
    <n v="51"/>
    <x v="1"/>
    <x v="5"/>
    <x v="13"/>
    <s v="PAR"/>
    <x v="0"/>
    <x v="0"/>
    <x v="0"/>
    <x v="3"/>
    <x v="2"/>
    <x v="12"/>
    <x v="0"/>
    <n v="15"/>
    <n v="15"/>
    <n v="15"/>
    <m/>
    <m/>
    <m/>
  </r>
  <r>
    <n v="52"/>
    <x v="1"/>
    <x v="5"/>
    <x v="14"/>
    <s v="PAR"/>
    <x v="0"/>
    <x v="0"/>
    <x v="0"/>
    <x v="3"/>
    <x v="2"/>
    <x v="13"/>
    <x v="0"/>
    <n v="15"/>
    <n v="15"/>
    <n v="15"/>
    <m/>
    <m/>
    <m/>
  </r>
  <r>
    <n v="53"/>
    <x v="1"/>
    <x v="5"/>
    <x v="9"/>
    <s v="PAR"/>
    <x v="0"/>
    <x v="0"/>
    <x v="0"/>
    <x v="3"/>
    <x v="2"/>
    <x v="14"/>
    <x v="0"/>
    <n v="15"/>
    <n v="15"/>
    <n v="15"/>
    <m/>
    <m/>
    <m/>
  </r>
  <r>
    <n v="54"/>
    <x v="1"/>
    <x v="5"/>
    <x v="15"/>
    <s v="PAR"/>
    <x v="0"/>
    <x v="0"/>
    <x v="0"/>
    <x v="3"/>
    <x v="2"/>
    <x v="20"/>
    <x v="0"/>
    <n v="5"/>
    <n v="5"/>
    <n v="5"/>
    <m/>
    <m/>
    <m/>
  </r>
  <r>
    <n v="55"/>
    <x v="1"/>
    <x v="5"/>
    <x v="16"/>
    <s v="PAR"/>
    <x v="0"/>
    <x v="0"/>
    <x v="0"/>
    <x v="3"/>
    <x v="2"/>
    <x v="21"/>
    <x v="0"/>
    <n v="3"/>
    <n v="3"/>
    <n v="3"/>
    <m/>
    <m/>
    <m/>
  </r>
  <r>
    <n v="56"/>
    <x v="2"/>
    <x v="0"/>
    <x v="0"/>
    <s v="PAR"/>
    <x v="0"/>
    <x v="1"/>
    <x v="0"/>
    <x v="0"/>
    <x v="0"/>
    <x v="0"/>
    <x v="3"/>
    <n v="9"/>
    <n v="9"/>
    <n v="3"/>
    <m/>
    <m/>
    <m/>
  </r>
  <r>
    <n v="57"/>
    <x v="2"/>
    <x v="0"/>
    <x v="0"/>
    <s v="PAR"/>
    <x v="0"/>
    <x v="1"/>
    <x v="0"/>
    <x v="0"/>
    <x v="0"/>
    <x v="1"/>
    <x v="3"/>
    <n v="1"/>
    <n v="1"/>
    <n v="1"/>
    <m/>
    <m/>
    <m/>
  </r>
  <r>
    <n v="58"/>
    <x v="2"/>
    <x v="1"/>
    <x v="1"/>
    <s v="PAR"/>
    <x v="0"/>
    <x v="1"/>
    <x v="0"/>
    <x v="0"/>
    <x v="0"/>
    <x v="2"/>
    <x v="3"/>
    <n v="25"/>
    <n v="27.632916908773968"/>
    <n v="25.179890141528624"/>
    <m/>
    <m/>
    <m/>
  </r>
  <r>
    <n v="59"/>
    <x v="2"/>
    <x v="2"/>
    <x v="2"/>
    <s v="PAR"/>
    <x v="0"/>
    <x v="1"/>
    <x v="0"/>
    <x v="1"/>
    <x v="0"/>
    <x v="3"/>
    <x v="1"/>
    <n v="15"/>
    <n v="15"/>
    <n v="9"/>
    <m/>
    <m/>
    <m/>
  </r>
  <r>
    <n v="60"/>
    <x v="2"/>
    <x v="2"/>
    <x v="3"/>
    <s v="PAR"/>
    <x v="0"/>
    <x v="1"/>
    <x v="0"/>
    <x v="1"/>
    <x v="0"/>
    <x v="4"/>
    <x v="1"/>
    <n v="3"/>
    <n v="3"/>
    <n v="1"/>
    <m/>
    <m/>
    <m/>
  </r>
  <r>
    <n v="61"/>
    <x v="2"/>
    <x v="2"/>
    <x v="2"/>
    <s v="PAR"/>
    <x v="0"/>
    <x v="1"/>
    <x v="0"/>
    <x v="1"/>
    <x v="0"/>
    <x v="5"/>
    <x v="2"/>
    <n v="25"/>
    <n v="25"/>
    <n v="9"/>
    <m/>
    <m/>
    <m/>
  </r>
  <r>
    <n v="62"/>
    <x v="2"/>
    <x v="2"/>
    <x v="2"/>
    <s v="PAR"/>
    <x v="0"/>
    <x v="1"/>
    <x v="0"/>
    <x v="1"/>
    <x v="0"/>
    <x v="6"/>
    <x v="2"/>
    <n v="25"/>
    <n v="25"/>
    <n v="9"/>
    <m/>
    <m/>
    <m/>
  </r>
  <r>
    <n v="63"/>
    <x v="2"/>
    <x v="2"/>
    <x v="3"/>
    <s v="PAR"/>
    <x v="0"/>
    <x v="1"/>
    <x v="0"/>
    <x v="1"/>
    <x v="0"/>
    <x v="7"/>
    <x v="1"/>
    <n v="5"/>
    <n v="5"/>
    <n v="5"/>
    <m/>
    <m/>
    <m/>
  </r>
  <r>
    <n v="64"/>
    <x v="2"/>
    <x v="2"/>
    <x v="3"/>
    <s v="PAR"/>
    <x v="0"/>
    <x v="1"/>
    <x v="0"/>
    <x v="1"/>
    <x v="0"/>
    <x v="8"/>
    <x v="1"/>
    <n v="3"/>
    <n v="3"/>
    <n v="3"/>
    <m/>
    <m/>
    <m/>
  </r>
  <r>
    <n v="65"/>
    <x v="2"/>
    <x v="3"/>
    <x v="4"/>
    <s v="PAR"/>
    <x v="0"/>
    <x v="1"/>
    <x v="1"/>
    <x v="2"/>
    <x v="0"/>
    <x v="9"/>
    <x v="3"/>
    <n v="15"/>
    <n v="15"/>
    <n v="15"/>
    <m/>
    <m/>
    <m/>
  </r>
  <r>
    <n v="66"/>
    <x v="2"/>
    <x v="2"/>
    <x v="3"/>
    <s v="PAR"/>
    <x v="0"/>
    <x v="1"/>
    <x v="0"/>
    <x v="1"/>
    <x v="0"/>
    <x v="23"/>
    <x v="1"/>
    <n v="9"/>
    <n v="9"/>
    <n v="25"/>
    <m/>
    <m/>
    <m/>
  </r>
  <r>
    <n v="67"/>
    <x v="2"/>
    <x v="4"/>
    <x v="5"/>
    <s v="PAR"/>
    <x v="0"/>
    <x v="1"/>
    <x v="0"/>
    <x v="0"/>
    <x v="0"/>
    <x v="10"/>
    <x v="3"/>
    <n v="15"/>
    <n v="15"/>
    <n v="3"/>
    <m/>
    <m/>
    <m/>
  </r>
  <r>
    <n v="68"/>
    <x v="2"/>
    <x v="5"/>
    <x v="6"/>
    <s v="PAR"/>
    <x v="0"/>
    <x v="1"/>
    <x v="0"/>
    <x v="3"/>
    <x v="0"/>
    <x v="11"/>
    <x v="3"/>
    <n v="25"/>
    <n v="19.072164948453608"/>
    <n v="6.2956735977634128"/>
    <m/>
    <m/>
    <m/>
  </r>
  <r>
    <n v="69"/>
    <x v="2"/>
    <x v="5"/>
    <x v="7"/>
    <s v="PAR"/>
    <x v="0"/>
    <x v="1"/>
    <x v="1"/>
    <x v="3"/>
    <x v="0"/>
    <x v="12"/>
    <x v="3"/>
    <n v="15"/>
    <n v="15"/>
    <n v="9"/>
    <m/>
    <m/>
    <m/>
  </r>
  <r>
    <n v="70"/>
    <x v="2"/>
    <x v="5"/>
    <x v="8"/>
    <s v="PAR"/>
    <x v="0"/>
    <x v="1"/>
    <x v="1"/>
    <x v="3"/>
    <x v="0"/>
    <x v="13"/>
    <x v="3"/>
    <n v="15"/>
    <n v="15"/>
    <n v="9"/>
    <m/>
    <m/>
    <m/>
  </r>
  <r>
    <n v="71"/>
    <x v="2"/>
    <x v="5"/>
    <x v="9"/>
    <s v="PAR"/>
    <x v="0"/>
    <x v="1"/>
    <x v="0"/>
    <x v="3"/>
    <x v="0"/>
    <x v="14"/>
    <x v="3"/>
    <n v="25"/>
    <n v="25"/>
    <n v="25"/>
    <m/>
    <m/>
    <m/>
  </r>
  <r>
    <n v="72"/>
    <x v="2"/>
    <x v="6"/>
    <x v="10"/>
    <s v="PAR"/>
    <x v="0"/>
    <x v="1"/>
    <x v="0"/>
    <x v="4"/>
    <x v="0"/>
    <x v="15"/>
    <x v="3"/>
    <n v="15"/>
    <n v="15"/>
    <n v="9"/>
    <m/>
    <m/>
    <m/>
  </r>
  <r>
    <n v="73"/>
    <x v="2"/>
    <x v="6"/>
    <x v="10"/>
    <s v="PAR"/>
    <x v="0"/>
    <x v="1"/>
    <x v="0"/>
    <x v="4"/>
    <x v="0"/>
    <x v="16"/>
    <x v="3"/>
    <n v="15"/>
    <n v="15"/>
    <n v="9"/>
    <m/>
    <m/>
    <m/>
  </r>
  <r>
    <n v="74"/>
    <x v="2"/>
    <x v="5"/>
    <x v="6"/>
    <s v="PAR"/>
    <x v="0"/>
    <x v="1"/>
    <x v="0"/>
    <x v="3"/>
    <x v="0"/>
    <x v="24"/>
    <x v="3"/>
    <n v="3"/>
    <n v="2.2886597938144329"/>
    <n v="25"/>
    <m/>
    <m/>
    <m/>
  </r>
  <r>
    <n v="75"/>
    <x v="2"/>
    <x v="2"/>
    <x v="2"/>
    <s v="PAR"/>
    <x v="0"/>
    <x v="1"/>
    <x v="0"/>
    <x v="1"/>
    <x v="1"/>
    <x v="17"/>
    <x v="3"/>
    <n v="9"/>
    <n v="9"/>
    <n v="9"/>
    <m/>
    <m/>
    <m/>
  </r>
  <r>
    <n v="76"/>
    <x v="2"/>
    <x v="6"/>
    <x v="11"/>
    <s v="PAR"/>
    <x v="0"/>
    <x v="1"/>
    <x v="0"/>
    <x v="4"/>
    <x v="1"/>
    <x v="18"/>
    <x v="3"/>
    <n v="9"/>
    <n v="9"/>
    <n v="9"/>
    <m/>
    <m/>
    <m/>
  </r>
  <r>
    <n v="77"/>
    <x v="2"/>
    <x v="6"/>
    <x v="12"/>
    <s v="PAR"/>
    <x v="0"/>
    <x v="1"/>
    <x v="0"/>
    <x v="4"/>
    <x v="1"/>
    <x v="19"/>
    <x v="3"/>
    <n v="3"/>
    <n v="3"/>
    <n v="3"/>
    <m/>
    <m/>
    <m/>
  </r>
  <r>
    <n v="78"/>
    <x v="2"/>
    <x v="5"/>
    <x v="6"/>
    <s v="PAR"/>
    <x v="0"/>
    <x v="1"/>
    <x v="0"/>
    <x v="3"/>
    <x v="1"/>
    <x v="11"/>
    <x v="3"/>
    <n v="25"/>
    <n v="19.072164948453608"/>
    <n v="6.2956735977634128"/>
    <m/>
    <m/>
    <m/>
  </r>
  <r>
    <n v="79"/>
    <x v="2"/>
    <x v="5"/>
    <x v="6"/>
    <s v="PAR"/>
    <x v="0"/>
    <x v="1"/>
    <x v="0"/>
    <x v="3"/>
    <x v="2"/>
    <x v="11"/>
    <x v="3"/>
    <n v="25"/>
    <n v="19.072164948453608"/>
    <n v="6.2956735977634128"/>
    <m/>
    <m/>
    <m/>
  </r>
  <r>
    <n v="80"/>
    <x v="2"/>
    <x v="5"/>
    <x v="13"/>
    <s v="PAR"/>
    <x v="0"/>
    <x v="1"/>
    <x v="0"/>
    <x v="3"/>
    <x v="2"/>
    <x v="12"/>
    <x v="3"/>
    <n v="15"/>
    <n v="15"/>
    <n v="15"/>
    <m/>
    <m/>
    <m/>
  </r>
  <r>
    <n v="81"/>
    <x v="2"/>
    <x v="5"/>
    <x v="14"/>
    <s v="PAR"/>
    <x v="0"/>
    <x v="1"/>
    <x v="0"/>
    <x v="3"/>
    <x v="2"/>
    <x v="13"/>
    <x v="3"/>
    <n v="15"/>
    <n v="15"/>
    <n v="15"/>
    <m/>
    <m/>
    <m/>
  </r>
  <r>
    <n v="82"/>
    <x v="2"/>
    <x v="5"/>
    <x v="9"/>
    <s v="PAR"/>
    <x v="0"/>
    <x v="1"/>
    <x v="0"/>
    <x v="3"/>
    <x v="2"/>
    <x v="14"/>
    <x v="3"/>
    <n v="15"/>
    <n v="15"/>
    <n v="15"/>
    <m/>
    <m/>
    <m/>
  </r>
  <r>
    <n v="83"/>
    <x v="2"/>
    <x v="5"/>
    <x v="15"/>
    <s v="PAR"/>
    <x v="0"/>
    <x v="1"/>
    <x v="0"/>
    <x v="3"/>
    <x v="2"/>
    <x v="20"/>
    <x v="3"/>
    <n v="5"/>
    <n v="5"/>
    <n v="5"/>
    <m/>
    <m/>
    <m/>
  </r>
  <r>
    <n v="84"/>
    <x v="2"/>
    <x v="5"/>
    <x v="16"/>
    <s v="PAR"/>
    <x v="0"/>
    <x v="1"/>
    <x v="0"/>
    <x v="3"/>
    <x v="2"/>
    <x v="21"/>
    <x v="3"/>
    <n v="3"/>
    <n v="3"/>
    <n v="3"/>
    <m/>
    <m/>
    <m/>
  </r>
  <r>
    <n v="85"/>
    <x v="3"/>
    <x v="0"/>
    <x v="0"/>
    <s v="PAR"/>
    <x v="0"/>
    <x v="1"/>
    <x v="0"/>
    <x v="0"/>
    <x v="0"/>
    <x v="0"/>
    <x v="3"/>
    <n v="9"/>
    <n v="9"/>
    <n v="3"/>
    <m/>
    <m/>
    <m/>
  </r>
  <r>
    <n v="86"/>
    <x v="3"/>
    <x v="0"/>
    <x v="0"/>
    <s v="PAR"/>
    <x v="0"/>
    <x v="1"/>
    <x v="0"/>
    <x v="0"/>
    <x v="0"/>
    <x v="1"/>
    <x v="3"/>
    <n v="1"/>
    <n v="1"/>
    <n v="1"/>
    <m/>
    <m/>
    <m/>
  </r>
  <r>
    <n v="87"/>
    <x v="3"/>
    <x v="1"/>
    <x v="1"/>
    <s v="PAR"/>
    <x v="0"/>
    <x v="1"/>
    <x v="0"/>
    <x v="0"/>
    <x v="0"/>
    <x v="2"/>
    <x v="3"/>
    <n v="25"/>
    <n v="27.632916908773968"/>
    <n v="25.179890141528624"/>
    <m/>
    <m/>
    <m/>
  </r>
  <r>
    <n v="88"/>
    <x v="3"/>
    <x v="2"/>
    <x v="2"/>
    <s v="PAR"/>
    <x v="0"/>
    <x v="1"/>
    <x v="0"/>
    <x v="1"/>
    <x v="0"/>
    <x v="3"/>
    <x v="1"/>
    <n v="15"/>
    <n v="15"/>
    <n v="9"/>
    <m/>
    <m/>
    <m/>
  </r>
  <r>
    <n v="89"/>
    <x v="3"/>
    <x v="2"/>
    <x v="3"/>
    <s v="PAR"/>
    <x v="0"/>
    <x v="1"/>
    <x v="0"/>
    <x v="1"/>
    <x v="0"/>
    <x v="4"/>
    <x v="1"/>
    <n v="3"/>
    <n v="3"/>
    <n v="1"/>
    <m/>
    <m/>
    <m/>
  </r>
  <r>
    <n v="90"/>
    <x v="3"/>
    <x v="2"/>
    <x v="2"/>
    <s v="PAR"/>
    <x v="0"/>
    <x v="1"/>
    <x v="0"/>
    <x v="1"/>
    <x v="0"/>
    <x v="5"/>
    <x v="2"/>
    <n v="15"/>
    <n v="15"/>
    <n v="9"/>
    <m/>
    <m/>
    <m/>
  </r>
  <r>
    <n v="91"/>
    <x v="3"/>
    <x v="2"/>
    <x v="2"/>
    <s v="PAR"/>
    <x v="0"/>
    <x v="1"/>
    <x v="0"/>
    <x v="1"/>
    <x v="0"/>
    <x v="6"/>
    <x v="2"/>
    <n v="15"/>
    <n v="15"/>
    <n v="9"/>
    <m/>
    <m/>
    <m/>
  </r>
  <r>
    <n v="92"/>
    <x v="3"/>
    <x v="2"/>
    <x v="3"/>
    <s v="PAR"/>
    <x v="0"/>
    <x v="1"/>
    <x v="0"/>
    <x v="1"/>
    <x v="0"/>
    <x v="7"/>
    <x v="1"/>
    <n v="5"/>
    <n v="5"/>
    <n v="5"/>
    <m/>
    <m/>
    <m/>
  </r>
  <r>
    <n v="93"/>
    <x v="3"/>
    <x v="2"/>
    <x v="3"/>
    <s v="PAR"/>
    <x v="0"/>
    <x v="1"/>
    <x v="0"/>
    <x v="1"/>
    <x v="0"/>
    <x v="8"/>
    <x v="1"/>
    <n v="9"/>
    <n v="9"/>
    <n v="9"/>
    <m/>
    <m/>
    <m/>
  </r>
  <r>
    <n v="94"/>
    <x v="3"/>
    <x v="3"/>
    <x v="4"/>
    <s v="PAR"/>
    <x v="0"/>
    <x v="1"/>
    <x v="1"/>
    <x v="2"/>
    <x v="0"/>
    <x v="9"/>
    <x v="3"/>
    <n v="15"/>
    <n v="15"/>
    <n v="15"/>
    <m/>
    <m/>
    <m/>
  </r>
  <r>
    <n v="95"/>
    <x v="3"/>
    <x v="2"/>
    <x v="3"/>
    <s v="PAR"/>
    <x v="0"/>
    <x v="1"/>
    <x v="0"/>
    <x v="1"/>
    <x v="0"/>
    <x v="22"/>
    <x v="3"/>
    <n v="25"/>
    <n v="25"/>
    <n v="9"/>
    <m/>
    <m/>
    <m/>
  </r>
  <r>
    <n v="96"/>
    <x v="3"/>
    <x v="2"/>
    <x v="3"/>
    <s v="PAR"/>
    <x v="0"/>
    <x v="1"/>
    <x v="0"/>
    <x v="1"/>
    <x v="0"/>
    <x v="23"/>
    <x v="3"/>
    <n v="9"/>
    <n v="9"/>
    <n v="25"/>
    <m/>
    <m/>
    <m/>
  </r>
  <r>
    <n v="97"/>
    <x v="3"/>
    <x v="4"/>
    <x v="5"/>
    <s v="PAR"/>
    <x v="0"/>
    <x v="1"/>
    <x v="0"/>
    <x v="0"/>
    <x v="0"/>
    <x v="10"/>
    <x v="3"/>
    <n v="15"/>
    <n v="15"/>
    <n v="3"/>
    <m/>
    <m/>
    <m/>
  </r>
  <r>
    <n v="98"/>
    <x v="3"/>
    <x v="5"/>
    <x v="6"/>
    <s v="PAR"/>
    <x v="0"/>
    <x v="1"/>
    <x v="0"/>
    <x v="3"/>
    <x v="0"/>
    <x v="11"/>
    <x v="3"/>
    <n v="25"/>
    <n v="19.072164948453608"/>
    <n v="6.2956735977634128"/>
    <m/>
    <m/>
    <m/>
  </r>
  <r>
    <n v="99"/>
    <x v="3"/>
    <x v="5"/>
    <x v="7"/>
    <s v="PAR"/>
    <x v="0"/>
    <x v="1"/>
    <x v="1"/>
    <x v="3"/>
    <x v="0"/>
    <x v="12"/>
    <x v="3"/>
    <n v="15"/>
    <n v="15"/>
    <n v="9"/>
    <m/>
    <m/>
    <m/>
  </r>
  <r>
    <n v="100"/>
    <x v="3"/>
    <x v="5"/>
    <x v="8"/>
    <s v="PAR"/>
    <x v="0"/>
    <x v="1"/>
    <x v="1"/>
    <x v="3"/>
    <x v="0"/>
    <x v="13"/>
    <x v="3"/>
    <n v="15"/>
    <n v="15"/>
    <n v="9"/>
    <m/>
    <m/>
    <m/>
  </r>
  <r>
    <n v="101"/>
    <x v="3"/>
    <x v="5"/>
    <x v="9"/>
    <s v="PAR"/>
    <x v="0"/>
    <x v="1"/>
    <x v="0"/>
    <x v="3"/>
    <x v="0"/>
    <x v="14"/>
    <x v="3"/>
    <n v="25"/>
    <n v="25"/>
    <n v="25"/>
    <m/>
    <m/>
    <m/>
  </r>
  <r>
    <n v="102"/>
    <x v="3"/>
    <x v="6"/>
    <x v="10"/>
    <s v="PAR"/>
    <x v="0"/>
    <x v="1"/>
    <x v="0"/>
    <x v="4"/>
    <x v="0"/>
    <x v="15"/>
    <x v="2"/>
    <n v="15"/>
    <n v="15"/>
    <n v="9"/>
    <m/>
    <m/>
    <m/>
  </r>
  <r>
    <n v="103"/>
    <x v="3"/>
    <x v="6"/>
    <x v="10"/>
    <s v="PAR"/>
    <x v="0"/>
    <x v="1"/>
    <x v="0"/>
    <x v="4"/>
    <x v="0"/>
    <x v="16"/>
    <x v="2"/>
    <n v="15"/>
    <n v="15"/>
    <n v="9"/>
    <m/>
    <m/>
    <m/>
  </r>
  <r>
    <n v="104"/>
    <x v="3"/>
    <x v="5"/>
    <x v="6"/>
    <s v="PAR"/>
    <x v="0"/>
    <x v="1"/>
    <x v="0"/>
    <x v="3"/>
    <x v="0"/>
    <x v="24"/>
    <x v="3"/>
    <n v="3"/>
    <n v="2.2886597938144329"/>
    <n v="25"/>
    <m/>
    <m/>
    <m/>
  </r>
  <r>
    <n v="105"/>
    <x v="3"/>
    <x v="2"/>
    <x v="2"/>
    <s v="PAR"/>
    <x v="0"/>
    <x v="1"/>
    <x v="0"/>
    <x v="1"/>
    <x v="1"/>
    <x v="17"/>
    <x v="3"/>
    <n v="9"/>
    <n v="9"/>
    <n v="9"/>
    <m/>
    <m/>
    <m/>
  </r>
  <r>
    <n v="106"/>
    <x v="3"/>
    <x v="6"/>
    <x v="11"/>
    <s v="PAR"/>
    <x v="0"/>
    <x v="1"/>
    <x v="0"/>
    <x v="4"/>
    <x v="1"/>
    <x v="18"/>
    <x v="3"/>
    <n v="9"/>
    <n v="9"/>
    <n v="9"/>
    <m/>
    <m/>
    <m/>
  </r>
  <r>
    <n v="107"/>
    <x v="3"/>
    <x v="6"/>
    <x v="12"/>
    <s v="PAR"/>
    <x v="0"/>
    <x v="1"/>
    <x v="0"/>
    <x v="4"/>
    <x v="1"/>
    <x v="19"/>
    <x v="3"/>
    <n v="3"/>
    <n v="3"/>
    <n v="3"/>
    <m/>
    <m/>
    <m/>
  </r>
  <r>
    <n v="108"/>
    <x v="3"/>
    <x v="5"/>
    <x v="6"/>
    <s v="PAR"/>
    <x v="0"/>
    <x v="1"/>
    <x v="0"/>
    <x v="3"/>
    <x v="1"/>
    <x v="11"/>
    <x v="3"/>
    <n v="25"/>
    <n v="19.072164948453608"/>
    <n v="6.2956735977634128"/>
    <m/>
    <m/>
    <m/>
  </r>
  <r>
    <n v="109"/>
    <x v="3"/>
    <x v="5"/>
    <x v="6"/>
    <s v="PAR"/>
    <x v="0"/>
    <x v="1"/>
    <x v="0"/>
    <x v="3"/>
    <x v="2"/>
    <x v="11"/>
    <x v="3"/>
    <n v="25"/>
    <n v="19.072164948453608"/>
    <n v="6.2956735977634128"/>
    <m/>
    <m/>
    <m/>
  </r>
  <r>
    <n v="110"/>
    <x v="3"/>
    <x v="5"/>
    <x v="13"/>
    <s v="PAR"/>
    <x v="0"/>
    <x v="1"/>
    <x v="0"/>
    <x v="3"/>
    <x v="2"/>
    <x v="12"/>
    <x v="3"/>
    <n v="15"/>
    <n v="15"/>
    <n v="15"/>
    <m/>
    <m/>
    <m/>
  </r>
  <r>
    <n v="111"/>
    <x v="3"/>
    <x v="5"/>
    <x v="14"/>
    <s v="PAR"/>
    <x v="0"/>
    <x v="1"/>
    <x v="0"/>
    <x v="3"/>
    <x v="2"/>
    <x v="13"/>
    <x v="3"/>
    <n v="15"/>
    <n v="15"/>
    <n v="15"/>
    <m/>
    <m/>
    <m/>
  </r>
  <r>
    <n v="112"/>
    <x v="3"/>
    <x v="5"/>
    <x v="9"/>
    <s v="PAR"/>
    <x v="0"/>
    <x v="1"/>
    <x v="0"/>
    <x v="3"/>
    <x v="2"/>
    <x v="14"/>
    <x v="3"/>
    <n v="15"/>
    <n v="15"/>
    <n v="15"/>
    <m/>
    <m/>
    <m/>
  </r>
  <r>
    <n v="113"/>
    <x v="3"/>
    <x v="5"/>
    <x v="15"/>
    <s v="PAR"/>
    <x v="0"/>
    <x v="1"/>
    <x v="0"/>
    <x v="3"/>
    <x v="2"/>
    <x v="20"/>
    <x v="3"/>
    <n v="5"/>
    <n v="5"/>
    <n v="5"/>
    <m/>
    <m/>
    <m/>
  </r>
  <r>
    <n v="114"/>
    <x v="3"/>
    <x v="5"/>
    <x v="16"/>
    <s v="PAR"/>
    <x v="0"/>
    <x v="1"/>
    <x v="0"/>
    <x v="3"/>
    <x v="2"/>
    <x v="21"/>
    <x v="3"/>
    <n v="3"/>
    <n v="3"/>
    <n v="3"/>
    <m/>
    <m/>
    <m/>
  </r>
  <r>
    <n v="115"/>
    <x v="4"/>
    <x v="0"/>
    <x v="0"/>
    <s v="PAR"/>
    <x v="0"/>
    <x v="1"/>
    <x v="0"/>
    <x v="0"/>
    <x v="0"/>
    <x v="0"/>
    <x v="3"/>
    <n v="9"/>
    <n v="9"/>
    <n v="3"/>
    <m/>
    <m/>
    <m/>
  </r>
  <r>
    <n v="116"/>
    <x v="4"/>
    <x v="0"/>
    <x v="0"/>
    <s v="PAR"/>
    <x v="0"/>
    <x v="1"/>
    <x v="0"/>
    <x v="0"/>
    <x v="0"/>
    <x v="1"/>
    <x v="3"/>
    <n v="1"/>
    <n v="1"/>
    <n v="1"/>
    <m/>
    <m/>
    <m/>
  </r>
  <r>
    <n v="117"/>
    <x v="4"/>
    <x v="1"/>
    <x v="1"/>
    <s v="PAR"/>
    <x v="0"/>
    <x v="1"/>
    <x v="0"/>
    <x v="0"/>
    <x v="0"/>
    <x v="2"/>
    <x v="3"/>
    <n v="25"/>
    <n v="27.632916908773968"/>
    <n v="25.179890141528624"/>
    <m/>
    <m/>
    <m/>
  </r>
  <r>
    <n v="118"/>
    <x v="4"/>
    <x v="2"/>
    <x v="2"/>
    <s v="PAR"/>
    <x v="0"/>
    <x v="1"/>
    <x v="0"/>
    <x v="1"/>
    <x v="0"/>
    <x v="3"/>
    <x v="1"/>
    <n v="15"/>
    <n v="15"/>
    <n v="9"/>
    <m/>
    <m/>
    <m/>
  </r>
  <r>
    <n v="119"/>
    <x v="4"/>
    <x v="2"/>
    <x v="3"/>
    <s v="PAR"/>
    <x v="0"/>
    <x v="1"/>
    <x v="0"/>
    <x v="1"/>
    <x v="0"/>
    <x v="4"/>
    <x v="1"/>
    <n v="3"/>
    <n v="3"/>
    <n v="1"/>
    <m/>
    <m/>
    <m/>
  </r>
  <r>
    <n v="120"/>
    <x v="4"/>
    <x v="2"/>
    <x v="2"/>
    <s v="PAR"/>
    <x v="0"/>
    <x v="1"/>
    <x v="0"/>
    <x v="1"/>
    <x v="0"/>
    <x v="5"/>
    <x v="2"/>
    <n v="15"/>
    <n v="15"/>
    <n v="9"/>
    <m/>
    <m/>
    <m/>
  </r>
  <r>
    <n v="121"/>
    <x v="4"/>
    <x v="2"/>
    <x v="2"/>
    <s v="PAR"/>
    <x v="0"/>
    <x v="1"/>
    <x v="0"/>
    <x v="1"/>
    <x v="0"/>
    <x v="6"/>
    <x v="2"/>
    <n v="15"/>
    <n v="15"/>
    <n v="9"/>
    <m/>
    <m/>
    <m/>
  </r>
  <r>
    <n v="122"/>
    <x v="4"/>
    <x v="2"/>
    <x v="3"/>
    <s v="PAR"/>
    <x v="0"/>
    <x v="1"/>
    <x v="0"/>
    <x v="1"/>
    <x v="0"/>
    <x v="7"/>
    <x v="1"/>
    <n v="5"/>
    <n v="5"/>
    <n v="5"/>
    <m/>
    <m/>
    <m/>
  </r>
  <r>
    <n v="123"/>
    <x v="4"/>
    <x v="2"/>
    <x v="3"/>
    <s v="PAR"/>
    <x v="0"/>
    <x v="1"/>
    <x v="0"/>
    <x v="1"/>
    <x v="0"/>
    <x v="8"/>
    <x v="1"/>
    <n v="3"/>
    <n v="3"/>
    <n v="3"/>
    <m/>
    <m/>
    <m/>
  </r>
  <r>
    <n v="124"/>
    <x v="4"/>
    <x v="3"/>
    <x v="4"/>
    <s v="PAR"/>
    <x v="0"/>
    <x v="1"/>
    <x v="1"/>
    <x v="2"/>
    <x v="0"/>
    <x v="9"/>
    <x v="3"/>
    <n v="15"/>
    <n v="15"/>
    <n v="15"/>
    <m/>
    <m/>
    <m/>
  </r>
  <r>
    <n v="125"/>
    <x v="4"/>
    <x v="4"/>
    <x v="5"/>
    <s v="PAR"/>
    <x v="0"/>
    <x v="1"/>
    <x v="0"/>
    <x v="0"/>
    <x v="0"/>
    <x v="10"/>
    <x v="3"/>
    <n v="15"/>
    <n v="15"/>
    <n v="3"/>
    <m/>
    <m/>
    <m/>
  </r>
  <r>
    <n v="126"/>
    <x v="4"/>
    <x v="5"/>
    <x v="6"/>
    <s v="PAR"/>
    <x v="0"/>
    <x v="1"/>
    <x v="0"/>
    <x v="3"/>
    <x v="0"/>
    <x v="11"/>
    <x v="3"/>
    <n v="25"/>
    <n v="19.072164948453608"/>
    <n v="6.2956735977634128"/>
    <m/>
    <m/>
    <m/>
  </r>
  <r>
    <n v="127"/>
    <x v="4"/>
    <x v="5"/>
    <x v="7"/>
    <s v="PAR"/>
    <x v="0"/>
    <x v="1"/>
    <x v="1"/>
    <x v="3"/>
    <x v="0"/>
    <x v="12"/>
    <x v="3"/>
    <n v="15"/>
    <n v="15"/>
    <n v="9"/>
    <m/>
    <m/>
    <m/>
  </r>
  <r>
    <n v="128"/>
    <x v="4"/>
    <x v="5"/>
    <x v="8"/>
    <s v="PAR"/>
    <x v="0"/>
    <x v="1"/>
    <x v="1"/>
    <x v="3"/>
    <x v="0"/>
    <x v="13"/>
    <x v="3"/>
    <n v="15"/>
    <n v="15"/>
    <n v="9"/>
    <m/>
    <m/>
    <m/>
  </r>
  <r>
    <n v="129"/>
    <x v="4"/>
    <x v="5"/>
    <x v="9"/>
    <s v="PAR"/>
    <x v="0"/>
    <x v="1"/>
    <x v="0"/>
    <x v="3"/>
    <x v="0"/>
    <x v="14"/>
    <x v="3"/>
    <n v="25"/>
    <n v="25"/>
    <n v="25"/>
    <m/>
    <m/>
    <m/>
  </r>
  <r>
    <n v="130"/>
    <x v="4"/>
    <x v="6"/>
    <x v="10"/>
    <s v="PAR"/>
    <x v="0"/>
    <x v="1"/>
    <x v="0"/>
    <x v="4"/>
    <x v="0"/>
    <x v="15"/>
    <x v="2"/>
    <n v="15"/>
    <n v="15"/>
    <n v="9"/>
    <m/>
    <m/>
    <m/>
  </r>
  <r>
    <n v="131"/>
    <x v="4"/>
    <x v="6"/>
    <x v="10"/>
    <s v="PAR"/>
    <x v="0"/>
    <x v="1"/>
    <x v="0"/>
    <x v="4"/>
    <x v="0"/>
    <x v="16"/>
    <x v="2"/>
    <n v="15"/>
    <n v="15"/>
    <n v="9"/>
    <m/>
    <m/>
    <m/>
  </r>
  <r>
    <n v="132"/>
    <x v="4"/>
    <x v="2"/>
    <x v="2"/>
    <s v="PAR"/>
    <x v="0"/>
    <x v="1"/>
    <x v="0"/>
    <x v="1"/>
    <x v="1"/>
    <x v="17"/>
    <x v="3"/>
    <n v="9"/>
    <n v="9"/>
    <n v="9"/>
    <m/>
    <m/>
    <m/>
  </r>
  <r>
    <n v="133"/>
    <x v="4"/>
    <x v="6"/>
    <x v="11"/>
    <s v="PAR"/>
    <x v="0"/>
    <x v="1"/>
    <x v="0"/>
    <x v="4"/>
    <x v="1"/>
    <x v="18"/>
    <x v="3"/>
    <n v="9"/>
    <n v="9"/>
    <n v="9"/>
    <m/>
    <m/>
    <m/>
  </r>
  <r>
    <n v="134"/>
    <x v="4"/>
    <x v="6"/>
    <x v="12"/>
    <s v="PAR"/>
    <x v="0"/>
    <x v="1"/>
    <x v="0"/>
    <x v="4"/>
    <x v="1"/>
    <x v="19"/>
    <x v="3"/>
    <n v="3"/>
    <n v="3"/>
    <n v="3"/>
    <m/>
    <m/>
    <m/>
  </r>
  <r>
    <n v="135"/>
    <x v="4"/>
    <x v="5"/>
    <x v="6"/>
    <s v="PAR"/>
    <x v="0"/>
    <x v="1"/>
    <x v="0"/>
    <x v="3"/>
    <x v="1"/>
    <x v="11"/>
    <x v="3"/>
    <n v="25"/>
    <n v="19.072164948453608"/>
    <n v="6.2956735977634128"/>
    <m/>
    <m/>
    <m/>
  </r>
  <r>
    <n v="136"/>
    <x v="4"/>
    <x v="5"/>
    <x v="6"/>
    <s v="PAR"/>
    <x v="0"/>
    <x v="1"/>
    <x v="0"/>
    <x v="3"/>
    <x v="2"/>
    <x v="11"/>
    <x v="3"/>
    <n v="25"/>
    <n v="19.072164948453608"/>
    <n v="6.2956735977634128"/>
    <m/>
    <m/>
    <m/>
  </r>
  <r>
    <n v="137"/>
    <x v="4"/>
    <x v="5"/>
    <x v="13"/>
    <s v="PAR"/>
    <x v="0"/>
    <x v="1"/>
    <x v="0"/>
    <x v="3"/>
    <x v="2"/>
    <x v="12"/>
    <x v="3"/>
    <n v="15"/>
    <n v="15"/>
    <n v="15"/>
    <m/>
    <m/>
    <m/>
  </r>
  <r>
    <n v="138"/>
    <x v="4"/>
    <x v="5"/>
    <x v="14"/>
    <s v="PAR"/>
    <x v="0"/>
    <x v="1"/>
    <x v="0"/>
    <x v="3"/>
    <x v="2"/>
    <x v="13"/>
    <x v="3"/>
    <n v="15"/>
    <n v="15"/>
    <n v="15"/>
    <m/>
    <m/>
    <m/>
  </r>
  <r>
    <n v="139"/>
    <x v="4"/>
    <x v="5"/>
    <x v="9"/>
    <s v="PAR"/>
    <x v="0"/>
    <x v="1"/>
    <x v="0"/>
    <x v="3"/>
    <x v="2"/>
    <x v="14"/>
    <x v="3"/>
    <n v="15"/>
    <n v="15"/>
    <n v="15"/>
    <m/>
    <m/>
    <m/>
  </r>
  <r>
    <n v="140"/>
    <x v="4"/>
    <x v="5"/>
    <x v="15"/>
    <s v="PAR"/>
    <x v="0"/>
    <x v="1"/>
    <x v="0"/>
    <x v="3"/>
    <x v="2"/>
    <x v="20"/>
    <x v="3"/>
    <n v="5"/>
    <n v="5"/>
    <n v="5"/>
    <m/>
    <m/>
    <m/>
  </r>
  <r>
    <n v="141"/>
    <x v="4"/>
    <x v="5"/>
    <x v="16"/>
    <s v="PAR"/>
    <x v="0"/>
    <x v="1"/>
    <x v="0"/>
    <x v="3"/>
    <x v="2"/>
    <x v="21"/>
    <x v="3"/>
    <n v="3"/>
    <n v="3"/>
    <n v="3"/>
    <m/>
    <m/>
    <m/>
  </r>
  <r>
    <n v="142"/>
    <x v="5"/>
    <x v="0"/>
    <x v="0"/>
    <s v="PAR"/>
    <x v="0"/>
    <x v="2"/>
    <x v="0"/>
    <x v="0"/>
    <x v="0"/>
    <x v="0"/>
    <x v="4"/>
    <n v="9"/>
    <n v="9"/>
    <n v="3"/>
    <m/>
    <m/>
    <m/>
  </r>
  <r>
    <n v="143"/>
    <x v="5"/>
    <x v="0"/>
    <x v="0"/>
    <s v="PAR"/>
    <x v="0"/>
    <x v="2"/>
    <x v="0"/>
    <x v="0"/>
    <x v="0"/>
    <x v="1"/>
    <x v="4"/>
    <n v="1"/>
    <n v="1"/>
    <n v="1"/>
    <m/>
    <m/>
    <m/>
  </r>
  <r>
    <n v="144"/>
    <x v="5"/>
    <x v="1"/>
    <x v="1"/>
    <s v="PAR"/>
    <x v="0"/>
    <x v="2"/>
    <x v="0"/>
    <x v="0"/>
    <x v="0"/>
    <x v="2"/>
    <x v="4"/>
    <n v="25"/>
    <n v="27.632916908773968"/>
    <n v="25.179890141528624"/>
    <m/>
    <m/>
    <m/>
  </r>
  <r>
    <n v="145"/>
    <x v="5"/>
    <x v="2"/>
    <x v="2"/>
    <s v="PAR"/>
    <x v="0"/>
    <x v="2"/>
    <x v="0"/>
    <x v="1"/>
    <x v="0"/>
    <x v="3"/>
    <x v="1"/>
    <n v="15"/>
    <n v="15"/>
    <n v="9"/>
    <m/>
    <m/>
    <m/>
  </r>
  <r>
    <n v="146"/>
    <x v="5"/>
    <x v="2"/>
    <x v="3"/>
    <s v="PAR"/>
    <x v="0"/>
    <x v="2"/>
    <x v="0"/>
    <x v="1"/>
    <x v="0"/>
    <x v="4"/>
    <x v="1"/>
    <n v="3"/>
    <n v="3"/>
    <n v="1"/>
    <m/>
    <m/>
    <m/>
  </r>
  <r>
    <n v="147"/>
    <x v="5"/>
    <x v="2"/>
    <x v="2"/>
    <s v="PAR"/>
    <x v="0"/>
    <x v="2"/>
    <x v="0"/>
    <x v="1"/>
    <x v="0"/>
    <x v="5"/>
    <x v="2"/>
    <n v="25"/>
    <n v="25"/>
    <n v="9"/>
    <m/>
    <m/>
    <m/>
  </r>
  <r>
    <n v="148"/>
    <x v="5"/>
    <x v="2"/>
    <x v="2"/>
    <s v="PAR"/>
    <x v="0"/>
    <x v="2"/>
    <x v="0"/>
    <x v="1"/>
    <x v="0"/>
    <x v="6"/>
    <x v="2"/>
    <n v="25"/>
    <n v="25"/>
    <n v="9"/>
    <m/>
    <m/>
    <m/>
  </r>
  <r>
    <n v="149"/>
    <x v="5"/>
    <x v="2"/>
    <x v="3"/>
    <s v="PAR"/>
    <x v="0"/>
    <x v="2"/>
    <x v="0"/>
    <x v="1"/>
    <x v="0"/>
    <x v="7"/>
    <x v="1"/>
    <n v="5"/>
    <n v="5"/>
    <n v="5"/>
    <m/>
    <m/>
    <m/>
  </r>
  <r>
    <n v="150"/>
    <x v="5"/>
    <x v="2"/>
    <x v="3"/>
    <s v="PAR"/>
    <x v="0"/>
    <x v="2"/>
    <x v="0"/>
    <x v="1"/>
    <x v="0"/>
    <x v="8"/>
    <x v="1"/>
    <n v="3"/>
    <n v="3"/>
    <n v="3"/>
    <m/>
    <m/>
    <m/>
  </r>
  <r>
    <n v="151"/>
    <x v="5"/>
    <x v="3"/>
    <x v="4"/>
    <s v="PAR"/>
    <x v="0"/>
    <x v="2"/>
    <x v="1"/>
    <x v="2"/>
    <x v="0"/>
    <x v="9"/>
    <x v="4"/>
    <n v="15"/>
    <n v="15"/>
    <n v="15"/>
    <m/>
    <m/>
    <m/>
  </r>
  <r>
    <n v="152"/>
    <x v="5"/>
    <x v="2"/>
    <x v="3"/>
    <s v="PAR"/>
    <x v="0"/>
    <x v="2"/>
    <x v="0"/>
    <x v="1"/>
    <x v="0"/>
    <x v="23"/>
    <x v="1"/>
    <n v="9"/>
    <n v="9"/>
    <n v="25"/>
    <m/>
    <m/>
    <m/>
  </r>
  <r>
    <n v="153"/>
    <x v="5"/>
    <x v="4"/>
    <x v="5"/>
    <s v="PAR"/>
    <x v="0"/>
    <x v="2"/>
    <x v="0"/>
    <x v="0"/>
    <x v="0"/>
    <x v="10"/>
    <x v="5"/>
    <n v="15"/>
    <n v="15"/>
    <n v="3"/>
    <m/>
    <m/>
    <m/>
  </r>
  <r>
    <n v="154"/>
    <x v="5"/>
    <x v="5"/>
    <x v="6"/>
    <s v="PAR"/>
    <x v="0"/>
    <x v="2"/>
    <x v="0"/>
    <x v="3"/>
    <x v="0"/>
    <x v="11"/>
    <x v="5"/>
    <n v="25"/>
    <n v="19.072164948453608"/>
    <n v="6.2956735977634128"/>
    <m/>
    <m/>
    <m/>
  </r>
  <r>
    <n v="155"/>
    <x v="5"/>
    <x v="5"/>
    <x v="7"/>
    <s v="PAR"/>
    <x v="0"/>
    <x v="2"/>
    <x v="1"/>
    <x v="3"/>
    <x v="0"/>
    <x v="12"/>
    <x v="5"/>
    <n v="15"/>
    <n v="15"/>
    <n v="9"/>
    <m/>
    <m/>
    <m/>
  </r>
  <r>
    <n v="156"/>
    <x v="5"/>
    <x v="5"/>
    <x v="8"/>
    <s v="PAR"/>
    <x v="0"/>
    <x v="2"/>
    <x v="1"/>
    <x v="3"/>
    <x v="0"/>
    <x v="13"/>
    <x v="5"/>
    <n v="15"/>
    <n v="15"/>
    <n v="9"/>
    <m/>
    <m/>
    <m/>
  </r>
  <r>
    <n v="157"/>
    <x v="5"/>
    <x v="5"/>
    <x v="9"/>
    <s v="PAR"/>
    <x v="0"/>
    <x v="2"/>
    <x v="0"/>
    <x v="3"/>
    <x v="0"/>
    <x v="14"/>
    <x v="5"/>
    <n v="25"/>
    <n v="25"/>
    <n v="25"/>
    <m/>
    <m/>
    <m/>
  </r>
  <r>
    <n v="158"/>
    <x v="5"/>
    <x v="6"/>
    <x v="10"/>
    <s v="PAR"/>
    <x v="0"/>
    <x v="2"/>
    <x v="0"/>
    <x v="4"/>
    <x v="0"/>
    <x v="15"/>
    <x v="2"/>
    <n v="15"/>
    <n v="15"/>
    <n v="9"/>
    <m/>
    <m/>
    <m/>
  </r>
  <r>
    <n v="159"/>
    <x v="5"/>
    <x v="6"/>
    <x v="10"/>
    <s v="PAR"/>
    <x v="0"/>
    <x v="2"/>
    <x v="0"/>
    <x v="4"/>
    <x v="0"/>
    <x v="16"/>
    <x v="2"/>
    <n v="15"/>
    <n v="15"/>
    <n v="9"/>
    <m/>
    <m/>
    <m/>
  </r>
  <r>
    <n v="160"/>
    <x v="5"/>
    <x v="5"/>
    <x v="6"/>
    <s v="PAR"/>
    <x v="0"/>
    <x v="2"/>
    <x v="0"/>
    <x v="3"/>
    <x v="0"/>
    <x v="24"/>
    <x v="4"/>
    <n v="3"/>
    <n v="2.2886597938144329"/>
    <n v="25"/>
    <m/>
    <m/>
    <m/>
  </r>
  <r>
    <n v="161"/>
    <x v="5"/>
    <x v="2"/>
    <x v="2"/>
    <s v="PAR"/>
    <x v="0"/>
    <x v="2"/>
    <x v="0"/>
    <x v="1"/>
    <x v="1"/>
    <x v="17"/>
    <x v="4"/>
    <n v="9"/>
    <n v="9"/>
    <n v="9"/>
    <m/>
    <m/>
    <m/>
  </r>
  <r>
    <n v="162"/>
    <x v="5"/>
    <x v="6"/>
    <x v="11"/>
    <s v="PAR"/>
    <x v="0"/>
    <x v="2"/>
    <x v="0"/>
    <x v="4"/>
    <x v="1"/>
    <x v="18"/>
    <x v="4"/>
    <n v="9"/>
    <n v="9"/>
    <n v="9"/>
    <m/>
    <m/>
    <m/>
  </r>
  <r>
    <n v="163"/>
    <x v="5"/>
    <x v="6"/>
    <x v="12"/>
    <s v="PAR"/>
    <x v="0"/>
    <x v="2"/>
    <x v="0"/>
    <x v="4"/>
    <x v="1"/>
    <x v="19"/>
    <x v="4"/>
    <n v="3"/>
    <n v="3"/>
    <n v="3"/>
    <m/>
    <m/>
    <m/>
  </r>
  <r>
    <n v="164"/>
    <x v="5"/>
    <x v="5"/>
    <x v="6"/>
    <s v="PAR"/>
    <x v="0"/>
    <x v="2"/>
    <x v="0"/>
    <x v="3"/>
    <x v="1"/>
    <x v="11"/>
    <x v="4"/>
    <n v="25"/>
    <n v="19.072164948453608"/>
    <n v="6.2956735977634128"/>
    <m/>
    <m/>
    <m/>
  </r>
  <r>
    <n v="165"/>
    <x v="5"/>
    <x v="5"/>
    <x v="6"/>
    <s v="PAR"/>
    <x v="0"/>
    <x v="2"/>
    <x v="0"/>
    <x v="3"/>
    <x v="2"/>
    <x v="11"/>
    <x v="4"/>
    <n v="25"/>
    <n v="19.072164948453608"/>
    <n v="6.2956735977634128"/>
    <m/>
    <m/>
    <m/>
  </r>
  <r>
    <n v="166"/>
    <x v="5"/>
    <x v="5"/>
    <x v="13"/>
    <s v="PAR"/>
    <x v="0"/>
    <x v="2"/>
    <x v="0"/>
    <x v="3"/>
    <x v="2"/>
    <x v="12"/>
    <x v="4"/>
    <n v="15"/>
    <n v="15"/>
    <n v="15"/>
    <m/>
    <m/>
    <m/>
  </r>
  <r>
    <n v="167"/>
    <x v="5"/>
    <x v="5"/>
    <x v="14"/>
    <s v="PAR"/>
    <x v="0"/>
    <x v="2"/>
    <x v="0"/>
    <x v="3"/>
    <x v="2"/>
    <x v="13"/>
    <x v="4"/>
    <n v="15"/>
    <n v="15"/>
    <n v="15"/>
    <m/>
    <m/>
    <m/>
  </r>
  <r>
    <n v="168"/>
    <x v="5"/>
    <x v="5"/>
    <x v="9"/>
    <s v="PAR"/>
    <x v="0"/>
    <x v="2"/>
    <x v="0"/>
    <x v="3"/>
    <x v="2"/>
    <x v="14"/>
    <x v="4"/>
    <n v="15"/>
    <n v="15"/>
    <n v="15"/>
    <m/>
    <m/>
    <m/>
  </r>
  <r>
    <n v="169"/>
    <x v="5"/>
    <x v="5"/>
    <x v="15"/>
    <s v="PAR"/>
    <x v="0"/>
    <x v="2"/>
    <x v="0"/>
    <x v="3"/>
    <x v="2"/>
    <x v="20"/>
    <x v="4"/>
    <n v="5"/>
    <n v="5"/>
    <n v="5"/>
    <m/>
    <m/>
    <m/>
  </r>
  <r>
    <n v="170"/>
    <x v="5"/>
    <x v="5"/>
    <x v="16"/>
    <s v="PAR"/>
    <x v="0"/>
    <x v="2"/>
    <x v="0"/>
    <x v="3"/>
    <x v="2"/>
    <x v="21"/>
    <x v="4"/>
    <n v="3"/>
    <n v="3"/>
    <n v="3"/>
    <m/>
    <m/>
    <m/>
  </r>
  <r>
    <n v="171"/>
    <x v="6"/>
    <x v="0"/>
    <x v="0"/>
    <s v="PAR"/>
    <x v="0"/>
    <x v="2"/>
    <x v="0"/>
    <x v="0"/>
    <x v="0"/>
    <x v="0"/>
    <x v="6"/>
    <n v="9"/>
    <n v="9"/>
    <n v="3"/>
    <m/>
    <m/>
    <m/>
  </r>
  <r>
    <n v="172"/>
    <x v="6"/>
    <x v="0"/>
    <x v="0"/>
    <s v="PAR"/>
    <x v="0"/>
    <x v="2"/>
    <x v="0"/>
    <x v="0"/>
    <x v="0"/>
    <x v="1"/>
    <x v="6"/>
    <n v="1"/>
    <n v="1"/>
    <n v="1"/>
    <m/>
    <m/>
    <m/>
  </r>
  <r>
    <n v="173"/>
    <x v="6"/>
    <x v="1"/>
    <x v="1"/>
    <s v="PAR"/>
    <x v="0"/>
    <x v="2"/>
    <x v="0"/>
    <x v="0"/>
    <x v="0"/>
    <x v="2"/>
    <x v="6"/>
    <n v="25"/>
    <n v="27.632916908773968"/>
    <n v="25.179890141528624"/>
    <m/>
    <m/>
    <m/>
  </r>
  <r>
    <n v="174"/>
    <x v="6"/>
    <x v="2"/>
    <x v="2"/>
    <s v="PAR"/>
    <x v="0"/>
    <x v="2"/>
    <x v="0"/>
    <x v="1"/>
    <x v="0"/>
    <x v="3"/>
    <x v="1"/>
    <n v="15"/>
    <n v="15"/>
    <n v="9"/>
    <m/>
    <m/>
    <m/>
  </r>
  <r>
    <n v="175"/>
    <x v="6"/>
    <x v="2"/>
    <x v="3"/>
    <s v="PAR"/>
    <x v="0"/>
    <x v="2"/>
    <x v="0"/>
    <x v="1"/>
    <x v="0"/>
    <x v="4"/>
    <x v="1"/>
    <n v="3"/>
    <n v="3"/>
    <n v="1"/>
    <m/>
    <m/>
    <m/>
  </r>
  <r>
    <n v="176"/>
    <x v="6"/>
    <x v="2"/>
    <x v="2"/>
    <s v="PAR"/>
    <x v="0"/>
    <x v="2"/>
    <x v="0"/>
    <x v="1"/>
    <x v="0"/>
    <x v="5"/>
    <x v="2"/>
    <n v="25"/>
    <n v="25"/>
    <n v="25"/>
    <m/>
    <m/>
    <m/>
  </r>
  <r>
    <n v="177"/>
    <x v="6"/>
    <x v="2"/>
    <x v="2"/>
    <s v="PAR"/>
    <x v="0"/>
    <x v="2"/>
    <x v="0"/>
    <x v="1"/>
    <x v="0"/>
    <x v="6"/>
    <x v="2"/>
    <n v="25"/>
    <n v="25"/>
    <n v="25"/>
    <m/>
    <m/>
    <m/>
  </r>
  <r>
    <n v="178"/>
    <x v="6"/>
    <x v="2"/>
    <x v="3"/>
    <s v="PAR"/>
    <x v="0"/>
    <x v="2"/>
    <x v="0"/>
    <x v="1"/>
    <x v="0"/>
    <x v="7"/>
    <x v="1"/>
    <n v="5"/>
    <n v="5"/>
    <n v="5"/>
    <m/>
    <m/>
    <m/>
  </r>
  <r>
    <n v="179"/>
    <x v="6"/>
    <x v="2"/>
    <x v="3"/>
    <s v="PAR"/>
    <x v="0"/>
    <x v="2"/>
    <x v="0"/>
    <x v="1"/>
    <x v="0"/>
    <x v="8"/>
    <x v="1"/>
    <n v="3"/>
    <n v="3"/>
    <n v="3"/>
    <m/>
    <m/>
    <m/>
  </r>
  <r>
    <n v="180"/>
    <x v="6"/>
    <x v="3"/>
    <x v="4"/>
    <s v="PAR"/>
    <x v="0"/>
    <x v="2"/>
    <x v="1"/>
    <x v="2"/>
    <x v="0"/>
    <x v="9"/>
    <x v="6"/>
    <n v="15"/>
    <n v="15"/>
    <n v="15"/>
    <m/>
    <m/>
    <m/>
  </r>
  <r>
    <n v="181"/>
    <x v="6"/>
    <x v="2"/>
    <x v="3"/>
    <s v="PAR"/>
    <x v="0"/>
    <x v="2"/>
    <x v="0"/>
    <x v="1"/>
    <x v="0"/>
    <x v="23"/>
    <x v="6"/>
    <n v="25"/>
    <n v="25"/>
    <n v="25"/>
    <m/>
    <m/>
    <m/>
  </r>
  <r>
    <n v="182"/>
    <x v="6"/>
    <x v="2"/>
    <x v="3"/>
    <s v="PAR"/>
    <x v="0"/>
    <x v="2"/>
    <x v="0"/>
    <x v="1"/>
    <x v="0"/>
    <x v="25"/>
    <x v="6"/>
    <n v="9"/>
    <n v="9"/>
    <n v="9"/>
    <m/>
    <m/>
    <m/>
  </r>
  <r>
    <n v="183"/>
    <x v="6"/>
    <x v="2"/>
    <x v="3"/>
    <s v="PAR"/>
    <x v="0"/>
    <x v="2"/>
    <x v="0"/>
    <x v="1"/>
    <x v="0"/>
    <x v="26"/>
    <x v="6"/>
    <n v="25"/>
    <n v="25"/>
    <n v="25"/>
    <m/>
    <m/>
    <m/>
  </r>
  <r>
    <n v="184"/>
    <x v="6"/>
    <x v="2"/>
    <x v="2"/>
    <s v="PAR"/>
    <x v="0"/>
    <x v="2"/>
    <x v="0"/>
    <x v="1"/>
    <x v="0"/>
    <x v="27"/>
    <x v="2"/>
    <n v="15"/>
    <n v="15"/>
    <n v="15"/>
    <m/>
    <m/>
    <m/>
  </r>
  <r>
    <n v="185"/>
    <x v="6"/>
    <x v="4"/>
    <x v="5"/>
    <s v="PAR"/>
    <x v="0"/>
    <x v="2"/>
    <x v="0"/>
    <x v="0"/>
    <x v="0"/>
    <x v="10"/>
    <x v="3"/>
    <n v="15"/>
    <n v="15"/>
    <n v="3"/>
    <m/>
    <m/>
    <m/>
  </r>
  <r>
    <n v="186"/>
    <x v="6"/>
    <x v="5"/>
    <x v="6"/>
    <s v="PAR"/>
    <x v="0"/>
    <x v="2"/>
    <x v="0"/>
    <x v="3"/>
    <x v="0"/>
    <x v="11"/>
    <x v="6"/>
    <n v="25"/>
    <n v="19.072164948453608"/>
    <n v="6.2956735977634128"/>
    <m/>
    <m/>
    <m/>
  </r>
  <r>
    <n v="187"/>
    <x v="6"/>
    <x v="5"/>
    <x v="7"/>
    <s v="PAR"/>
    <x v="0"/>
    <x v="2"/>
    <x v="1"/>
    <x v="3"/>
    <x v="0"/>
    <x v="12"/>
    <x v="6"/>
    <n v="15"/>
    <n v="15"/>
    <n v="9"/>
    <m/>
    <m/>
    <m/>
  </r>
  <r>
    <n v="188"/>
    <x v="6"/>
    <x v="5"/>
    <x v="8"/>
    <s v="PAR"/>
    <x v="0"/>
    <x v="2"/>
    <x v="1"/>
    <x v="3"/>
    <x v="0"/>
    <x v="13"/>
    <x v="6"/>
    <n v="15"/>
    <n v="15"/>
    <n v="9"/>
    <m/>
    <m/>
    <m/>
  </r>
  <r>
    <n v="189"/>
    <x v="6"/>
    <x v="5"/>
    <x v="9"/>
    <s v="PAR"/>
    <x v="0"/>
    <x v="2"/>
    <x v="0"/>
    <x v="3"/>
    <x v="0"/>
    <x v="14"/>
    <x v="6"/>
    <n v="25"/>
    <n v="25"/>
    <n v="25"/>
    <m/>
    <m/>
    <m/>
  </r>
  <r>
    <n v="190"/>
    <x v="6"/>
    <x v="6"/>
    <x v="10"/>
    <s v="PAR"/>
    <x v="0"/>
    <x v="2"/>
    <x v="0"/>
    <x v="4"/>
    <x v="0"/>
    <x v="15"/>
    <x v="2"/>
    <n v="15"/>
    <n v="15"/>
    <n v="9"/>
    <m/>
    <m/>
    <m/>
  </r>
  <r>
    <n v="191"/>
    <x v="6"/>
    <x v="6"/>
    <x v="10"/>
    <s v="PAR"/>
    <x v="0"/>
    <x v="2"/>
    <x v="0"/>
    <x v="4"/>
    <x v="0"/>
    <x v="16"/>
    <x v="2"/>
    <n v="15"/>
    <n v="15"/>
    <n v="9"/>
    <m/>
    <m/>
    <m/>
  </r>
  <r>
    <n v="192"/>
    <x v="6"/>
    <x v="5"/>
    <x v="16"/>
    <s v="PAR"/>
    <x v="0"/>
    <x v="2"/>
    <x v="0"/>
    <x v="3"/>
    <x v="0"/>
    <x v="24"/>
    <x v="6"/>
    <n v="25"/>
    <n v="1"/>
    <n v="25"/>
    <m/>
    <m/>
    <m/>
  </r>
  <r>
    <n v="193"/>
    <x v="6"/>
    <x v="6"/>
    <x v="10"/>
    <s v="PAR"/>
    <x v="0"/>
    <x v="2"/>
    <x v="0"/>
    <x v="4"/>
    <x v="0"/>
    <x v="28"/>
    <x v="2"/>
    <n v="15"/>
    <n v="15"/>
    <n v="15"/>
    <m/>
    <m/>
    <m/>
  </r>
  <r>
    <n v="194"/>
    <x v="6"/>
    <x v="5"/>
    <x v="16"/>
    <s v="PAR"/>
    <x v="0"/>
    <x v="2"/>
    <x v="0"/>
    <x v="3"/>
    <x v="0"/>
    <x v="29"/>
    <x v="6"/>
    <n v="25"/>
    <n v="1"/>
    <n v="1"/>
    <m/>
    <m/>
    <m/>
  </r>
  <r>
    <n v="195"/>
    <x v="6"/>
    <x v="2"/>
    <x v="2"/>
    <s v="PAR"/>
    <x v="0"/>
    <x v="2"/>
    <x v="0"/>
    <x v="1"/>
    <x v="1"/>
    <x v="17"/>
    <x v="6"/>
    <n v="9"/>
    <n v="9"/>
    <n v="9"/>
    <m/>
    <m/>
    <m/>
  </r>
  <r>
    <n v="196"/>
    <x v="6"/>
    <x v="6"/>
    <x v="11"/>
    <s v="PAR"/>
    <x v="0"/>
    <x v="2"/>
    <x v="0"/>
    <x v="4"/>
    <x v="1"/>
    <x v="18"/>
    <x v="6"/>
    <n v="9"/>
    <n v="9"/>
    <n v="9"/>
    <m/>
    <m/>
    <m/>
  </r>
  <r>
    <n v="197"/>
    <x v="6"/>
    <x v="6"/>
    <x v="12"/>
    <s v="PAR"/>
    <x v="0"/>
    <x v="2"/>
    <x v="0"/>
    <x v="4"/>
    <x v="1"/>
    <x v="19"/>
    <x v="6"/>
    <n v="3"/>
    <n v="3"/>
    <n v="3"/>
    <m/>
    <m/>
    <m/>
  </r>
  <r>
    <n v="198"/>
    <x v="6"/>
    <x v="5"/>
    <x v="6"/>
    <s v="PAR"/>
    <x v="0"/>
    <x v="2"/>
    <x v="0"/>
    <x v="3"/>
    <x v="1"/>
    <x v="11"/>
    <x v="6"/>
    <n v="25"/>
    <n v="19.072164948453608"/>
    <n v="6.2956735977634128"/>
    <m/>
    <m/>
    <m/>
  </r>
  <r>
    <n v="199"/>
    <x v="6"/>
    <x v="5"/>
    <x v="16"/>
    <s v="PAR"/>
    <x v="0"/>
    <x v="2"/>
    <x v="0"/>
    <x v="3"/>
    <x v="1"/>
    <x v="30"/>
    <x v="6"/>
    <n v="25"/>
    <n v="25"/>
    <n v="25"/>
    <m/>
    <m/>
    <m/>
  </r>
  <r>
    <n v="200"/>
    <x v="6"/>
    <x v="5"/>
    <x v="6"/>
    <s v="PAR"/>
    <x v="0"/>
    <x v="2"/>
    <x v="0"/>
    <x v="3"/>
    <x v="2"/>
    <x v="11"/>
    <x v="6"/>
    <n v="25"/>
    <n v="19.072164948453608"/>
    <n v="6.2956735977634128"/>
    <m/>
    <m/>
    <m/>
  </r>
  <r>
    <n v="201"/>
    <x v="6"/>
    <x v="5"/>
    <x v="13"/>
    <s v="PAR"/>
    <x v="0"/>
    <x v="2"/>
    <x v="0"/>
    <x v="3"/>
    <x v="2"/>
    <x v="12"/>
    <x v="6"/>
    <n v="15"/>
    <n v="15"/>
    <n v="15"/>
    <m/>
    <m/>
    <m/>
  </r>
  <r>
    <n v="202"/>
    <x v="6"/>
    <x v="5"/>
    <x v="14"/>
    <s v="PAR"/>
    <x v="0"/>
    <x v="2"/>
    <x v="0"/>
    <x v="3"/>
    <x v="2"/>
    <x v="13"/>
    <x v="6"/>
    <n v="15"/>
    <n v="15"/>
    <n v="15"/>
    <m/>
    <m/>
    <m/>
  </r>
  <r>
    <n v="203"/>
    <x v="6"/>
    <x v="5"/>
    <x v="9"/>
    <s v="PAR"/>
    <x v="0"/>
    <x v="2"/>
    <x v="0"/>
    <x v="3"/>
    <x v="2"/>
    <x v="14"/>
    <x v="6"/>
    <n v="15"/>
    <n v="15"/>
    <n v="15"/>
    <m/>
    <m/>
    <m/>
  </r>
  <r>
    <n v="204"/>
    <x v="6"/>
    <x v="5"/>
    <x v="15"/>
    <s v="PAR"/>
    <x v="0"/>
    <x v="2"/>
    <x v="0"/>
    <x v="3"/>
    <x v="2"/>
    <x v="20"/>
    <x v="6"/>
    <n v="5"/>
    <n v="5"/>
    <n v="5"/>
    <m/>
    <m/>
    <m/>
  </r>
  <r>
    <n v="205"/>
    <x v="6"/>
    <x v="5"/>
    <x v="16"/>
    <s v="PAR"/>
    <x v="0"/>
    <x v="2"/>
    <x v="0"/>
    <x v="3"/>
    <x v="2"/>
    <x v="21"/>
    <x v="6"/>
    <n v="3"/>
    <n v="3"/>
    <n v="3"/>
    <m/>
    <m/>
    <m/>
  </r>
  <r>
    <n v="206"/>
    <x v="6"/>
    <x v="5"/>
    <x v="16"/>
    <s v="PAR"/>
    <x v="0"/>
    <x v="2"/>
    <x v="0"/>
    <x v="3"/>
    <x v="2"/>
    <x v="30"/>
    <x v="6"/>
    <n v="9"/>
    <n v="9"/>
    <n v="9"/>
    <m/>
    <m/>
    <m/>
  </r>
  <r>
    <n v="207"/>
    <x v="6"/>
    <x v="7"/>
    <x v="17"/>
    <s v="PAR"/>
    <x v="0"/>
    <x v="2"/>
    <x v="0"/>
    <x v="3"/>
    <x v="2"/>
    <x v="31"/>
    <x v="6"/>
    <n v="15"/>
    <n v="15"/>
    <n v="15"/>
    <m/>
    <m/>
    <m/>
  </r>
  <r>
    <n v="208"/>
    <x v="6"/>
    <x v="4"/>
    <x v="18"/>
    <s v="PAR"/>
    <x v="0"/>
    <x v="2"/>
    <x v="0"/>
    <x v="0"/>
    <x v="2"/>
    <x v="32"/>
    <x v="6"/>
    <n v="15"/>
    <n v="15"/>
    <n v="15"/>
    <m/>
    <m/>
    <m/>
  </r>
  <r>
    <n v="209"/>
    <x v="7"/>
    <x v="0"/>
    <x v="0"/>
    <s v="PAR"/>
    <x v="0"/>
    <x v="2"/>
    <x v="0"/>
    <x v="0"/>
    <x v="0"/>
    <x v="0"/>
    <x v="6"/>
    <n v="9"/>
    <n v="9"/>
    <n v="3"/>
    <m/>
    <m/>
    <m/>
  </r>
  <r>
    <n v="210"/>
    <x v="7"/>
    <x v="0"/>
    <x v="0"/>
    <s v="PAR"/>
    <x v="0"/>
    <x v="2"/>
    <x v="0"/>
    <x v="0"/>
    <x v="0"/>
    <x v="1"/>
    <x v="6"/>
    <n v="1"/>
    <n v="1"/>
    <n v="1"/>
    <m/>
    <m/>
    <m/>
  </r>
  <r>
    <n v="211"/>
    <x v="7"/>
    <x v="1"/>
    <x v="1"/>
    <s v="PAR"/>
    <x v="0"/>
    <x v="2"/>
    <x v="0"/>
    <x v="0"/>
    <x v="0"/>
    <x v="2"/>
    <x v="6"/>
    <n v="25"/>
    <n v="27.632916908773968"/>
    <n v="25.179890141528624"/>
    <m/>
    <m/>
    <m/>
  </r>
  <r>
    <n v="212"/>
    <x v="7"/>
    <x v="2"/>
    <x v="2"/>
    <s v="PAR"/>
    <x v="0"/>
    <x v="2"/>
    <x v="0"/>
    <x v="1"/>
    <x v="0"/>
    <x v="3"/>
    <x v="1"/>
    <n v="15"/>
    <n v="15"/>
    <n v="9"/>
    <m/>
    <m/>
    <m/>
  </r>
  <r>
    <n v="213"/>
    <x v="7"/>
    <x v="2"/>
    <x v="3"/>
    <s v="PAR"/>
    <x v="0"/>
    <x v="2"/>
    <x v="0"/>
    <x v="1"/>
    <x v="0"/>
    <x v="4"/>
    <x v="1"/>
    <n v="3"/>
    <n v="3"/>
    <n v="1"/>
    <m/>
    <m/>
    <m/>
  </r>
  <r>
    <n v="214"/>
    <x v="7"/>
    <x v="2"/>
    <x v="2"/>
    <s v="PAR"/>
    <x v="0"/>
    <x v="2"/>
    <x v="0"/>
    <x v="1"/>
    <x v="0"/>
    <x v="5"/>
    <x v="2"/>
    <n v="15"/>
    <n v="15"/>
    <n v="9"/>
    <m/>
    <m/>
    <m/>
  </r>
  <r>
    <n v="215"/>
    <x v="7"/>
    <x v="2"/>
    <x v="2"/>
    <s v="PAR"/>
    <x v="0"/>
    <x v="2"/>
    <x v="0"/>
    <x v="1"/>
    <x v="0"/>
    <x v="6"/>
    <x v="2"/>
    <n v="15"/>
    <n v="15"/>
    <n v="9"/>
    <m/>
    <m/>
    <m/>
  </r>
  <r>
    <n v="216"/>
    <x v="7"/>
    <x v="2"/>
    <x v="3"/>
    <s v="PAR"/>
    <x v="0"/>
    <x v="2"/>
    <x v="0"/>
    <x v="1"/>
    <x v="0"/>
    <x v="7"/>
    <x v="1"/>
    <n v="5"/>
    <n v="5"/>
    <n v="5"/>
    <m/>
    <m/>
    <m/>
  </r>
  <r>
    <n v="217"/>
    <x v="7"/>
    <x v="2"/>
    <x v="3"/>
    <s v="PAR"/>
    <x v="0"/>
    <x v="2"/>
    <x v="0"/>
    <x v="1"/>
    <x v="0"/>
    <x v="8"/>
    <x v="1"/>
    <n v="3"/>
    <n v="3"/>
    <n v="3"/>
    <m/>
    <m/>
    <m/>
  </r>
  <r>
    <n v="218"/>
    <x v="7"/>
    <x v="3"/>
    <x v="4"/>
    <s v="PAR"/>
    <x v="0"/>
    <x v="2"/>
    <x v="1"/>
    <x v="2"/>
    <x v="0"/>
    <x v="9"/>
    <x v="6"/>
    <n v="15"/>
    <n v="15"/>
    <n v="15"/>
    <m/>
    <m/>
    <m/>
  </r>
  <r>
    <n v="219"/>
    <x v="7"/>
    <x v="4"/>
    <x v="5"/>
    <s v="PAR"/>
    <x v="0"/>
    <x v="2"/>
    <x v="0"/>
    <x v="0"/>
    <x v="0"/>
    <x v="10"/>
    <x v="6"/>
    <n v="15"/>
    <n v="15"/>
    <n v="3"/>
    <m/>
    <m/>
    <m/>
  </r>
  <r>
    <n v="220"/>
    <x v="7"/>
    <x v="5"/>
    <x v="6"/>
    <s v="PAR"/>
    <x v="0"/>
    <x v="2"/>
    <x v="0"/>
    <x v="3"/>
    <x v="0"/>
    <x v="11"/>
    <x v="6"/>
    <n v="25"/>
    <n v="19.072164948453608"/>
    <n v="6.2956735977634128"/>
    <m/>
    <m/>
    <m/>
  </r>
  <r>
    <n v="221"/>
    <x v="7"/>
    <x v="5"/>
    <x v="7"/>
    <s v="PAR"/>
    <x v="0"/>
    <x v="2"/>
    <x v="1"/>
    <x v="3"/>
    <x v="0"/>
    <x v="12"/>
    <x v="6"/>
    <n v="15"/>
    <n v="15"/>
    <n v="9"/>
    <m/>
    <m/>
    <m/>
  </r>
  <r>
    <n v="222"/>
    <x v="7"/>
    <x v="5"/>
    <x v="8"/>
    <s v="PAR"/>
    <x v="0"/>
    <x v="2"/>
    <x v="1"/>
    <x v="3"/>
    <x v="0"/>
    <x v="13"/>
    <x v="6"/>
    <n v="15"/>
    <n v="15"/>
    <n v="9"/>
    <m/>
    <m/>
    <m/>
  </r>
  <r>
    <n v="223"/>
    <x v="7"/>
    <x v="5"/>
    <x v="9"/>
    <s v="PAR"/>
    <x v="0"/>
    <x v="2"/>
    <x v="0"/>
    <x v="3"/>
    <x v="0"/>
    <x v="14"/>
    <x v="6"/>
    <n v="25"/>
    <n v="25"/>
    <n v="25"/>
    <m/>
    <m/>
    <m/>
  </r>
  <r>
    <n v="224"/>
    <x v="7"/>
    <x v="6"/>
    <x v="10"/>
    <s v="PAR"/>
    <x v="0"/>
    <x v="2"/>
    <x v="0"/>
    <x v="4"/>
    <x v="0"/>
    <x v="15"/>
    <x v="2"/>
    <n v="15"/>
    <n v="15"/>
    <n v="9"/>
    <m/>
    <m/>
    <m/>
  </r>
  <r>
    <n v="225"/>
    <x v="7"/>
    <x v="6"/>
    <x v="10"/>
    <s v="PAR"/>
    <x v="0"/>
    <x v="2"/>
    <x v="0"/>
    <x v="4"/>
    <x v="0"/>
    <x v="16"/>
    <x v="2"/>
    <n v="15"/>
    <n v="15"/>
    <n v="9"/>
    <m/>
    <m/>
    <m/>
  </r>
  <r>
    <n v="226"/>
    <x v="7"/>
    <x v="2"/>
    <x v="2"/>
    <s v="PAR"/>
    <x v="0"/>
    <x v="2"/>
    <x v="0"/>
    <x v="1"/>
    <x v="1"/>
    <x v="17"/>
    <x v="6"/>
    <n v="9"/>
    <n v="9"/>
    <n v="9"/>
    <m/>
    <m/>
    <m/>
  </r>
  <r>
    <n v="227"/>
    <x v="7"/>
    <x v="6"/>
    <x v="11"/>
    <s v="PAR"/>
    <x v="0"/>
    <x v="2"/>
    <x v="0"/>
    <x v="4"/>
    <x v="1"/>
    <x v="18"/>
    <x v="6"/>
    <n v="9"/>
    <n v="9"/>
    <n v="9"/>
    <m/>
    <m/>
    <m/>
  </r>
  <r>
    <n v="228"/>
    <x v="7"/>
    <x v="6"/>
    <x v="12"/>
    <s v="PAR"/>
    <x v="0"/>
    <x v="2"/>
    <x v="0"/>
    <x v="4"/>
    <x v="1"/>
    <x v="19"/>
    <x v="6"/>
    <n v="3"/>
    <n v="3"/>
    <n v="3"/>
    <m/>
    <m/>
    <m/>
  </r>
  <r>
    <n v="229"/>
    <x v="7"/>
    <x v="5"/>
    <x v="6"/>
    <s v="PAR"/>
    <x v="0"/>
    <x v="2"/>
    <x v="0"/>
    <x v="3"/>
    <x v="1"/>
    <x v="11"/>
    <x v="6"/>
    <n v="25"/>
    <n v="19.072164948453608"/>
    <n v="6.2956735977634128"/>
    <m/>
    <m/>
    <m/>
  </r>
  <r>
    <n v="230"/>
    <x v="7"/>
    <x v="5"/>
    <x v="6"/>
    <s v="PAR"/>
    <x v="0"/>
    <x v="2"/>
    <x v="0"/>
    <x v="3"/>
    <x v="2"/>
    <x v="11"/>
    <x v="6"/>
    <n v="25"/>
    <n v="19.072164948453608"/>
    <n v="6.2956735977634128"/>
    <m/>
    <m/>
    <m/>
  </r>
  <r>
    <n v="231"/>
    <x v="7"/>
    <x v="5"/>
    <x v="13"/>
    <s v="PAR"/>
    <x v="0"/>
    <x v="2"/>
    <x v="0"/>
    <x v="3"/>
    <x v="2"/>
    <x v="12"/>
    <x v="6"/>
    <n v="15"/>
    <n v="15"/>
    <n v="15"/>
    <m/>
    <m/>
    <m/>
  </r>
  <r>
    <n v="232"/>
    <x v="7"/>
    <x v="5"/>
    <x v="14"/>
    <s v="PAR"/>
    <x v="0"/>
    <x v="2"/>
    <x v="0"/>
    <x v="3"/>
    <x v="2"/>
    <x v="13"/>
    <x v="6"/>
    <n v="15"/>
    <n v="15"/>
    <n v="15"/>
    <m/>
    <m/>
    <m/>
  </r>
  <r>
    <n v="233"/>
    <x v="7"/>
    <x v="5"/>
    <x v="9"/>
    <s v="PAR"/>
    <x v="0"/>
    <x v="2"/>
    <x v="0"/>
    <x v="3"/>
    <x v="2"/>
    <x v="14"/>
    <x v="6"/>
    <n v="15"/>
    <n v="15"/>
    <n v="15"/>
    <m/>
    <m/>
    <m/>
  </r>
  <r>
    <n v="234"/>
    <x v="7"/>
    <x v="5"/>
    <x v="15"/>
    <s v="PAR"/>
    <x v="0"/>
    <x v="2"/>
    <x v="0"/>
    <x v="3"/>
    <x v="2"/>
    <x v="20"/>
    <x v="6"/>
    <n v="5"/>
    <n v="5"/>
    <n v="5"/>
    <m/>
    <m/>
    <m/>
  </r>
  <r>
    <n v="235"/>
    <x v="7"/>
    <x v="5"/>
    <x v="16"/>
    <s v="PAR"/>
    <x v="0"/>
    <x v="2"/>
    <x v="0"/>
    <x v="3"/>
    <x v="2"/>
    <x v="21"/>
    <x v="6"/>
    <n v="3"/>
    <n v="3"/>
    <n v="3"/>
    <m/>
    <m/>
    <m/>
  </r>
  <r>
    <n v="236"/>
    <x v="8"/>
    <x v="0"/>
    <x v="0"/>
    <s v="PAR"/>
    <x v="0"/>
    <x v="3"/>
    <x v="0"/>
    <x v="0"/>
    <x v="0"/>
    <x v="0"/>
    <x v="7"/>
    <n v="9"/>
    <n v="9"/>
    <n v="3"/>
    <m/>
    <m/>
    <m/>
  </r>
  <r>
    <n v="237"/>
    <x v="8"/>
    <x v="0"/>
    <x v="0"/>
    <s v="PAR"/>
    <x v="0"/>
    <x v="3"/>
    <x v="0"/>
    <x v="0"/>
    <x v="0"/>
    <x v="1"/>
    <x v="7"/>
    <n v="1"/>
    <n v="1"/>
    <n v="1"/>
    <m/>
    <m/>
    <m/>
  </r>
  <r>
    <n v="238"/>
    <x v="8"/>
    <x v="1"/>
    <x v="1"/>
    <s v="PAR"/>
    <x v="0"/>
    <x v="3"/>
    <x v="0"/>
    <x v="0"/>
    <x v="0"/>
    <x v="2"/>
    <x v="7"/>
    <n v="25"/>
    <n v="27.632916908773968"/>
    <n v="25.179890141528624"/>
    <m/>
    <m/>
    <m/>
  </r>
  <r>
    <n v="239"/>
    <x v="8"/>
    <x v="2"/>
    <x v="2"/>
    <s v="PAR"/>
    <x v="0"/>
    <x v="3"/>
    <x v="0"/>
    <x v="1"/>
    <x v="0"/>
    <x v="3"/>
    <x v="7"/>
    <n v="15"/>
    <n v="15"/>
    <n v="9"/>
    <m/>
    <m/>
    <m/>
  </r>
  <r>
    <n v="240"/>
    <x v="8"/>
    <x v="2"/>
    <x v="3"/>
    <s v="PAR"/>
    <x v="0"/>
    <x v="3"/>
    <x v="0"/>
    <x v="1"/>
    <x v="0"/>
    <x v="4"/>
    <x v="7"/>
    <n v="3"/>
    <n v="3"/>
    <n v="1"/>
    <m/>
    <m/>
    <m/>
  </r>
  <r>
    <n v="241"/>
    <x v="8"/>
    <x v="2"/>
    <x v="2"/>
    <s v="PAR"/>
    <x v="0"/>
    <x v="3"/>
    <x v="0"/>
    <x v="1"/>
    <x v="0"/>
    <x v="5"/>
    <x v="2"/>
    <n v="15"/>
    <n v="15"/>
    <n v="9"/>
    <m/>
    <m/>
    <m/>
  </r>
  <r>
    <n v="242"/>
    <x v="8"/>
    <x v="2"/>
    <x v="2"/>
    <s v="PAR"/>
    <x v="0"/>
    <x v="3"/>
    <x v="0"/>
    <x v="1"/>
    <x v="0"/>
    <x v="6"/>
    <x v="2"/>
    <n v="15"/>
    <n v="15"/>
    <n v="9"/>
    <m/>
    <m/>
    <m/>
  </r>
  <r>
    <n v="243"/>
    <x v="8"/>
    <x v="2"/>
    <x v="3"/>
    <s v="PAR"/>
    <x v="0"/>
    <x v="3"/>
    <x v="0"/>
    <x v="1"/>
    <x v="0"/>
    <x v="7"/>
    <x v="7"/>
    <n v="5"/>
    <n v="5"/>
    <n v="5"/>
    <m/>
    <m/>
    <m/>
  </r>
  <r>
    <n v="244"/>
    <x v="8"/>
    <x v="2"/>
    <x v="3"/>
    <s v="PAR"/>
    <x v="0"/>
    <x v="3"/>
    <x v="0"/>
    <x v="1"/>
    <x v="0"/>
    <x v="8"/>
    <x v="7"/>
    <n v="3"/>
    <n v="3"/>
    <n v="3"/>
    <m/>
    <m/>
    <m/>
  </r>
  <r>
    <n v="245"/>
    <x v="8"/>
    <x v="3"/>
    <x v="4"/>
    <s v="PAR"/>
    <x v="0"/>
    <x v="3"/>
    <x v="1"/>
    <x v="2"/>
    <x v="0"/>
    <x v="9"/>
    <x v="7"/>
    <n v="15"/>
    <n v="15"/>
    <n v="15"/>
    <m/>
    <m/>
    <m/>
  </r>
  <r>
    <n v="246"/>
    <x v="8"/>
    <x v="4"/>
    <x v="5"/>
    <s v="PAR"/>
    <x v="0"/>
    <x v="3"/>
    <x v="0"/>
    <x v="0"/>
    <x v="0"/>
    <x v="10"/>
    <x v="7"/>
    <n v="15"/>
    <n v="15"/>
    <n v="3"/>
    <m/>
    <m/>
    <m/>
  </r>
  <r>
    <n v="247"/>
    <x v="8"/>
    <x v="5"/>
    <x v="6"/>
    <s v="PAR"/>
    <x v="0"/>
    <x v="3"/>
    <x v="0"/>
    <x v="3"/>
    <x v="0"/>
    <x v="11"/>
    <x v="7"/>
    <n v="25"/>
    <n v="19.072164948453608"/>
    <n v="6.2956735977634128"/>
    <m/>
    <m/>
    <m/>
  </r>
  <r>
    <n v="248"/>
    <x v="8"/>
    <x v="5"/>
    <x v="7"/>
    <s v="PAR"/>
    <x v="0"/>
    <x v="3"/>
    <x v="1"/>
    <x v="3"/>
    <x v="0"/>
    <x v="12"/>
    <x v="7"/>
    <n v="15"/>
    <n v="15"/>
    <n v="9"/>
    <m/>
    <m/>
    <m/>
  </r>
  <r>
    <n v="249"/>
    <x v="8"/>
    <x v="5"/>
    <x v="8"/>
    <s v="PAR"/>
    <x v="0"/>
    <x v="3"/>
    <x v="1"/>
    <x v="3"/>
    <x v="0"/>
    <x v="13"/>
    <x v="7"/>
    <n v="15"/>
    <n v="15"/>
    <n v="9"/>
    <m/>
    <m/>
    <m/>
  </r>
  <r>
    <n v="250"/>
    <x v="8"/>
    <x v="5"/>
    <x v="9"/>
    <s v="PAR"/>
    <x v="0"/>
    <x v="3"/>
    <x v="0"/>
    <x v="3"/>
    <x v="0"/>
    <x v="14"/>
    <x v="7"/>
    <n v="25"/>
    <n v="25"/>
    <n v="25"/>
    <m/>
    <m/>
    <m/>
  </r>
  <r>
    <n v="251"/>
    <x v="8"/>
    <x v="6"/>
    <x v="10"/>
    <s v="PAR"/>
    <x v="0"/>
    <x v="3"/>
    <x v="0"/>
    <x v="4"/>
    <x v="0"/>
    <x v="15"/>
    <x v="2"/>
    <n v="15"/>
    <n v="15"/>
    <n v="9"/>
    <m/>
    <m/>
    <m/>
  </r>
  <r>
    <n v="252"/>
    <x v="8"/>
    <x v="6"/>
    <x v="10"/>
    <s v="PAR"/>
    <x v="0"/>
    <x v="3"/>
    <x v="0"/>
    <x v="4"/>
    <x v="0"/>
    <x v="16"/>
    <x v="2"/>
    <n v="15"/>
    <n v="15"/>
    <n v="9"/>
    <m/>
    <m/>
    <m/>
  </r>
  <r>
    <n v="253"/>
    <x v="8"/>
    <x v="2"/>
    <x v="2"/>
    <s v="PAR"/>
    <x v="0"/>
    <x v="3"/>
    <x v="0"/>
    <x v="1"/>
    <x v="1"/>
    <x v="17"/>
    <x v="7"/>
    <n v="9"/>
    <n v="9"/>
    <n v="9"/>
    <m/>
    <m/>
    <m/>
  </r>
  <r>
    <n v="254"/>
    <x v="8"/>
    <x v="6"/>
    <x v="11"/>
    <s v="PAR"/>
    <x v="0"/>
    <x v="3"/>
    <x v="0"/>
    <x v="4"/>
    <x v="1"/>
    <x v="18"/>
    <x v="7"/>
    <n v="9"/>
    <n v="9"/>
    <n v="9"/>
    <m/>
    <m/>
    <m/>
  </r>
  <r>
    <n v="255"/>
    <x v="8"/>
    <x v="6"/>
    <x v="12"/>
    <s v="PAR"/>
    <x v="0"/>
    <x v="3"/>
    <x v="0"/>
    <x v="4"/>
    <x v="1"/>
    <x v="19"/>
    <x v="7"/>
    <n v="3"/>
    <n v="3"/>
    <n v="3"/>
    <m/>
    <m/>
    <m/>
  </r>
  <r>
    <n v="256"/>
    <x v="8"/>
    <x v="5"/>
    <x v="6"/>
    <s v="PAR"/>
    <x v="0"/>
    <x v="3"/>
    <x v="0"/>
    <x v="3"/>
    <x v="1"/>
    <x v="11"/>
    <x v="7"/>
    <n v="25"/>
    <n v="19.072164948453608"/>
    <n v="6.2956735977634128"/>
    <m/>
    <m/>
    <m/>
  </r>
  <r>
    <n v="257"/>
    <x v="8"/>
    <x v="5"/>
    <x v="6"/>
    <s v="PAR"/>
    <x v="0"/>
    <x v="3"/>
    <x v="0"/>
    <x v="3"/>
    <x v="2"/>
    <x v="11"/>
    <x v="7"/>
    <n v="25"/>
    <n v="19.072164948453608"/>
    <n v="6.2956735977634128"/>
    <m/>
    <m/>
    <m/>
  </r>
  <r>
    <n v="258"/>
    <x v="8"/>
    <x v="5"/>
    <x v="13"/>
    <s v="PAR"/>
    <x v="0"/>
    <x v="3"/>
    <x v="0"/>
    <x v="3"/>
    <x v="2"/>
    <x v="12"/>
    <x v="7"/>
    <n v="15"/>
    <n v="15"/>
    <n v="15"/>
    <m/>
    <m/>
    <m/>
  </r>
  <r>
    <n v="259"/>
    <x v="8"/>
    <x v="5"/>
    <x v="14"/>
    <s v="PAR"/>
    <x v="0"/>
    <x v="3"/>
    <x v="0"/>
    <x v="3"/>
    <x v="2"/>
    <x v="13"/>
    <x v="7"/>
    <n v="15"/>
    <n v="15"/>
    <n v="15"/>
    <m/>
    <m/>
    <m/>
  </r>
  <r>
    <n v="260"/>
    <x v="8"/>
    <x v="5"/>
    <x v="9"/>
    <s v="PAR"/>
    <x v="0"/>
    <x v="3"/>
    <x v="0"/>
    <x v="3"/>
    <x v="2"/>
    <x v="14"/>
    <x v="7"/>
    <n v="15"/>
    <n v="15"/>
    <n v="15"/>
    <m/>
    <m/>
    <m/>
  </r>
  <r>
    <n v="261"/>
    <x v="8"/>
    <x v="5"/>
    <x v="15"/>
    <s v="PAR"/>
    <x v="0"/>
    <x v="3"/>
    <x v="0"/>
    <x v="3"/>
    <x v="2"/>
    <x v="20"/>
    <x v="7"/>
    <n v="5"/>
    <n v="5"/>
    <n v="5"/>
    <m/>
    <m/>
    <m/>
  </r>
  <r>
    <n v="262"/>
    <x v="8"/>
    <x v="5"/>
    <x v="16"/>
    <s v="PAR"/>
    <x v="0"/>
    <x v="3"/>
    <x v="0"/>
    <x v="3"/>
    <x v="2"/>
    <x v="21"/>
    <x v="7"/>
    <n v="3"/>
    <n v="3"/>
    <n v="3"/>
    <m/>
    <m/>
    <m/>
  </r>
  <r>
    <n v="263"/>
    <x v="9"/>
    <x v="0"/>
    <x v="0"/>
    <s v="PAR"/>
    <x v="0"/>
    <x v="0"/>
    <x v="0"/>
    <x v="0"/>
    <x v="0"/>
    <x v="0"/>
    <x v="1"/>
    <n v="9"/>
    <n v="9"/>
    <n v="1"/>
    <m/>
    <m/>
    <m/>
  </r>
  <r>
    <n v="264"/>
    <x v="9"/>
    <x v="0"/>
    <x v="0"/>
    <s v="PAR"/>
    <x v="0"/>
    <x v="0"/>
    <x v="0"/>
    <x v="0"/>
    <x v="0"/>
    <x v="1"/>
    <x v="1"/>
    <n v="1"/>
    <n v="1"/>
    <n v="1"/>
    <m/>
    <m/>
    <m/>
  </r>
  <r>
    <n v="265"/>
    <x v="9"/>
    <x v="1"/>
    <x v="1"/>
    <s v="PAR"/>
    <x v="0"/>
    <x v="0"/>
    <x v="0"/>
    <x v="0"/>
    <x v="0"/>
    <x v="2"/>
    <x v="1"/>
    <n v="25"/>
    <n v="27.632916908773968"/>
    <n v="25.179890141528624"/>
    <m/>
    <m/>
    <m/>
  </r>
  <r>
    <n v="266"/>
    <x v="9"/>
    <x v="2"/>
    <x v="2"/>
    <s v="PAR"/>
    <x v="0"/>
    <x v="0"/>
    <x v="0"/>
    <x v="1"/>
    <x v="0"/>
    <x v="3"/>
    <x v="1"/>
    <n v="15"/>
    <n v="15"/>
    <n v="9"/>
    <m/>
    <m/>
    <m/>
  </r>
  <r>
    <n v="267"/>
    <x v="9"/>
    <x v="2"/>
    <x v="3"/>
    <s v="PAR"/>
    <x v="0"/>
    <x v="0"/>
    <x v="0"/>
    <x v="1"/>
    <x v="0"/>
    <x v="4"/>
    <x v="1"/>
    <n v="3"/>
    <n v="3"/>
    <n v="1"/>
    <m/>
    <m/>
    <m/>
  </r>
  <r>
    <n v="268"/>
    <x v="9"/>
    <x v="2"/>
    <x v="2"/>
    <s v="PAR"/>
    <x v="0"/>
    <x v="0"/>
    <x v="0"/>
    <x v="1"/>
    <x v="0"/>
    <x v="5"/>
    <x v="2"/>
    <n v="15"/>
    <n v="15"/>
    <n v="9"/>
    <m/>
    <m/>
    <m/>
  </r>
  <r>
    <n v="269"/>
    <x v="9"/>
    <x v="2"/>
    <x v="3"/>
    <s v="PAR"/>
    <x v="0"/>
    <x v="0"/>
    <x v="0"/>
    <x v="1"/>
    <x v="0"/>
    <x v="8"/>
    <x v="1"/>
    <n v="3"/>
    <n v="3"/>
    <n v="3"/>
    <m/>
    <m/>
    <m/>
  </r>
  <r>
    <n v="270"/>
    <x v="9"/>
    <x v="3"/>
    <x v="4"/>
    <s v="PAR"/>
    <x v="0"/>
    <x v="0"/>
    <x v="1"/>
    <x v="2"/>
    <x v="0"/>
    <x v="9"/>
    <x v="1"/>
    <n v="15"/>
    <n v="15"/>
    <n v="15"/>
    <m/>
    <m/>
    <m/>
  </r>
  <r>
    <n v="271"/>
    <x v="9"/>
    <x v="4"/>
    <x v="5"/>
    <s v="PAR"/>
    <x v="0"/>
    <x v="0"/>
    <x v="0"/>
    <x v="0"/>
    <x v="0"/>
    <x v="10"/>
    <x v="1"/>
    <n v="15"/>
    <n v="15"/>
    <n v="3"/>
    <m/>
    <m/>
    <m/>
  </r>
  <r>
    <n v="272"/>
    <x v="9"/>
    <x v="5"/>
    <x v="6"/>
    <s v="PAR"/>
    <x v="0"/>
    <x v="0"/>
    <x v="0"/>
    <x v="3"/>
    <x v="0"/>
    <x v="11"/>
    <x v="1"/>
    <n v="25"/>
    <n v="19.072164948453608"/>
    <n v="6.2956735977634128"/>
    <m/>
    <m/>
    <m/>
  </r>
  <r>
    <n v="273"/>
    <x v="9"/>
    <x v="5"/>
    <x v="7"/>
    <s v="PAR"/>
    <x v="0"/>
    <x v="0"/>
    <x v="1"/>
    <x v="3"/>
    <x v="0"/>
    <x v="12"/>
    <x v="1"/>
    <n v="15"/>
    <n v="15"/>
    <n v="9"/>
    <m/>
    <m/>
    <m/>
  </r>
  <r>
    <n v="274"/>
    <x v="9"/>
    <x v="5"/>
    <x v="8"/>
    <s v="PAR"/>
    <x v="0"/>
    <x v="0"/>
    <x v="1"/>
    <x v="3"/>
    <x v="0"/>
    <x v="13"/>
    <x v="1"/>
    <n v="15"/>
    <n v="15"/>
    <n v="9"/>
    <m/>
    <m/>
    <m/>
  </r>
  <r>
    <n v="275"/>
    <x v="9"/>
    <x v="5"/>
    <x v="9"/>
    <s v="PAR"/>
    <x v="0"/>
    <x v="0"/>
    <x v="0"/>
    <x v="3"/>
    <x v="0"/>
    <x v="14"/>
    <x v="1"/>
    <n v="25"/>
    <n v="25"/>
    <n v="25"/>
    <m/>
    <m/>
    <m/>
  </r>
  <r>
    <n v="276"/>
    <x v="9"/>
    <x v="2"/>
    <x v="2"/>
    <s v="PAR"/>
    <x v="0"/>
    <x v="0"/>
    <x v="0"/>
    <x v="1"/>
    <x v="1"/>
    <x v="17"/>
    <x v="1"/>
    <n v="9"/>
    <n v="9"/>
    <n v="9"/>
    <m/>
    <m/>
    <m/>
  </r>
  <r>
    <n v="277"/>
    <x v="9"/>
    <x v="6"/>
    <x v="11"/>
    <s v="PAR"/>
    <x v="0"/>
    <x v="0"/>
    <x v="0"/>
    <x v="4"/>
    <x v="1"/>
    <x v="18"/>
    <x v="1"/>
    <n v="9"/>
    <n v="9"/>
    <n v="9"/>
    <m/>
    <m/>
    <m/>
  </r>
  <r>
    <n v="278"/>
    <x v="9"/>
    <x v="6"/>
    <x v="12"/>
    <s v="PAR"/>
    <x v="0"/>
    <x v="0"/>
    <x v="0"/>
    <x v="4"/>
    <x v="1"/>
    <x v="19"/>
    <x v="1"/>
    <n v="3"/>
    <n v="3"/>
    <n v="3"/>
    <m/>
    <m/>
    <m/>
  </r>
  <r>
    <n v="279"/>
    <x v="9"/>
    <x v="5"/>
    <x v="6"/>
    <s v="PAR"/>
    <x v="0"/>
    <x v="0"/>
    <x v="0"/>
    <x v="3"/>
    <x v="1"/>
    <x v="11"/>
    <x v="1"/>
    <n v="25"/>
    <n v="19.072164948453608"/>
    <n v="6.2956735977634128"/>
    <m/>
    <m/>
    <m/>
  </r>
  <r>
    <n v="280"/>
    <x v="9"/>
    <x v="5"/>
    <x v="6"/>
    <s v="PAR"/>
    <x v="0"/>
    <x v="0"/>
    <x v="0"/>
    <x v="3"/>
    <x v="2"/>
    <x v="11"/>
    <x v="1"/>
    <n v="25"/>
    <n v="19.072164948453608"/>
    <n v="6.2956735977634128"/>
    <m/>
    <m/>
    <m/>
  </r>
  <r>
    <n v="281"/>
    <x v="9"/>
    <x v="5"/>
    <x v="13"/>
    <s v="PAR"/>
    <x v="0"/>
    <x v="0"/>
    <x v="0"/>
    <x v="3"/>
    <x v="2"/>
    <x v="12"/>
    <x v="1"/>
    <n v="15"/>
    <n v="15"/>
    <n v="15"/>
    <m/>
    <m/>
    <m/>
  </r>
  <r>
    <n v="282"/>
    <x v="9"/>
    <x v="5"/>
    <x v="14"/>
    <s v="PAR"/>
    <x v="0"/>
    <x v="0"/>
    <x v="0"/>
    <x v="3"/>
    <x v="2"/>
    <x v="13"/>
    <x v="1"/>
    <n v="15"/>
    <n v="15"/>
    <n v="15"/>
    <m/>
    <m/>
    <m/>
  </r>
  <r>
    <n v="283"/>
    <x v="9"/>
    <x v="5"/>
    <x v="9"/>
    <s v="PAR"/>
    <x v="0"/>
    <x v="0"/>
    <x v="0"/>
    <x v="3"/>
    <x v="2"/>
    <x v="14"/>
    <x v="1"/>
    <n v="15"/>
    <n v="15"/>
    <n v="15"/>
    <m/>
    <m/>
    <m/>
  </r>
  <r>
    <n v="284"/>
    <x v="9"/>
    <x v="5"/>
    <x v="15"/>
    <s v="PAR"/>
    <x v="0"/>
    <x v="0"/>
    <x v="0"/>
    <x v="3"/>
    <x v="2"/>
    <x v="20"/>
    <x v="1"/>
    <n v="5"/>
    <n v="5"/>
    <n v="5"/>
    <m/>
    <m/>
    <m/>
  </r>
  <r>
    <n v="285"/>
    <x v="9"/>
    <x v="5"/>
    <x v="16"/>
    <s v="PAR"/>
    <x v="0"/>
    <x v="0"/>
    <x v="0"/>
    <x v="3"/>
    <x v="2"/>
    <x v="21"/>
    <x v="1"/>
    <n v="3"/>
    <n v="3"/>
    <n v="3"/>
    <m/>
    <m/>
    <m/>
  </r>
  <r>
    <n v="286"/>
    <x v="10"/>
    <x v="0"/>
    <x v="0"/>
    <s v="PAR"/>
    <x v="0"/>
    <x v="0"/>
    <x v="0"/>
    <x v="0"/>
    <x v="0"/>
    <x v="0"/>
    <x v="8"/>
    <n v="9"/>
    <n v="9"/>
    <n v="15"/>
    <m/>
    <m/>
    <m/>
  </r>
  <r>
    <n v="287"/>
    <x v="10"/>
    <x v="0"/>
    <x v="0"/>
    <s v="PAR"/>
    <x v="0"/>
    <x v="0"/>
    <x v="0"/>
    <x v="0"/>
    <x v="0"/>
    <x v="1"/>
    <x v="8"/>
    <n v="1"/>
    <n v="1"/>
    <n v="3"/>
    <m/>
    <m/>
    <m/>
  </r>
  <r>
    <n v="288"/>
    <x v="10"/>
    <x v="1"/>
    <x v="1"/>
    <s v="PAR"/>
    <x v="0"/>
    <x v="0"/>
    <x v="0"/>
    <x v="0"/>
    <x v="0"/>
    <x v="2"/>
    <x v="8"/>
    <n v="25"/>
    <n v="27.632916908773968"/>
    <n v="25.179890141528624"/>
    <m/>
    <m/>
    <m/>
  </r>
  <r>
    <n v="289"/>
    <x v="10"/>
    <x v="2"/>
    <x v="2"/>
    <s v="PAR"/>
    <x v="0"/>
    <x v="0"/>
    <x v="0"/>
    <x v="1"/>
    <x v="0"/>
    <x v="3"/>
    <x v="1"/>
    <n v="15"/>
    <n v="15"/>
    <n v="9"/>
    <m/>
    <m/>
    <m/>
  </r>
  <r>
    <n v="290"/>
    <x v="10"/>
    <x v="2"/>
    <x v="3"/>
    <s v="PAR"/>
    <x v="0"/>
    <x v="0"/>
    <x v="0"/>
    <x v="1"/>
    <x v="0"/>
    <x v="4"/>
    <x v="1"/>
    <n v="15"/>
    <n v="15"/>
    <n v="1"/>
    <m/>
    <m/>
    <m/>
  </r>
  <r>
    <n v="291"/>
    <x v="10"/>
    <x v="2"/>
    <x v="2"/>
    <s v="PAR"/>
    <x v="0"/>
    <x v="0"/>
    <x v="0"/>
    <x v="1"/>
    <x v="0"/>
    <x v="5"/>
    <x v="2"/>
    <n v="25"/>
    <n v="25"/>
    <n v="9"/>
    <m/>
    <m/>
    <m/>
  </r>
  <r>
    <n v="292"/>
    <x v="10"/>
    <x v="2"/>
    <x v="2"/>
    <s v="PAR"/>
    <x v="0"/>
    <x v="0"/>
    <x v="0"/>
    <x v="1"/>
    <x v="0"/>
    <x v="6"/>
    <x v="2"/>
    <n v="25"/>
    <n v="25"/>
    <n v="9"/>
    <m/>
    <m/>
    <m/>
  </r>
  <r>
    <n v="293"/>
    <x v="10"/>
    <x v="2"/>
    <x v="3"/>
    <s v="PAR"/>
    <x v="0"/>
    <x v="0"/>
    <x v="0"/>
    <x v="1"/>
    <x v="0"/>
    <x v="7"/>
    <x v="1"/>
    <n v="5"/>
    <n v="5"/>
    <n v="5"/>
    <m/>
    <m/>
    <m/>
  </r>
  <r>
    <n v="294"/>
    <x v="10"/>
    <x v="2"/>
    <x v="3"/>
    <s v="PAR"/>
    <x v="0"/>
    <x v="0"/>
    <x v="0"/>
    <x v="1"/>
    <x v="0"/>
    <x v="8"/>
    <x v="1"/>
    <n v="3"/>
    <n v="3"/>
    <n v="3"/>
    <m/>
    <m/>
    <m/>
  </r>
  <r>
    <n v="295"/>
    <x v="10"/>
    <x v="3"/>
    <x v="4"/>
    <s v="PAR"/>
    <x v="0"/>
    <x v="0"/>
    <x v="1"/>
    <x v="2"/>
    <x v="0"/>
    <x v="9"/>
    <x v="8"/>
    <n v="15"/>
    <n v="15"/>
    <n v="15"/>
    <m/>
    <m/>
    <m/>
  </r>
  <r>
    <n v="296"/>
    <x v="10"/>
    <x v="2"/>
    <x v="3"/>
    <s v="PAR"/>
    <x v="0"/>
    <x v="0"/>
    <x v="0"/>
    <x v="1"/>
    <x v="0"/>
    <x v="23"/>
    <x v="1"/>
    <n v="25"/>
    <n v="25"/>
    <n v="25"/>
    <m/>
    <m/>
    <m/>
  </r>
  <r>
    <n v="297"/>
    <x v="10"/>
    <x v="2"/>
    <x v="3"/>
    <s v="PAR"/>
    <x v="0"/>
    <x v="0"/>
    <x v="0"/>
    <x v="1"/>
    <x v="0"/>
    <x v="25"/>
    <x v="2"/>
    <n v="9"/>
    <n v="9"/>
    <n v="1"/>
    <m/>
    <m/>
    <m/>
  </r>
  <r>
    <n v="298"/>
    <x v="10"/>
    <x v="2"/>
    <x v="2"/>
    <s v="PAR"/>
    <x v="0"/>
    <x v="0"/>
    <x v="0"/>
    <x v="1"/>
    <x v="0"/>
    <x v="27"/>
    <x v="2"/>
    <n v="25"/>
    <n v="25"/>
    <n v="9"/>
    <m/>
    <m/>
    <m/>
  </r>
  <r>
    <n v="299"/>
    <x v="10"/>
    <x v="4"/>
    <x v="5"/>
    <s v="PAR"/>
    <x v="0"/>
    <x v="0"/>
    <x v="0"/>
    <x v="0"/>
    <x v="0"/>
    <x v="10"/>
    <x v="8"/>
    <n v="15"/>
    <n v="15"/>
    <n v="15"/>
    <m/>
    <m/>
    <m/>
  </r>
  <r>
    <n v="300"/>
    <x v="10"/>
    <x v="5"/>
    <x v="6"/>
    <s v="PAR"/>
    <x v="0"/>
    <x v="0"/>
    <x v="0"/>
    <x v="3"/>
    <x v="0"/>
    <x v="11"/>
    <x v="8"/>
    <n v="25"/>
    <n v="19.072164948453608"/>
    <n v="6.2956735977634128"/>
    <m/>
    <m/>
    <m/>
  </r>
  <r>
    <n v="301"/>
    <x v="10"/>
    <x v="5"/>
    <x v="7"/>
    <s v="PAR"/>
    <x v="0"/>
    <x v="0"/>
    <x v="1"/>
    <x v="3"/>
    <x v="0"/>
    <x v="12"/>
    <x v="8"/>
    <n v="15"/>
    <n v="15"/>
    <n v="9"/>
    <m/>
    <m/>
    <m/>
  </r>
  <r>
    <n v="302"/>
    <x v="10"/>
    <x v="5"/>
    <x v="8"/>
    <s v="PAR"/>
    <x v="0"/>
    <x v="0"/>
    <x v="1"/>
    <x v="3"/>
    <x v="0"/>
    <x v="13"/>
    <x v="8"/>
    <n v="15"/>
    <n v="15"/>
    <n v="9"/>
    <m/>
    <m/>
    <m/>
  </r>
  <r>
    <n v="303"/>
    <x v="10"/>
    <x v="5"/>
    <x v="9"/>
    <s v="PAR"/>
    <x v="0"/>
    <x v="0"/>
    <x v="0"/>
    <x v="3"/>
    <x v="0"/>
    <x v="14"/>
    <x v="8"/>
    <n v="25"/>
    <n v="25"/>
    <n v="25"/>
    <m/>
    <m/>
    <m/>
  </r>
  <r>
    <n v="304"/>
    <x v="10"/>
    <x v="6"/>
    <x v="10"/>
    <s v="PAR"/>
    <x v="0"/>
    <x v="0"/>
    <x v="0"/>
    <x v="4"/>
    <x v="0"/>
    <x v="15"/>
    <x v="2"/>
    <n v="15"/>
    <n v="15"/>
    <n v="9"/>
    <m/>
    <m/>
    <m/>
  </r>
  <r>
    <n v="305"/>
    <x v="10"/>
    <x v="6"/>
    <x v="10"/>
    <s v="PAR"/>
    <x v="0"/>
    <x v="0"/>
    <x v="0"/>
    <x v="4"/>
    <x v="0"/>
    <x v="16"/>
    <x v="2"/>
    <n v="15"/>
    <n v="15"/>
    <n v="9"/>
    <m/>
    <m/>
    <m/>
  </r>
  <r>
    <n v="306"/>
    <x v="10"/>
    <x v="5"/>
    <x v="6"/>
    <s v="PAR"/>
    <x v="0"/>
    <x v="0"/>
    <x v="0"/>
    <x v="3"/>
    <x v="0"/>
    <x v="24"/>
    <x v="8"/>
    <n v="3"/>
    <n v="2.2886597938144329"/>
    <n v="25"/>
    <m/>
    <m/>
    <m/>
  </r>
  <r>
    <n v="307"/>
    <x v="10"/>
    <x v="6"/>
    <x v="10"/>
    <s v="PAR"/>
    <x v="0"/>
    <x v="0"/>
    <x v="0"/>
    <x v="4"/>
    <x v="0"/>
    <x v="28"/>
    <x v="2"/>
    <n v="15"/>
    <n v="15"/>
    <n v="9"/>
    <m/>
    <m/>
    <m/>
  </r>
  <r>
    <n v="308"/>
    <x v="10"/>
    <x v="5"/>
    <x v="16"/>
    <s v="PAR"/>
    <x v="0"/>
    <x v="0"/>
    <x v="0"/>
    <x v="3"/>
    <x v="0"/>
    <x v="33"/>
    <x v="8"/>
    <n v="25"/>
    <n v="9"/>
    <n v="3"/>
    <m/>
    <m/>
    <m/>
  </r>
  <r>
    <n v="309"/>
    <x v="10"/>
    <x v="5"/>
    <x v="19"/>
    <s v="PAR"/>
    <x v="0"/>
    <x v="0"/>
    <x v="1"/>
    <x v="3"/>
    <x v="0"/>
    <x v="34"/>
    <x v="2"/>
    <n v="15"/>
    <n v="15"/>
    <n v="9"/>
    <m/>
    <m/>
    <m/>
  </r>
  <r>
    <n v="310"/>
    <x v="10"/>
    <x v="5"/>
    <x v="16"/>
    <s v="PAR"/>
    <x v="0"/>
    <x v="0"/>
    <x v="0"/>
    <x v="3"/>
    <x v="0"/>
    <x v="35"/>
    <x v="8"/>
    <n v="25"/>
    <n v="25"/>
    <n v="25"/>
    <m/>
    <m/>
    <m/>
  </r>
  <r>
    <n v="311"/>
    <x v="10"/>
    <x v="5"/>
    <x v="15"/>
    <s v="PAR"/>
    <x v="0"/>
    <x v="0"/>
    <x v="0"/>
    <x v="3"/>
    <x v="0"/>
    <x v="36"/>
    <x v="8"/>
    <n v="25"/>
    <n v="15"/>
    <n v="15"/>
    <m/>
    <m/>
    <m/>
  </r>
  <r>
    <n v="312"/>
    <x v="10"/>
    <x v="5"/>
    <x v="16"/>
    <s v="PAR"/>
    <x v="0"/>
    <x v="0"/>
    <x v="0"/>
    <x v="3"/>
    <x v="0"/>
    <x v="37"/>
    <x v="8"/>
    <n v="25"/>
    <n v="25"/>
    <n v="25"/>
    <m/>
    <m/>
    <m/>
  </r>
  <r>
    <n v="313"/>
    <x v="10"/>
    <x v="2"/>
    <x v="2"/>
    <s v="PAR"/>
    <x v="0"/>
    <x v="0"/>
    <x v="0"/>
    <x v="1"/>
    <x v="1"/>
    <x v="17"/>
    <x v="8"/>
    <n v="9"/>
    <n v="9"/>
    <n v="9"/>
    <m/>
    <m/>
    <m/>
  </r>
  <r>
    <n v="314"/>
    <x v="10"/>
    <x v="6"/>
    <x v="11"/>
    <s v="PAR"/>
    <x v="0"/>
    <x v="0"/>
    <x v="0"/>
    <x v="4"/>
    <x v="1"/>
    <x v="18"/>
    <x v="8"/>
    <n v="9"/>
    <n v="9"/>
    <n v="9"/>
    <m/>
    <m/>
    <m/>
  </r>
  <r>
    <n v="315"/>
    <x v="10"/>
    <x v="6"/>
    <x v="12"/>
    <s v="PAR"/>
    <x v="0"/>
    <x v="0"/>
    <x v="0"/>
    <x v="4"/>
    <x v="1"/>
    <x v="19"/>
    <x v="8"/>
    <n v="3"/>
    <n v="3"/>
    <n v="3"/>
    <m/>
    <m/>
    <m/>
  </r>
  <r>
    <n v="316"/>
    <x v="10"/>
    <x v="5"/>
    <x v="6"/>
    <s v="PAR"/>
    <x v="0"/>
    <x v="0"/>
    <x v="0"/>
    <x v="3"/>
    <x v="1"/>
    <x v="11"/>
    <x v="8"/>
    <n v="25"/>
    <n v="19.072164948453608"/>
    <n v="6.2956735977634128"/>
    <m/>
    <m/>
    <m/>
  </r>
  <r>
    <n v="317"/>
    <x v="10"/>
    <x v="5"/>
    <x v="16"/>
    <s v="PAR"/>
    <x v="0"/>
    <x v="0"/>
    <x v="0"/>
    <x v="3"/>
    <x v="1"/>
    <x v="30"/>
    <x v="8"/>
    <n v="25"/>
    <n v="25"/>
    <n v="9"/>
    <m/>
    <m/>
    <m/>
  </r>
  <r>
    <n v="318"/>
    <x v="10"/>
    <x v="5"/>
    <x v="6"/>
    <s v="PAR"/>
    <x v="0"/>
    <x v="0"/>
    <x v="0"/>
    <x v="3"/>
    <x v="2"/>
    <x v="11"/>
    <x v="8"/>
    <n v="25"/>
    <n v="19.072164948453608"/>
    <n v="6.2956735977634128"/>
    <m/>
    <m/>
    <m/>
  </r>
  <r>
    <n v="319"/>
    <x v="10"/>
    <x v="5"/>
    <x v="13"/>
    <s v="PAR"/>
    <x v="0"/>
    <x v="0"/>
    <x v="0"/>
    <x v="3"/>
    <x v="2"/>
    <x v="12"/>
    <x v="8"/>
    <n v="15"/>
    <n v="15"/>
    <n v="15"/>
    <m/>
    <m/>
    <m/>
  </r>
  <r>
    <n v="320"/>
    <x v="10"/>
    <x v="5"/>
    <x v="14"/>
    <s v="PAR"/>
    <x v="0"/>
    <x v="0"/>
    <x v="0"/>
    <x v="3"/>
    <x v="2"/>
    <x v="13"/>
    <x v="8"/>
    <n v="15"/>
    <n v="15"/>
    <n v="15"/>
    <m/>
    <m/>
    <m/>
  </r>
  <r>
    <n v="321"/>
    <x v="10"/>
    <x v="5"/>
    <x v="9"/>
    <s v="PAR"/>
    <x v="0"/>
    <x v="0"/>
    <x v="0"/>
    <x v="3"/>
    <x v="2"/>
    <x v="14"/>
    <x v="8"/>
    <n v="15"/>
    <n v="15"/>
    <n v="15"/>
    <m/>
    <m/>
    <m/>
  </r>
  <r>
    <n v="322"/>
    <x v="10"/>
    <x v="5"/>
    <x v="15"/>
    <s v="PAR"/>
    <x v="0"/>
    <x v="0"/>
    <x v="0"/>
    <x v="3"/>
    <x v="2"/>
    <x v="20"/>
    <x v="8"/>
    <n v="5"/>
    <n v="5"/>
    <n v="5"/>
    <m/>
    <m/>
    <m/>
  </r>
  <r>
    <n v="323"/>
    <x v="10"/>
    <x v="5"/>
    <x v="16"/>
    <s v="PAR"/>
    <x v="0"/>
    <x v="0"/>
    <x v="0"/>
    <x v="3"/>
    <x v="2"/>
    <x v="21"/>
    <x v="8"/>
    <n v="3"/>
    <n v="3"/>
    <n v="3"/>
    <m/>
    <m/>
    <m/>
  </r>
  <r>
    <n v="324"/>
    <x v="10"/>
    <x v="5"/>
    <x v="16"/>
    <s v="PAR"/>
    <x v="0"/>
    <x v="0"/>
    <x v="0"/>
    <x v="3"/>
    <x v="2"/>
    <x v="30"/>
    <x v="8"/>
    <n v="9"/>
    <n v="9"/>
    <n v="9"/>
    <m/>
    <m/>
    <m/>
  </r>
  <r>
    <n v="325"/>
    <x v="10"/>
    <x v="7"/>
    <x v="17"/>
    <s v="PAR"/>
    <x v="0"/>
    <x v="0"/>
    <x v="0"/>
    <x v="3"/>
    <x v="2"/>
    <x v="31"/>
    <x v="8"/>
    <n v="15"/>
    <n v="15"/>
    <n v="15"/>
    <m/>
    <m/>
    <m/>
  </r>
  <r>
    <n v="326"/>
    <x v="10"/>
    <x v="4"/>
    <x v="18"/>
    <s v="PAR"/>
    <x v="0"/>
    <x v="0"/>
    <x v="0"/>
    <x v="0"/>
    <x v="2"/>
    <x v="32"/>
    <x v="8"/>
    <n v="15"/>
    <n v="15"/>
    <n v="15"/>
    <m/>
    <m/>
    <m/>
  </r>
  <r>
    <n v="327"/>
    <x v="11"/>
    <x v="0"/>
    <x v="0"/>
    <s v="PAR"/>
    <x v="0"/>
    <x v="2"/>
    <x v="0"/>
    <x v="0"/>
    <x v="0"/>
    <x v="0"/>
    <x v="8"/>
    <n v="9"/>
    <n v="9"/>
    <n v="1"/>
    <m/>
    <m/>
    <m/>
  </r>
  <r>
    <n v="328"/>
    <x v="11"/>
    <x v="0"/>
    <x v="0"/>
    <s v="PAR"/>
    <x v="0"/>
    <x v="2"/>
    <x v="0"/>
    <x v="0"/>
    <x v="0"/>
    <x v="1"/>
    <x v="8"/>
    <n v="1"/>
    <n v="1"/>
    <n v="1"/>
    <m/>
    <m/>
    <m/>
  </r>
  <r>
    <n v="329"/>
    <x v="11"/>
    <x v="1"/>
    <x v="1"/>
    <s v="PAR"/>
    <x v="0"/>
    <x v="2"/>
    <x v="0"/>
    <x v="0"/>
    <x v="0"/>
    <x v="2"/>
    <x v="8"/>
    <n v="25"/>
    <n v="27.632916908773968"/>
    <n v="25.179890141528624"/>
    <m/>
    <m/>
    <m/>
  </r>
  <r>
    <n v="330"/>
    <x v="11"/>
    <x v="2"/>
    <x v="2"/>
    <s v="PAR"/>
    <x v="0"/>
    <x v="2"/>
    <x v="0"/>
    <x v="1"/>
    <x v="0"/>
    <x v="3"/>
    <x v="1"/>
    <n v="15"/>
    <n v="15"/>
    <n v="9"/>
    <m/>
    <m/>
    <m/>
  </r>
  <r>
    <n v="331"/>
    <x v="11"/>
    <x v="2"/>
    <x v="3"/>
    <s v="PAR"/>
    <x v="0"/>
    <x v="2"/>
    <x v="0"/>
    <x v="1"/>
    <x v="0"/>
    <x v="4"/>
    <x v="1"/>
    <n v="3"/>
    <n v="3"/>
    <n v="1"/>
    <m/>
    <m/>
    <m/>
  </r>
  <r>
    <n v="332"/>
    <x v="11"/>
    <x v="2"/>
    <x v="3"/>
    <s v="PAR"/>
    <x v="0"/>
    <x v="2"/>
    <x v="0"/>
    <x v="1"/>
    <x v="0"/>
    <x v="7"/>
    <x v="1"/>
    <n v="5"/>
    <n v="5"/>
    <n v="5"/>
    <m/>
    <m/>
    <m/>
  </r>
  <r>
    <n v="333"/>
    <x v="11"/>
    <x v="2"/>
    <x v="3"/>
    <s v="PAR"/>
    <x v="0"/>
    <x v="2"/>
    <x v="0"/>
    <x v="1"/>
    <x v="0"/>
    <x v="8"/>
    <x v="1"/>
    <n v="3"/>
    <n v="3"/>
    <n v="3"/>
    <m/>
    <m/>
    <m/>
  </r>
  <r>
    <n v="334"/>
    <x v="11"/>
    <x v="3"/>
    <x v="4"/>
    <s v="PAR"/>
    <x v="0"/>
    <x v="2"/>
    <x v="1"/>
    <x v="2"/>
    <x v="0"/>
    <x v="9"/>
    <x v="8"/>
    <n v="15"/>
    <n v="15"/>
    <n v="15"/>
    <m/>
    <m/>
    <m/>
  </r>
  <r>
    <n v="335"/>
    <x v="11"/>
    <x v="4"/>
    <x v="5"/>
    <s v="PAR"/>
    <x v="0"/>
    <x v="2"/>
    <x v="0"/>
    <x v="0"/>
    <x v="0"/>
    <x v="10"/>
    <x v="8"/>
    <n v="15"/>
    <n v="15"/>
    <n v="3"/>
    <m/>
    <m/>
    <m/>
  </r>
  <r>
    <n v="336"/>
    <x v="11"/>
    <x v="5"/>
    <x v="6"/>
    <s v="PAR"/>
    <x v="0"/>
    <x v="2"/>
    <x v="0"/>
    <x v="3"/>
    <x v="0"/>
    <x v="11"/>
    <x v="8"/>
    <n v="25"/>
    <n v="19.072164948453608"/>
    <n v="6.2956735977634128"/>
    <m/>
    <m/>
    <m/>
  </r>
  <r>
    <n v="337"/>
    <x v="11"/>
    <x v="5"/>
    <x v="7"/>
    <s v="PAR"/>
    <x v="0"/>
    <x v="2"/>
    <x v="1"/>
    <x v="3"/>
    <x v="0"/>
    <x v="12"/>
    <x v="8"/>
    <n v="15"/>
    <n v="15"/>
    <n v="9"/>
    <m/>
    <m/>
    <m/>
  </r>
  <r>
    <n v="338"/>
    <x v="11"/>
    <x v="5"/>
    <x v="8"/>
    <s v="PAR"/>
    <x v="0"/>
    <x v="2"/>
    <x v="1"/>
    <x v="3"/>
    <x v="0"/>
    <x v="13"/>
    <x v="8"/>
    <n v="15"/>
    <n v="15"/>
    <n v="9"/>
    <m/>
    <m/>
    <m/>
  </r>
  <r>
    <n v="339"/>
    <x v="11"/>
    <x v="5"/>
    <x v="9"/>
    <s v="PAR"/>
    <x v="0"/>
    <x v="2"/>
    <x v="0"/>
    <x v="3"/>
    <x v="0"/>
    <x v="14"/>
    <x v="8"/>
    <n v="25"/>
    <n v="25"/>
    <n v="25"/>
    <m/>
    <m/>
    <m/>
  </r>
  <r>
    <n v="340"/>
    <x v="11"/>
    <x v="2"/>
    <x v="2"/>
    <s v="PAR"/>
    <x v="0"/>
    <x v="2"/>
    <x v="0"/>
    <x v="1"/>
    <x v="1"/>
    <x v="17"/>
    <x v="8"/>
    <n v="9"/>
    <n v="9"/>
    <n v="9"/>
    <m/>
    <m/>
    <m/>
  </r>
  <r>
    <n v="341"/>
    <x v="11"/>
    <x v="6"/>
    <x v="11"/>
    <s v="PAR"/>
    <x v="0"/>
    <x v="2"/>
    <x v="0"/>
    <x v="4"/>
    <x v="1"/>
    <x v="18"/>
    <x v="8"/>
    <n v="9"/>
    <n v="9"/>
    <n v="9"/>
    <m/>
    <m/>
    <m/>
  </r>
  <r>
    <n v="342"/>
    <x v="11"/>
    <x v="6"/>
    <x v="12"/>
    <s v="PAR"/>
    <x v="0"/>
    <x v="2"/>
    <x v="0"/>
    <x v="4"/>
    <x v="1"/>
    <x v="19"/>
    <x v="8"/>
    <n v="3"/>
    <n v="3"/>
    <n v="3"/>
    <m/>
    <m/>
    <m/>
  </r>
  <r>
    <n v="343"/>
    <x v="11"/>
    <x v="5"/>
    <x v="6"/>
    <s v="PAR"/>
    <x v="0"/>
    <x v="2"/>
    <x v="0"/>
    <x v="3"/>
    <x v="1"/>
    <x v="11"/>
    <x v="8"/>
    <n v="25"/>
    <n v="19.072164948453608"/>
    <n v="6.2956735977634128"/>
    <m/>
    <m/>
    <m/>
  </r>
  <r>
    <n v="344"/>
    <x v="11"/>
    <x v="5"/>
    <x v="6"/>
    <s v="PAR"/>
    <x v="0"/>
    <x v="2"/>
    <x v="0"/>
    <x v="3"/>
    <x v="2"/>
    <x v="11"/>
    <x v="8"/>
    <n v="25"/>
    <n v="19.072164948453608"/>
    <n v="6.2956735977634128"/>
    <m/>
    <m/>
    <m/>
  </r>
  <r>
    <n v="345"/>
    <x v="11"/>
    <x v="5"/>
    <x v="13"/>
    <s v="PAR"/>
    <x v="0"/>
    <x v="2"/>
    <x v="0"/>
    <x v="3"/>
    <x v="2"/>
    <x v="12"/>
    <x v="8"/>
    <n v="15"/>
    <n v="15"/>
    <n v="15"/>
    <m/>
    <m/>
    <m/>
  </r>
  <r>
    <n v="346"/>
    <x v="11"/>
    <x v="5"/>
    <x v="14"/>
    <s v="PAR"/>
    <x v="0"/>
    <x v="2"/>
    <x v="0"/>
    <x v="3"/>
    <x v="2"/>
    <x v="13"/>
    <x v="8"/>
    <n v="15"/>
    <n v="15"/>
    <n v="15"/>
    <m/>
    <m/>
    <m/>
  </r>
  <r>
    <n v="347"/>
    <x v="11"/>
    <x v="5"/>
    <x v="9"/>
    <s v="PAR"/>
    <x v="0"/>
    <x v="2"/>
    <x v="0"/>
    <x v="3"/>
    <x v="2"/>
    <x v="14"/>
    <x v="8"/>
    <n v="15"/>
    <n v="15"/>
    <n v="15"/>
    <m/>
    <m/>
    <m/>
  </r>
  <r>
    <n v="348"/>
    <x v="11"/>
    <x v="5"/>
    <x v="15"/>
    <s v="PAR"/>
    <x v="0"/>
    <x v="2"/>
    <x v="0"/>
    <x v="3"/>
    <x v="2"/>
    <x v="20"/>
    <x v="8"/>
    <n v="5"/>
    <n v="5"/>
    <n v="5"/>
    <m/>
    <m/>
    <m/>
  </r>
  <r>
    <n v="349"/>
    <x v="11"/>
    <x v="5"/>
    <x v="16"/>
    <s v="PAR"/>
    <x v="0"/>
    <x v="2"/>
    <x v="0"/>
    <x v="3"/>
    <x v="2"/>
    <x v="21"/>
    <x v="8"/>
    <n v="3"/>
    <n v="3"/>
    <n v="3"/>
    <m/>
    <m/>
    <m/>
  </r>
  <r>
    <n v="350"/>
    <x v="12"/>
    <x v="0"/>
    <x v="0"/>
    <s v="PAR"/>
    <x v="0"/>
    <x v="1"/>
    <x v="0"/>
    <x v="0"/>
    <x v="0"/>
    <x v="0"/>
    <x v="8"/>
    <n v="9"/>
    <n v="9"/>
    <n v="1"/>
    <m/>
    <m/>
    <m/>
  </r>
  <r>
    <n v="351"/>
    <x v="12"/>
    <x v="0"/>
    <x v="0"/>
    <s v="PAR"/>
    <x v="0"/>
    <x v="1"/>
    <x v="0"/>
    <x v="0"/>
    <x v="0"/>
    <x v="1"/>
    <x v="8"/>
    <n v="1"/>
    <n v="1"/>
    <n v="3"/>
    <m/>
    <m/>
    <m/>
  </r>
  <r>
    <n v="352"/>
    <x v="12"/>
    <x v="1"/>
    <x v="1"/>
    <s v="PAR"/>
    <x v="0"/>
    <x v="1"/>
    <x v="0"/>
    <x v="0"/>
    <x v="0"/>
    <x v="2"/>
    <x v="9"/>
    <n v="25"/>
    <n v="27.632916908773968"/>
    <n v="25.179890141528624"/>
    <m/>
    <m/>
    <m/>
  </r>
  <r>
    <n v="353"/>
    <x v="12"/>
    <x v="1"/>
    <x v="1"/>
    <s v="PAR"/>
    <x v="0"/>
    <x v="1"/>
    <x v="0"/>
    <x v="0"/>
    <x v="0"/>
    <x v="2"/>
    <x v="8"/>
    <n v="25"/>
    <n v="27.632916908773968"/>
    <n v="25.179890141528624"/>
    <m/>
    <m/>
    <m/>
  </r>
  <r>
    <n v="354"/>
    <x v="12"/>
    <x v="2"/>
    <x v="2"/>
    <s v="PAR"/>
    <x v="0"/>
    <x v="1"/>
    <x v="0"/>
    <x v="1"/>
    <x v="0"/>
    <x v="3"/>
    <x v="1"/>
    <n v="15"/>
    <n v="25"/>
    <n v="9"/>
    <m/>
    <m/>
    <m/>
  </r>
  <r>
    <n v="355"/>
    <x v="12"/>
    <x v="2"/>
    <x v="3"/>
    <s v="PAR"/>
    <x v="0"/>
    <x v="1"/>
    <x v="0"/>
    <x v="1"/>
    <x v="0"/>
    <x v="4"/>
    <x v="1"/>
    <n v="3"/>
    <n v="3"/>
    <n v="1"/>
    <m/>
    <m/>
    <m/>
  </r>
  <r>
    <n v="356"/>
    <x v="12"/>
    <x v="2"/>
    <x v="2"/>
    <s v="PAR"/>
    <x v="0"/>
    <x v="1"/>
    <x v="0"/>
    <x v="1"/>
    <x v="0"/>
    <x v="5"/>
    <x v="2"/>
    <n v="15"/>
    <n v="15"/>
    <n v="9"/>
    <m/>
    <m/>
    <m/>
  </r>
  <r>
    <n v="357"/>
    <x v="12"/>
    <x v="2"/>
    <x v="2"/>
    <s v="PAR"/>
    <x v="0"/>
    <x v="1"/>
    <x v="0"/>
    <x v="1"/>
    <x v="0"/>
    <x v="6"/>
    <x v="2"/>
    <n v="15"/>
    <n v="15"/>
    <n v="9"/>
    <m/>
    <m/>
    <m/>
  </r>
  <r>
    <n v="358"/>
    <x v="12"/>
    <x v="2"/>
    <x v="3"/>
    <s v="PAR"/>
    <x v="0"/>
    <x v="1"/>
    <x v="0"/>
    <x v="1"/>
    <x v="0"/>
    <x v="7"/>
    <x v="1"/>
    <n v="5"/>
    <n v="5"/>
    <n v="5"/>
    <m/>
    <m/>
    <m/>
  </r>
  <r>
    <n v="359"/>
    <x v="12"/>
    <x v="2"/>
    <x v="3"/>
    <s v="PAR"/>
    <x v="0"/>
    <x v="1"/>
    <x v="0"/>
    <x v="1"/>
    <x v="0"/>
    <x v="8"/>
    <x v="1"/>
    <n v="3"/>
    <n v="3"/>
    <n v="3"/>
    <m/>
    <m/>
    <m/>
  </r>
  <r>
    <n v="360"/>
    <x v="12"/>
    <x v="3"/>
    <x v="4"/>
    <s v="PAR"/>
    <x v="0"/>
    <x v="1"/>
    <x v="1"/>
    <x v="2"/>
    <x v="0"/>
    <x v="9"/>
    <x v="8"/>
    <n v="15"/>
    <n v="15"/>
    <n v="15"/>
    <m/>
    <m/>
    <m/>
  </r>
  <r>
    <n v="361"/>
    <x v="12"/>
    <x v="2"/>
    <x v="3"/>
    <s v="PAR"/>
    <x v="0"/>
    <x v="1"/>
    <x v="0"/>
    <x v="1"/>
    <x v="0"/>
    <x v="38"/>
    <x v="8"/>
    <n v="9"/>
    <n v="25"/>
    <n v="9"/>
    <m/>
    <m/>
    <m/>
  </r>
  <r>
    <n v="362"/>
    <x v="12"/>
    <x v="4"/>
    <x v="5"/>
    <s v="PAR"/>
    <x v="0"/>
    <x v="1"/>
    <x v="0"/>
    <x v="0"/>
    <x v="0"/>
    <x v="10"/>
    <x v="8"/>
    <n v="15"/>
    <n v="15"/>
    <n v="3"/>
    <m/>
    <m/>
    <m/>
  </r>
  <r>
    <n v="363"/>
    <x v="12"/>
    <x v="5"/>
    <x v="6"/>
    <s v="PAR"/>
    <x v="0"/>
    <x v="1"/>
    <x v="0"/>
    <x v="3"/>
    <x v="0"/>
    <x v="11"/>
    <x v="8"/>
    <n v="25"/>
    <n v="19.072164948453608"/>
    <n v="6.2956735977634128"/>
    <m/>
    <m/>
    <m/>
  </r>
  <r>
    <n v="364"/>
    <x v="12"/>
    <x v="5"/>
    <x v="7"/>
    <s v="PAR"/>
    <x v="0"/>
    <x v="1"/>
    <x v="1"/>
    <x v="3"/>
    <x v="0"/>
    <x v="12"/>
    <x v="8"/>
    <n v="15"/>
    <n v="15"/>
    <n v="9"/>
    <m/>
    <m/>
    <m/>
  </r>
  <r>
    <n v="365"/>
    <x v="12"/>
    <x v="5"/>
    <x v="8"/>
    <s v="PAR"/>
    <x v="0"/>
    <x v="1"/>
    <x v="1"/>
    <x v="3"/>
    <x v="0"/>
    <x v="13"/>
    <x v="8"/>
    <n v="15"/>
    <n v="15"/>
    <n v="9"/>
    <m/>
    <m/>
    <m/>
  </r>
  <r>
    <n v="366"/>
    <x v="12"/>
    <x v="5"/>
    <x v="9"/>
    <s v="PAR"/>
    <x v="0"/>
    <x v="1"/>
    <x v="0"/>
    <x v="3"/>
    <x v="0"/>
    <x v="14"/>
    <x v="8"/>
    <n v="25"/>
    <n v="25"/>
    <n v="25"/>
    <m/>
    <m/>
    <m/>
  </r>
  <r>
    <n v="367"/>
    <x v="12"/>
    <x v="6"/>
    <x v="10"/>
    <s v="PAR"/>
    <x v="0"/>
    <x v="1"/>
    <x v="0"/>
    <x v="4"/>
    <x v="0"/>
    <x v="15"/>
    <x v="2"/>
    <n v="15"/>
    <n v="15"/>
    <n v="9"/>
    <m/>
    <m/>
    <m/>
  </r>
  <r>
    <n v="368"/>
    <x v="12"/>
    <x v="6"/>
    <x v="10"/>
    <s v="PAR"/>
    <x v="0"/>
    <x v="1"/>
    <x v="0"/>
    <x v="4"/>
    <x v="0"/>
    <x v="16"/>
    <x v="2"/>
    <n v="15"/>
    <n v="15"/>
    <n v="9"/>
    <m/>
    <m/>
    <m/>
  </r>
  <r>
    <n v="369"/>
    <x v="12"/>
    <x v="5"/>
    <x v="16"/>
    <s v="PAR"/>
    <x v="0"/>
    <x v="1"/>
    <x v="0"/>
    <x v="3"/>
    <x v="0"/>
    <x v="39"/>
    <x v="8"/>
    <n v="15"/>
    <n v="15"/>
    <n v="15"/>
    <m/>
    <m/>
    <m/>
  </r>
  <r>
    <n v="370"/>
    <x v="12"/>
    <x v="5"/>
    <x v="16"/>
    <s v="PAR"/>
    <x v="0"/>
    <x v="1"/>
    <x v="0"/>
    <x v="3"/>
    <x v="0"/>
    <x v="40"/>
    <x v="8"/>
    <n v="25"/>
    <n v="25"/>
    <n v="9"/>
    <m/>
    <m/>
    <m/>
  </r>
  <r>
    <n v="371"/>
    <x v="12"/>
    <x v="5"/>
    <x v="16"/>
    <s v="PAR"/>
    <x v="0"/>
    <x v="1"/>
    <x v="0"/>
    <x v="3"/>
    <x v="0"/>
    <x v="41"/>
    <x v="8"/>
    <n v="15"/>
    <n v="15"/>
    <n v="9"/>
    <m/>
    <m/>
    <m/>
  </r>
  <r>
    <n v="372"/>
    <x v="12"/>
    <x v="2"/>
    <x v="2"/>
    <s v="PAR"/>
    <x v="0"/>
    <x v="1"/>
    <x v="0"/>
    <x v="1"/>
    <x v="1"/>
    <x v="17"/>
    <x v="8"/>
    <n v="9"/>
    <n v="9"/>
    <n v="9"/>
    <m/>
    <m/>
    <m/>
  </r>
  <r>
    <n v="373"/>
    <x v="12"/>
    <x v="6"/>
    <x v="11"/>
    <s v="PAR"/>
    <x v="0"/>
    <x v="1"/>
    <x v="0"/>
    <x v="4"/>
    <x v="1"/>
    <x v="18"/>
    <x v="8"/>
    <n v="9"/>
    <n v="9"/>
    <n v="9"/>
    <m/>
    <m/>
    <m/>
  </r>
  <r>
    <n v="374"/>
    <x v="12"/>
    <x v="6"/>
    <x v="12"/>
    <s v="PAR"/>
    <x v="0"/>
    <x v="1"/>
    <x v="0"/>
    <x v="4"/>
    <x v="1"/>
    <x v="19"/>
    <x v="8"/>
    <n v="3"/>
    <n v="3"/>
    <n v="3"/>
    <m/>
    <m/>
    <m/>
  </r>
  <r>
    <n v="375"/>
    <x v="12"/>
    <x v="5"/>
    <x v="6"/>
    <s v="PAR"/>
    <x v="0"/>
    <x v="1"/>
    <x v="0"/>
    <x v="3"/>
    <x v="1"/>
    <x v="11"/>
    <x v="8"/>
    <n v="25"/>
    <n v="19.072164948453608"/>
    <n v="6.2956735977634128"/>
    <m/>
    <m/>
    <m/>
  </r>
  <r>
    <n v="376"/>
    <x v="12"/>
    <x v="5"/>
    <x v="6"/>
    <s v="PAR"/>
    <x v="0"/>
    <x v="1"/>
    <x v="0"/>
    <x v="3"/>
    <x v="2"/>
    <x v="11"/>
    <x v="8"/>
    <n v="25"/>
    <n v="19.072164948453608"/>
    <n v="6.2956735977634128"/>
    <m/>
    <m/>
    <m/>
  </r>
  <r>
    <n v="377"/>
    <x v="12"/>
    <x v="5"/>
    <x v="13"/>
    <s v="PAR"/>
    <x v="0"/>
    <x v="1"/>
    <x v="0"/>
    <x v="3"/>
    <x v="2"/>
    <x v="12"/>
    <x v="8"/>
    <n v="15"/>
    <n v="15"/>
    <n v="15"/>
    <m/>
    <m/>
    <m/>
  </r>
  <r>
    <n v="378"/>
    <x v="12"/>
    <x v="5"/>
    <x v="14"/>
    <s v="PAR"/>
    <x v="0"/>
    <x v="1"/>
    <x v="0"/>
    <x v="3"/>
    <x v="2"/>
    <x v="13"/>
    <x v="8"/>
    <n v="15"/>
    <n v="15"/>
    <n v="15"/>
    <m/>
    <m/>
    <m/>
  </r>
  <r>
    <n v="379"/>
    <x v="12"/>
    <x v="5"/>
    <x v="9"/>
    <s v="PAR"/>
    <x v="0"/>
    <x v="1"/>
    <x v="0"/>
    <x v="3"/>
    <x v="2"/>
    <x v="14"/>
    <x v="8"/>
    <n v="15"/>
    <n v="15"/>
    <n v="15"/>
    <m/>
    <m/>
    <m/>
  </r>
  <r>
    <n v="380"/>
    <x v="12"/>
    <x v="5"/>
    <x v="15"/>
    <s v="PAR"/>
    <x v="0"/>
    <x v="1"/>
    <x v="0"/>
    <x v="3"/>
    <x v="2"/>
    <x v="20"/>
    <x v="8"/>
    <n v="5"/>
    <n v="5"/>
    <n v="5"/>
    <m/>
    <m/>
    <m/>
  </r>
  <r>
    <n v="381"/>
    <x v="12"/>
    <x v="5"/>
    <x v="16"/>
    <s v="PAR"/>
    <x v="0"/>
    <x v="1"/>
    <x v="0"/>
    <x v="3"/>
    <x v="2"/>
    <x v="21"/>
    <x v="8"/>
    <n v="3"/>
    <n v="3"/>
    <n v="3"/>
    <m/>
    <m/>
    <m/>
  </r>
  <r>
    <n v="382"/>
    <x v="13"/>
    <x v="0"/>
    <x v="0"/>
    <s v="PAR"/>
    <x v="0"/>
    <x v="0"/>
    <x v="0"/>
    <x v="0"/>
    <x v="0"/>
    <x v="0"/>
    <x v="8"/>
    <n v="9"/>
    <n v="9"/>
    <n v="1"/>
    <m/>
    <m/>
    <m/>
  </r>
  <r>
    <n v="383"/>
    <x v="13"/>
    <x v="0"/>
    <x v="0"/>
    <s v="PAR"/>
    <x v="0"/>
    <x v="0"/>
    <x v="0"/>
    <x v="0"/>
    <x v="0"/>
    <x v="1"/>
    <x v="8"/>
    <n v="1"/>
    <n v="1"/>
    <n v="1"/>
    <m/>
    <m/>
    <m/>
  </r>
  <r>
    <n v="384"/>
    <x v="13"/>
    <x v="1"/>
    <x v="1"/>
    <s v="PAR"/>
    <x v="0"/>
    <x v="0"/>
    <x v="0"/>
    <x v="0"/>
    <x v="0"/>
    <x v="2"/>
    <x v="8"/>
    <n v="25"/>
    <n v="27.632916908773968"/>
    <n v="25.179890141528624"/>
    <m/>
    <m/>
    <m/>
  </r>
  <r>
    <n v="385"/>
    <x v="13"/>
    <x v="2"/>
    <x v="2"/>
    <s v="PAR"/>
    <x v="0"/>
    <x v="0"/>
    <x v="0"/>
    <x v="1"/>
    <x v="0"/>
    <x v="3"/>
    <x v="1"/>
    <n v="15"/>
    <n v="15"/>
    <n v="9"/>
    <m/>
    <m/>
    <m/>
  </r>
  <r>
    <n v="386"/>
    <x v="13"/>
    <x v="2"/>
    <x v="3"/>
    <s v="PAR"/>
    <x v="0"/>
    <x v="0"/>
    <x v="0"/>
    <x v="1"/>
    <x v="0"/>
    <x v="4"/>
    <x v="1"/>
    <n v="3"/>
    <n v="3"/>
    <n v="1"/>
    <m/>
    <m/>
    <m/>
  </r>
  <r>
    <n v="387"/>
    <x v="13"/>
    <x v="2"/>
    <x v="2"/>
    <s v="PAR"/>
    <x v="0"/>
    <x v="0"/>
    <x v="0"/>
    <x v="1"/>
    <x v="0"/>
    <x v="5"/>
    <x v="2"/>
    <n v="15"/>
    <n v="15"/>
    <n v="9"/>
    <m/>
    <m/>
    <m/>
  </r>
  <r>
    <n v="388"/>
    <x v="13"/>
    <x v="2"/>
    <x v="2"/>
    <s v="PAR"/>
    <x v="0"/>
    <x v="0"/>
    <x v="0"/>
    <x v="1"/>
    <x v="0"/>
    <x v="6"/>
    <x v="2"/>
    <n v="15"/>
    <n v="15"/>
    <n v="9"/>
    <m/>
    <m/>
    <m/>
  </r>
  <r>
    <n v="389"/>
    <x v="13"/>
    <x v="2"/>
    <x v="3"/>
    <s v="PAR"/>
    <x v="0"/>
    <x v="0"/>
    <x v="0"/>
    <x v="1"/>
    <x v="0"/>
    <x v="7"/>
    <x v="1"/>
    <n v="5"/>
    <n v="5"/>
    <n v="5"/>
    <m/>
    <m/>
    <m/>
  </r>
  <r>
    <n v="390"/>
    <x v="13"/>
    <x v="2"/>
    <x v="3"/>
    <s v="PAR"/>
    <x v="0"/>
    <x v="0"/>
    <x v="0"/>
    <x v="1"/>
    <x v="0"/>
    <x v="8"/>
    <x v="1"/>
    <n v="3"/>
    <n v="3"/>
    <n v="3"/>
    <m/>
    <m/>
    <m/>
  </r>
  <r>
    <n v="391"/>
    <x v="13"/>
    <x v="3"/>
    <x v="4"/>
    <s v="PAR"/>
    <x v="0"/>
    <x v="0"/>
    <x v="1"/>
    <x v="2"/>
    <x v="0"/>
    <x v="9"/>
    <x v="8"/>
    <n v="15"/>
    <n v="15"/>
    <n v="15"/>
    <m/>
    <m/>
    <m/>
  </r>
  <r>
    <n v="392"/>
    <x v="13"/>
    <x v="2"/>
    <x v="3"/>
    <s v="PAR"/>
    <x v="0"/>
    <x v="0"/>
    <x v="0"/>
    <x v="1"/>
    <x v="0"/>
    <x v="42"/>
    <x v="8"/>
    <n v="9"/>
    <n v="9"/>
    <n v="9"/>
    <m/>
    <m/>
    <m/>
  </r>
  <r>
    <n v="393"/>
    <x v="13"/>
    <x v="2"/>
    <x v="3"/>
    <s v="PAR"/>
    <x v="0"/>
    <x v="0"/>
    <x v="0"/>
    <x v="1"/>
    <x v="0"/>
    <x v="23"/>
    <x v="8"/>
    <n v="9"/>
    <n v="9"/>
    <n v="25"/>
    <m/>
    <m/>
    <m/>
  </r>
  <r>
    <n v="394"/>
    <x v="13"/>
    <x v="4"/>
    <x v="5"/>
    <s v="PAR"/>
    <x v="0"/>
    <x v="0"/>
    <x v="0"/>
    <x v="0"/>
    <x v="0"/>
    <x v="10"/>
    <x v="8"/>
    <n v="15"/>
    <n v="15"/>
    <n v="3"/>
    <m/>
    <m/>
    <m/>
  </r>
  <r>
    <n v="395"/>
    <x v="13"/>
    <x v="5"/>
    <x v="6"/>
    <s v="PAR"/>
    <x v="0"/>
    <x v="0"/>
    <x v="0"/>
    <x v="3"/>
    <x v="0"/>
    <x v="11"/>
    <x v="8"/>
    <n v="25"/>
    <n v="19.072164948453608"/>
    <n v="6.2956735977634128"/>
    <m/>
    <m/>
    <m/>
  </r>
  <r>
    <n v="396"/>
    <x v="13"/>
    <x v="5"/>
    <x v="7"/>
    <s v="PAR"/>
    <x v="0"/>
    <x v="0"/>
    <x v="1"/>
    <x v="3"/>
    <x v="0"/>
    <x v="12"/>
    <x v="8"/>
    <n v="15"/>
    <n v="15"/>
    <n v="9"/>
    <m/>
    <m/>
    <m/>
  </r>
  <r>
    <n v="397"/>
    <x v="13"/>
    <x v="5"/>
    <x v="8"/>
    <s v="PAR"/>
    <x v="0"/>
    <x v="0"/>
    <x v="1"/>
    <x v="3"/>
    <x v="0"/>
    <x v="13"/>
    <x v="8"/>
    <n v="15"/>
    <n v="15"/>
    <n v="9"/>
    <m/>
    <m/>
    <m/>
  </r>
  <r>
    <n v="398"/>
    <x v="13"/>
    <x v="5"/>
    <x v="9"/>
    <s v="PAR"/>
    <x v="0"/>
    <x v="0"/>
    <x v="0"/>
    <x v="3"/>
    <x v="0"/>
    <x v="14"/>
    <x v="8"/>
    <n v="25"/>
    <n v="25"/>
    <n v="25"/>
    <m/>
    <m/>
    <m/>
  </r>
  <r>
    <n v="399"/>
    <x v="13"/>
    <x v="6"/>
    <x v="10"/>
    <s v="PAR"/>
    <x v="0"/>
    <x v="0"/>
    <x v="0"/>
    <x v="4"/>
    <x v="0"/>
    <x v="15"/>
    <x v="2"/>
    <n v="15"/>
    <n v="15"/>
    <n v="9"/>
    <m/>
    <m/>
    <m/>
  </r>
  <r>
    <n v="400"/>
    <x v="13"/>
    <x v="6"/>
    <x v="10"/>
    <s v="PAR"/>
    <x v="0"/>
    <x v="0"/>
    <x v="0"/>
    <x v="4"/>
    <x v="0"/>
    <x v="16"/>
    <x v="2"/>
    <n v="15"/>
    <n v="15"/>
    <n v="9"/>
    <m/>
    <m/>
    <m/>
  </r>
  <r>
    <n v="401"/>
    <x v="13"/>
    <x v="5"/>
    <x v="16"/>
    <s v="PAR"/>
    <x v="0"/>
    <x v="0"/>
    <x v="0"/>
    <x v="3"/>
    <x v="0"/>
    <x v="21"/>
    <x v="8"/>
    <n v="3"/>
    <n v="1"/>
    <n v="1"/>
    <m/>
    <m/>
    <m/>
  </r>
  <r>
    <n v="402"/>
    <x v="13"/>
    <x v="5"/>
    <x v="6"/>
    <s v="PAR"/>
    <x v="0"/>
    <x v="0"/>
    <x v="0"/>
    <x v="3"/>
    <x v="0"/>
    <x v="24"/>
    <x v="8"/>
    <n v="3"/>
    <n v="2.2886597938144329"/>
    <n v="25"/>
    <m/>
    <m/>
    <m/>
  </r>
  <r>
    <n v="403"/>
    <x v="13"/>
    <x v="2"/>
    <x v="2"/>
    <s v="PAR"/>
    <x v="0"/>
    <x v="0"/>
    <x v="0"/>
    <x v="1"/>
    <x v="1"/>
    <x v="17"/>
    <x v="8"/>
    <n v="9"/>
    <n v="9"/>
    <n v="9"/>
    <m/>
    <m/>
    <m/>
  </r>
  <r>
    <n v="404"/>
    <x v="13"/>
    <x v="6"/>
    <x v="11"/>
    <s v="PAR"/>
    <x v="0"/>
    <x v="0"/>
    <x v="0"/>
    <x v="4"/>
    <x v="1"/>
    <x v="18"/>
    <x v="8"/>
    <n v="9"/>
    <n v="9"/>
    <n v="9"/>
    <m/>
    <m/>
    <m/>
  </r>
  <r>
    <n v="405"/>
    <x v="13"/>
    <x v="6"/>
    <x v="12"/>
    <s v="PAR"/>
    <x v="0"/>
    <x v="0"/>
    <x v="0"/>
    <x v="4"/>
    <x v="1"/>
    <x v="19"/>
    <x v="8"/>
    <n v="3"/>
    <n v="3"/>
    <n v="3"/>
    <m/>
    <m/>
    <m/>
  </r>
  <r>
    <n v="406"/>
    <x v="13"/>
    <x v="5"/>
    <x v="6"/>
    <s v="PAR"/>
    <x v="0"/>
    <x v="0"/>
    <x v="0"/>
    <x v="3"/>
    <x v="1"/>
    <x v="11"/>
    <x v="8"/>
    <n v="25"/>
    <n v="19.072164948453608"/>
    <n v="6.2956735977634128"/>
    <m/>
    <m/>
    <m/>
  </r>
  <r>
    <n v="407"/>
    <x v="13"/>
    <x v="5"/>
    <x v="6"/>
    <s v="PAR"/>
    <x v="0"/>
    <x v="0"/>
    <x v="0"/>
    <x v="3"/>
    <x v="2"/>
    <x v="11"/>
    <x v="8"/>
    <n v="25"/>
    <n v="19.072164948453608"/>
    <n v="6.2956735977634128"/>
    <m/>
    <m/>
    <m/>
  </r>
  <r>
    <n v="408"/>
    <x v="13"/>
    <x v="5"/>
    <x v="13"/>
    <s v="PAR"/>
    <x v="0"/>
    <x v="0"/>
    <x v="0"/>
    <x v="3"/>
    <x v="2"/>
    <x v="12"/>
    <x v="8"/>
    <n v="15"/>
    <n v="15"/>
    <n v="15"/>
    <m/>
    <m/>
    <m/>
  </r>
  <r>
    <n v="409"/>
    <x v="13"/>
    <x v="5"/>
    <x v="14"/>
    <s v="PAR"/>
    <x v="0"/>
    <x v="0"/>
    <x v="0"/>
    <x v="3"/>
    <x v="2"/>
    <x v="13"/>
    <x v="8"/>
    <n v="15"/>
    <n v="15"/>
    <n v="15"/>
    <m/>
    <m/>
    <m/>
  </r>
  <r>
    <n v="410"/>
    <x v="13"/>
    <x v="5"/>
    <x v="9"/>
    <s v="PAR"/>
    <x v="0"/>
    <x v="0"/>
    <x v="0"/>
    <x v="3"/>
    <x v="2"/>
    <x v="14"/>
    <x v="8"/>
    <n v="15"/>
    <n v="15"/>
    <n v="15"/>
    <m/>
    <m/>
    <m/>
  </r>
  <r>
    <n v="411"/>
    <x v="13"/>
    <x v="5"/>
    <x v="15"/>
    <s v="PAR"/>
    <x v="0"/>
    <x v="0"/>
    <x v="0"/>
    <x v="3"/>
    <x v="2"/>
    <x v="20"/>
    <x v="8"/>
    <n v="5"/>
    <n v="5"/>
    <n v="5"/>
    <m/>
    <m/>
    <m/>
  </r>
  <r>
    <n v="412"/>
    <x v="14"/>
    <x v="0"/>
    <x v="0"/>
    <s v="PAR"/>
    <x v="0"/>
    <x v="0"/>
    <x v="0"/>
    <x v="0"/>
    <x v="0"/>
    <x v="0"/>
    <x v="8"/>
    <n v="9"/>
    <n v="9"/>
    <n v="1"/>
    <m/>
    <m/>
    <m/>
  </r>
  <r>
    <n v="413"/>
    <x v="14"/>
    <x v="0"/>
    <x v="0"/>
    <s v="PAR"/>
    <x v="0"/>
    <x v="0"/>
    <x v="0"/>
    <x v="0"/>
    <x v="0"/>
    <x v="1"/>
    <x v="8"/>
    <n v="1"/>
    <n v="1"/>
    <n v="1"/>
    <m/>
    <m/>
    <m/>
  </r>
  <r>
    <n v="414"/>
    <x v="14"/>
    <x v="1"/>
    <x v="1"/>
    <s v="PAR"/>
    <x v="0"/>
    <x v="0"/>
    <x v="0"/>
    <x v="0"/>
    <x v="0"/>
    <x v="2"/>
    <x v="8"/>
    <n v="25"/>
    <n v="27.632916908773968"/>
    <n v="25.179890141528624"/>
    <m/>
    <m/>
    <m/>
  </r>
  <r>
    <n v="415"/>
    <x v="14"/>
    <x v="2"/>
    <x v="2"/>
    <s v="PAR"/>
    <x v="0"/>
    <x v="0"/>
    <x v="0"/>
    <x v="1"/>
    <x v="0"/>
    <x v="3"/>
    <x v="1"/>
    <n v="15"/>
    <n v="15"/>
    <n v="9"/>
    <m/>
    <m/>
    <m/>
  </r>
  <r>
    <n v="416"/>
    <x v="14"/>
    <x v="2"/>
    <x v="3"/>
    <s v="PAR"/>
    <x v="0"/>
    <x v="0"/>
    <x v="0"/>
    <x v="1"/>
    <x v="0"/>
    <x v="4"/>
    <x v="1"/>
    <n v="3"/>
    <n v="3"/>
    <n v="1"/>
    <m/>
    <m/>
    <m/>
  </r>
  <r>
    <n v="417"/>
    <x v="14"/>
    <x v="2"/>
    <x v="2"/>
    <s v="PAR"/>
    <x v="0"/>
    <x v="0"/>
    <x v="0"/>
    <x v="1"/>
    <x v="0"/>
    <x v="5"/>
    <x v="2"/>
    <n v="15"/>
    <n v="15"/>
    <n v="9"/>
    <m/>
    <m/>
    <m/>
  </r>
  <r>
    <n v="418"/>
    <x v="14"/>
    <x v="2"/>
    <x v="2"/>
    <s v="PAR"/>
    <x v="0"/>
    <x v="0"/>
    <x v="0"/>
    <x v="1"/>
    <x v="0"/>
    <x v="6"/>
    <x v="2"/>
    <n v="15"/>
    <n v="15"/>
    <n v="9"/>
    <m/>
    <m/>
    <m/>
  </r>
  <r>
    <n v="419"/>
    <x v="14"/>
    <x v="2"/>
    <x v="3"/>
    <s v="PAR"/>
    <x v="0"/>
    <x v="0"/>
    <x v="0"/>
    <x v="1"/>
    <x v="0"/>
    <x v="7"/>
    <x v="1"/>
    <n v="5"/>
    <n v="5"/>
    <n v="5"/>
    <m/>
    <m/>
    <m/>
  </r>
  <r>
    <n v="420"/>
    <x v="14"/>
    <x v="2"/>
    <x v="3"/>
    <s v="PAR"/>
    <x v="0"/>
    <x v="0"/>
    <x v="0"/>
    <x v="1"/>
    <x v="0"/>
    <x v="8"/>
    <x v="1"/>
    <n v="3"/>
    <n v="3"/>
    <n v="3"/>
    <m/>
    <m/>
    <m/>
  </r>
  <r>
    <n v="421"/>
    <x v="14"/>
    <x v="3"/>
    <x v="4"/>
    <s v="PAR"/>
    <x v="0"/>
    <x v="0"/>
    <x v="1"/>
    <x v="2"/>
    <x v="0"/>
    <x v="9"/>
    <x v="1"/>
    <n v="15"/>
    <n v="15"/>
    <n v="15"/>
    <m/>
    <m/>
    <m/>
  </r>
  <r>
    <n v="422"/>
    <x v="14"/>
    <x v="4"/>
    <x v="5"/>
    <s v="PAR"/>
    <x v="0"/>
    <x v="0"/>
    <x v="0"/>
    <x v="0"/>
    <x v="0"/>
    <x v="10"/>
    <x v="8"/>
    <n v="15"/>
    <n v="15"/>
    <n v="3"/>
    <m/>
    <m/>
    <m/>
  </r>
  <r>
    <n v="423"/>
    <x v="14"/>
    <x v="5"/>
    <x v="6"/>
    <s v="PAR"/>
    <x v="0"/>
    <x v="0"/>
    <x v="0"/>
    <x v="3"/>
    <x v="0"/>
    <x v="11"/>
    <x v="8"/>
    <n v="25"/>
    <n v="19.072164948453608"/>
    <n v="6.2956735977634128"/>
    <m/>
    <m/>
    <m/>
  </r>
  <r>
    <n v="424"/>
    <x v="14"/>
    <x v="5"/>
    <x v="7"/>
    <s v="PAR"/>
    <x v="0"/>
    <x v="0"/>
    <x v="1"/>
    <x v="3"/>
    <x v="0"/>
    <x v="12"/>
    <x v="8"/>
    <n v="15"/>
    <n v="15"/>
    <n v="9"/>
    <m/>
    <m/>
    <m/>
  </r>
  <r>
    <n v="425"/>
    <x v="14"/>
    <x v="5"/>
    <x v="8"/>
    <s v="PAR"/>
    <x v="0"/>
    <x v="0"/>
    <x v="1"/>
    <x v="3"/>
    <x v="0"/>
    <x v="13"/>
    <x v="8"/>
    <n v="15"/>
    <n v="15"/>
    <n v="9"/>
    <m/>
    <m/>
    <m/>
  </r>
  <r>
    <n v="426"/>
    <x v="14"/>
    <x v="5"/>
    <x v="9"/>
    <s v="PAR"/>
    <x v="0"/>
    <x v="0"/>
    <x v="0"/>
    <x v="3"/>
    <x v="0"/>
    <x v="14"/>
    <x v="8"/>
    <n v="25"/>
    <n v="25"/>
    <n v="25"/>
    <m/>
    <m/>
    <m/>
  </r>
  <r>
    <n v="427"/>
    <x v="14"/>
    <x v="6"/>
    <x v="10"/>
    <s v="PAR"/>
    <x v="0"/>
    <x v="0"/>
    <x v="0"/>
    <x v="4"/>
    <x v="0"/>
    <x v="15"/>
    <x v="2"/>
    <n v="15"/>
    <n v="15"/>
    <n v="9"/>
    <m/>
    <m/>
    <m/>
  </r>
  <r>
    <n v="428"/>
    <x v="14"/>
    <x v="6"/>
    <x v="10"/>
    <s v="PAR"/>
    <x v="0"/>
    <x v="0"/>
    <x v="0"/>
    <x v="4"/>
    <x v="0"/>
    <x v="16"/>
    <x v="2"/>
    <n v="15"/>
    <n v="15"/>
    <n v="9"/>
    <m/>
    <m/>
    <m/>
  </r>
  <r>
    <n v="429"/>
    <x v="14"/>
    <x v="2"/>
    <x v="2"/>
    <s v="PAR"/>
    <x v="0"/>
    <x v="0"/>
    <x v="0"/>
    <x v="1"/>
    <x v="1"/>
    <x v="17"/>
    <x v="8"/>
    <n v="9"/>
    <n v="9"/>
    <n v="9"/>
    <m/>
    <m/>
    <m/>
  </r>
  <r>
    <n v="430"/>
    <x v="14"/>
    <x v="6"/>
    <x v="11"/>
    <s v="PAR"/>
    <x v="0"/>
    <x v="0"/>
    <x v="0"/>
    <x v="4"/>
    <x v="1"/>
    <x v="18"/>
    <x v="8"/>
    <n v="9"/>
    <n v="9"/>
    <n v="9"/>
    <m/>
    <m/>
    <m/>
  </r>
  <r>
    <n v="431"/>
    <x v="14"/>
    <x v="6"/>
    <x v="12"/>
    <s v="PAR"/>
    <x v="0"/>
    <x v="0"/>
    <x v="0"/>
    <x v="4"/>
    <x v="1"/>
    <x v="19"/>
    <x v="8"/>
    <n v="3"/>
    <n v="3"/>
    <n v="3"/>
    <m/>
    <m/>
    <m/>
  </r>
  <r>
    <n v="432"/>
    <x v="14"/>
    <x v="5"/>
    <x v="6"/>
    <s v="PAR"/>
    <x v="0"/>
    <x v="0"/>
    <x v="0"/>
    <x v="3"/>
    <x v="1"/>
    <x v="11"/>
    <x v="8"/>
    <n v="25"/>
    <n v="19.072164948453608"/>
    <n v="6.2956735977634128"/>
    <m/>
    <m/>
    <m/>
  </r>
  <r>
    <n v="433"/>
    <x v="14"/>
    <x v="5"/>
    <x v="6"/>
    <s v="PAR"/>
    <x v="0"/>
    <x v="0"/>
    <x v="0"/>
    <x v="3"/>
    <x v="2"/>
    <x v="11"/>
    <x v="8"/>
    <n v="25"/>
    <n v="19.072164948453608"/>
    <n v="6.2956735977634128"/>
    <m/>
    <m/>
    <m/>
  </r>
  <r>
    <n v="434"/>
    <x v="14"/>
    <x v="5"/>
    <x v="13"/>
    <s v="PAR"/>
    <x v="0"/>
    <x v="0"/>
    <x v="0"/>
    <x v="3"/>
    <x v="2"/>
    <x v="12"/>
    <x v="8"/>
    <n v="15"/>
    <n v="15"/>
    <n v="15"/>
    <m/>
    <m/>
    <m/>
  </r>
  <r>
    <n v="435"/>
    <x v="14"/>
    <x v="5"/>
    <x v="14"/>
    <s v="PAR"/>
    <x v="0"/>
    <x v="0"/>
    <x v="0"/>
    <x v="3"/>
    <x v="2"/>
    <x v="13"/>
    <x v="8"/>
    <n v="15"/>
    <n v="15"/>
    <n v="15"/>
    <m/>
    <m/>
    <m/>
  </r>
  <r>
    <n v="436"/>
    <x v="14"/>
    <x v="5"/>
    <x v="9"/>
    <s v="PAR"/>
    <x v="0"/>
    <x v="0"/>
    <x v="0"/>
    <x v="3"/>
    <x v="2"/>
    <x v="14"/>
    <x v="8"/>
    <n v="15"/>
    <n v="15"/>
    <n v="15"/>
    <m/>
    <m/>
    <m/>
  </r>
  <r>
    <n v="437"/>
    <x v="14"/>
    <x v="5"/>
    <x v="15"/>
    <s v="PAR"/>
    <x v="0"/>
    <x v="0"/>
    <x v="0"/>
    <x v="3"/>
    <x v="2"/>
    <x v="20"/>
    <x v="8"/>
    <n v="5"/>
    <n v="5"/>
    <n v="5"/>
    <m/>
    <m/>
    <m/>
  </r>
  <r>
    <n v="438"/>
    <x v="14"/>
    <x v="5"/>
    <x v="16"/>
    <s v="PAR"/>
    <x v="0"/>
    <x v="0"/>
    <x v="0"/>
    <x v="3"/>
    <x v="2"/>
    <x v="21"/>
    <x v="8"/>
    <n v="3"/>
    <n v="3"/>
    <n v="3"/>
    <m/>
    <m/>
    <m/>
  </r>
  <r>
    <n v="439"/>
    <x v="15"/>
    <x v="0"/>
    <x v="0"/>
    <s v="PAR"/>
    <x v="0"/>
    <x v="4"/>
    <x v="0"/>
    <x v="0"/>
    <x v="0"/>
    <x v="0"/>
    <x v="8"/>
    <n v="9"/>
    <n v="9"/>
    <n v="1"/>
    <m/>
    <m/>
    <m/>
  </r>
  <r>
    <n v="440"/>
    <x v="15"/>
    <x v="0"/>
    <x v="0"/>
    <s v="PAR"/>
    <x v="0"/>
    <x v="4"/>
    <x v="0"/>
    <x v="0"/>
    <x v="0"/>
    <x v="1"/>
    <x v="8"/>
    <n v="1"/>
    <n v="1"/>
    <n v="1"/>
    <m/>
    <m/>
    <m/>
  </r>
  <r>
    <n v="441"/>
    <x v="15"/>
    <x v="1"/>
    <x v="1"/>
    <s v="PAR"/>
    <x v="0"/>
    <x v="4"/>
    <x v="0"/>
    <x v="0"/>
    <x v="0"/>
    <x v="2"/>
    <x v="9"/>
    <n v="25"/>
    <n v="27.632916908773968"/>
    <n v="25.179890141528624"/>
    <m/>
    <m/>
    <m/>
  </r>
  <r>
    <n v="442"/>
    <x v="15"/>
    <x v="1"/>
    <x v="1"/>
    <s v="PAR"/>
    <x v="0"/>
    <x v="4"/>
    <x v="0"/>
    <x v="0"/>
    <x v="0"/>
    <x v="2"/>
    <x v="8"/>
    <n v="25"/>
    <n v="27.632916908773968"/>
    <n v="25.179890141528624"/>
    <m/>
    <m/>
    <m/>
  </r>
  <r>
    <n v="443"/>
    <x v="15"/>
    <x v="2"/>
    <x v="2"/>
    <s v="PAR"/>
    <x v="0"/>
    <x v="4"/>
    <x v="0"/>
    <x v="1"/>
    <x v="0"/>
    <x v="3"/>
    <x v="1"/>
    <n v="25"/>
    <n v="25"/>
    <n v="9"/>
    <m/>
    <m/>
    <m/>
  </r>
  <r>
    <n v="444"/>
    <x v="15"/>
    <x v="2"/>
    <x v="2"/>
    <s v="PAR"/>
    <x v="0"/>
    <x v="4"/>
    <x v="0"/>
    <x v="1"/>
    <x v="0"/>
    <x v="43"/>
    <x v="1"/>
    <n v="25"/>
    <n v="25"/>
    <n v="9"/>
    <m/>
    <m/>
    <m/>
  </r>
  <r>
    <n v="445"/>
    <x v="15"/>
    <x v="2"/>
    <x v="3"/>
    <s v="PAR"/>
    <x v="0"/>
    <x v="4"/>
    <x v="0"/>
    <x v="1"/>
    <x v="0"/>
    <x v="4"/>
    <x v="1"/>
    <n v="3"/>
    <n v="3"/>
    <n v="1"/>
    <m/>
    <m/>
    <m/>
  </r>
  <r>
    <n v="446"/>
    <x v="15"/>
    <x v="2"/>
    <x v="2"/>
    <s v="PAR"/>
    <x v="0"/>
    <x v="4"/>
    <x v="0"/>
    <x v="1"/>
    <x v="0"/>
    <x v="5"/>
    <x v="2"/>
    <n v="15"/>
    <n v="15"/>
    <n v="9"/>
    <m/>
    <m/>
    <m/>
  </r>
  <r>
    <n v="447"/>
    <x v="15"/>
    <x v="2"/>
    <x v="2"/>
    <s v="PAR"/>
    <x v="0"/>
    <x v="4"/>
    <x v="0"/>
    <x v="1"/>
    <x v="0"/>
    <x v="6"/>
    <x v="2"/>
    <n v="15"/>
    <n v="15"/>
    <n v="9"/>
    <m/>
    <m/>
    <m/>
  </r>
  <r>
    <n v="448"/>
    <x v="15"/>
    <x v="2"/>
    <x v="3"/>
    <s v="PAR"/>
    <x v="0"/>
    <x v="4"/>
    <x v="0"/>
    <x v="1"/>
    <x v="0"/>
    <x v="7"/>
    <x v="1"/>
    <n v="5"/>
    <n v="5"/>
    <n v="5"/>
    <m/>
    <m/>
    <m/>
  </r>
  <r>
    <n v="449"/>
    <x v="15"/>
    <x v="2"/>
    <x v="3"/>
    <s v="PAR"/>
    <x v="0"/>
    <x v="4"/>
    <x v="0"/>
    <x v="1"/>
    <x v="0"/>
    <x v="8"/>
    <x v="1"/>
    <n v="15"/>
    <n v="15"/>
    <n v="15"/>
    <m/>
    <m/>
    <m/>
  </r>
  <r>
    <n v="450"/>
    <x v="15"/>
    <x v="3"/>
    <x v="4"/>
    <s v="PAR"/>
    <x v="0"/>
    <x v="4"/>
    <x v="1"/>
    <x v="2"/>
    <x v="0"/>
    <x v="9"/>
    <x v="8"/>
    <n v="15"/>
    <n v="15"/>
    <n v="15"/>
    <m/>
    <m/>
    <m/>
  </r>
  <r>
    <n v="451"/>
    <x v="15"/>
    <x v="4"/>
    <x v="5"/>
    <s v="PAR"/>
    <x v="0"/>
    <x v="4"/>
    <x v="0"/>
    <x v="0"/>
    <x v="0"/>
    <x v="10"/>
    <x v="8"/>
    <n v="15"/>
    <n v="15"/>
    <n v="3"/>
    <m/>
    <m/>
    <m/>
  </r>
  <r>
    <n v="452"/>
    <x v="15"/>
    <x v="5"/>
    <x v="6"/>
    <s v="PAR"/>
    <x v="0"/>
    <x v="4"/>
    <x v="0"/>
    <x v="3"/>
    <x v="0"/>
    <x v="11"/>
    <x v="8"/>
    <n v="25"/>
    <n v="19.072164948453608"/>
    <n v="6.2956735977634128"/>
    <m/>
    <m/>
    <m/>
  </r>
  <r>
    <n v="453"/>
    <x v="15"/>
    <x v="5"/>
    <x v="7"/>
    <s v="PAR"/>
    <x v="0"/>
    <x v="4"/>
    <x v="1"/>
    <x v="3"/>
    <x v="0"/>
    <x v="12"/>
    <x v="9"/>
    <n v="15"/>
    <n v="15"/>
    <n v="9"/>
    <m/>
    <m/>
    <m/>
  </r>
  <r>
    <n v="454"/>
    <x v="15"/>
    <x v="5"/>
    <x v="7"/>
    <s v="PAR"/>
    <x v="0"/>
    <x v="4"/>
    <x v="1"/>
    <x v="3"/>
    <x v="0"/>
    <x v="12"/>
    <x v="6"/>
    <n v="15"/>
    <n v="15"/>
    <n v="9"/>
    <m/>
    <m/>
    <m/>
  </r>
  <r>
    <n v="455"/>
    <x v="15"/>
    <x v="5"/>
    <x v="8"/>
    <s v="PAR"/>
    <x v="0"/>
    <x v="4"/>
    <x v="1"/>
    <x v="3"/>
    <x v="0"/>
    <x v="13"/>
    <x v="9"/>
    <n v="15"/>
    <n v="15"/>
    <n v="9"/>
    <m/>
    <m/>
    <m/>
  </r>
  <r>
    <n v="456"/>
    <x v="15"/>
    <x v="5"/>
    <x v="8"/>
    <s v="PAR"/>
    <x v="0"/>
    <x v="4"/>
    <x v="1"/>
    <x v="3"/>
    <x v="0"/>
    <x v="13"/>
    <x v="8"/>
    <n v="15"/>
    <n v="15"/>
    <n v="9"/>
    <m/>
    <m/>
    <m/>
  </r>
  <r>
    <n v="457"/>
    <x v="15"/>
    <x v="5"/>
    <x v="9"/>
    <s v="PAR"/>
    <x v="0"/>
    <x v="4"/>
    <x v="0"/>
    <x v="3"/>
    <x v="0"/>
    <x v="14"/>
    <x v="8"/>
    <n v="25"/>
    <n v="25"/>
    <n v="25"/>
    <m/>
    <m/>
    <m/>
  </r>
  <r>
    <n v="458"/>
    <x v="15"/>
    <x v="6"/>
    <x v="10"/>
    <s v="PAR"/>
    <x v="0"/>
    <x v="4"/>
    <x v="0"/>
    <x v="4"/>
    <x v="0"/>
    <x v="15"/>
    <x v="2"/>
    <n v="15"/>
    <n v="15"/>
    <n v="9"/>
    <m/>
    <m/>
    <m/>
  </r>
  <r>
    <n v="459"/>
    <x v="15"/>
    <x v="6"/>
    <x v="10"/>
    <s v="PAR"/>
    <x v="0"/>
    <x v="4"/>
    <x v="0"/>
    <x v="4"/>
    <x v="0"/>
    <x v="16"/>
    <x v="2"/>
    <n v="15"/>
    <n v="15"/>
    <n v="9"/>
    <m/>
    <m/>
    <m/>
  </r>
  <r>
    <n v="460"/>
    <x v="15"/>
    <x v="2"/>
    <x v="2"/>
    <s v="PAR"/>
    <x v="0"/>
    <x v="4"/>
    <x v="0"/>
    <x v="1"/>
    <x v="1"/>
    <x v="17"/>
    <x v="8"/>
    <n v="9"/>
    <n v="9"/>
    <n v="9"/>
    <m/>
    <m/>
    <m/>
  </r>
  <r>
    <n v="461"/>
    <x v="15"/>
    <x v="6"/>
    <x v="11"/>
    <s v="PAR"/>
    <x v="0"/>
    <x v="4"/>
    <x v="0"/>
    <x v="4"/>
    <x v="1"/>
    <x v="18"/>
    <x v="8"/>
    <n v="9"/>
    <n v="9"/>
    <n v="9"/>
    <m/>
    <m/>
    <m/>
  </r>
  <r>
    <n v="462"/>
    <x v="15"/>
    <x v="6"/>
    <x v="12"/>
    <s v="PAR"/>
    <x v="0"/>
    <x v="4"/>
    <x v="0"/>
    <x v="4"/>
    <x v="1"/>
    <x v="19"/>
    <x v="8"/>
    <n v="3"/>
    <n v="3"/>
    <n v="3"/>
    <m/>
    <m/>
    <m/>
  </r>
  <r>
    <n v="463"/>
    <x v="15"/>
    <x v="5"/>
    <x v="6"/>
    <s v="PAR"/>
    <x v="0"/>
    <x v="4"/>
    <x v="0"/>
    <x v="3"/>
    <x v="1"/>
    <x v="11"/>
    <x v="8"/>
    <n v="25"/>
    <n v="19.072164948453608"/>
    <n v="6.2956735977634128"/>
    <m/>
    <m/>
    <m/>
  </r>
  <r>
    <n v="464"/>
    <x v="15"/>
    <x v="5"/>
    <x v="6"/>
    <s v="PAR"/>
    <x v="0"/>
    <x v="4"/>
    <x v="0"/>
    <x v="3"/>
    <x v="2"/>
    <x v="11"/>
    <x v="8"/>
    <n v="25"/>
    <n v="19.072164948453608"/>
    <n v="6.2956735977634128"/>
    <m/>
    <m/>
    <m/>
  </r>
  <r>
    <n v="465"/>
    <x v="15"/>
    <x v="5"/>
    <x v="13"/>
    <s v="PAR"/>
    <x v="0"/>
    <x v="4"/>
    <x v="0"/>
    <x v="3"/>
    <x v="2"/>
    <x v="12"/>
    <x v="8"/>
    <n v="15"/>
    <n v="15"/>
    <n v="15"/>
    <m/>
    <m/>
    <m/>
  </r>
  <r>
    <n v="466"/>
    <x v="15"/>
    <x v="5"/>
    <x v="14"/>
    <s v="PAR"/>
    <x v="0"/>
    <x v="4"/>
    <x v="0"/>
    <x v="3"/>
    <x v="2"/>
    <x v="13"/>
    <x v="8"/>
    <n v="15"/>
    <n v="15"/>
    <n v="15"/>
    <m/>
    <m/>
    <m/>
  </r>
  <r>
    <n v="467"/>
    <x v="15"/>
    <x v="5"/>
    <x v="9"/>
    <s v="PAR"/>
    <x v="0"/>
    <x v="4"/>
    <x v="0"/>
    <x v="3"/>
    <x v="2"/>
    <x v="14"/>
    <x v="8"/>
    <n v="15"/>
    <n v="15"/>
    <n v="15"/>
    <m/>
    <m/>
    <m/>
  </r>
  <r>
    <n v="468"/>
    <x v="15"/>
    <x v="5"/>
    <x v="15"/>
    <s v="PAR"/>
    <x v="0"/>
    <x v="4"/>
    <x v="0"/>
    <x v="3"/>
    <x v="2"/>
    <x v="20"/>
    <x v="8"/>
    <n v="5"/>
    <n v="5"/>
    <n v="5"/>
    <m/>
    <m/>
    <m/>
  </r>
  <r>
    <n v="469"/>
    <x v="15"/>
    <x v="5"/>
    <x v="16"/>
    <s v="PAR"/>
    <x v="0"/>
    <x v="4"/>
    <x v="0"/>
    <x v="3"/>
    <x v="2"/>
    <x v="21"/>
    <x v="8"/>
    <n v="3"/>
    <n v="3"/>
    <n v="3"/>
    <m/>
    <m/>
    <m/>
  </r>
  <r>
    <n v="470"/>
    <x v="15"/>
    <x v="6"/>
    <x v="10"/>
    <s v="PAR"/>
    <x v="0"/>
    <x v="4"/>
    <x v="0"/>
    <x v="4"/>
    <x v="2"/>
    <x v="44"/>
    <x v="8"/>
    <n v="15"/>
    <n v="15"/>
    <n v="15"/>
    <m/>
    <m/>
    <m/>
  </r>
  <r>
    <n v="471"/>
    <x v="16"/>
    <x v="0"/>
    <x v="0"/>
    <s v="PAR"/>
    <x v="0"/>
    <x v="0"/>
    <x v="0"/>
    <x v="0"/>
    <x v="0"/>
    <x v="0"/>
    <x v="4"/>
    <n v="9"/>
    <n v="9"/>
    <n v="1"/>
    <m/>
    <m/>
    <m/>
  </r>
  <r>
    <n v="472"/>
    <x v="16"/>
    <x v="0"/>
    <x v="0"/>
    <s v="PAR"/>
    <x v="0"/>
    <x v="0"/>
    <x v="0"/>
    <x v="0"/>
    <x v="0"/>
    <x v="1"/>
    <x v="4"/>
    <n v="1"/>
    <n v="1"/>
    <n v="1"/>
    <m/>
    <m/>
    <m/>
  </r>
  <r>
    <n v="473"/>
    <x v="16"/>
    <x v="1"/>
    <x v="1"/>
    <s v="PAR"/>
    <x v="0"/>
    <x v="0"/>
    <x v="0"/>
    <x v="0"/>
    <x v="0"/>
    <x v="2"/>
    <x v="4"/>
    <n v="25"/>
    <n v="27.632916908773968"/>
    <n v="25.179890141528624"/>
    <m/>
    <m/>
    <m/>
  </r>
  <r>
    <n v="474"/>
    <x v="16"/>
    <x v="2"/>
    <x v="2"/>
    <s v="PAR"/>
    <x v="0"/>
    <x v="0"/>
    <x v="0"/>
    <x v="1"/>
    <x v="0"/>
    <x v="3"/>
    <x v="1"/>
    <n v="15"/>
    <n v="15"/>
    <n v="9"/>
    <m/>
    <m/>
    <m/>
  </r>
  <r>
    <n v="475"/>
    <x v="16"/>
    <x v="2"/>
    <x v="3"/>
    <s v="PAR"/>
    <x v="0"/>
    <x v="0"/>
    <x v="0"/>
    <x v="1"/>
    <x v="0"/>
    <x v="4"/>
    <x v="1"/>
    <n v="3"/>
    <n v="3"/>
    <n v="1"/>
    <m/>
    <m/>
    <m/>
  </r>
  <r>
    <n v="476"/>
    <x v="16"/>
    <x v="2"/>
    <x v="2"/>
    <s v="PAR"/>
    <x v="0"/>
    <x v="0"/>
    <x v="0"/>
    <x v="1"/>
    <x v="0"/>
    <x v="5"/>
    <x v="2"/>
    <n v="15"/>
    <n v="15"/>
    <n v="9"/>
    <m/>
    <m/>
    <m/>
  </r>
  <r>
    <n v="477"/>
    <x v="16"/>
    <x v="2"/>
    <x v="2"/>
    <s v="PAR"/>
    <x v="0"/>
    <x v="0"/>
    <x v="0"/>
    <x v="1"/>
    <x v="0"/>
    <x v="6"/>
    <x v="2"/>
    <n v="15"/>
    <n v="15"/>
    <n v="9"/>
    <m/>
    <m/>
    <m/>
  </r>
  <r>
    <n v="478"/>
    <x v="16"/>
    <x v="2"/>
    <x v="3"/>
    <s v="PAR"/>
    <x v="0"/>
    <x v="0"/>
    <x v="0"/>
    <x v="1"/>
    <x v="0"/>
    <x v="7"/>
    <x v="1"/>
    <n v="5"/>
    <n v="5"/>
    <n v="5"/>
    <m/>
    <m/>
    <m/>
  </r>
  <r>
    <n v="479"/>
    <x v="16"/>
    <x v="2"/>
    <x v="3"/>
    <s v="PAR"/>
    <x v="0"/>
    <x v="0"/>
    <x v="0"/>
    <x v="1"/>
    <x v="0"/>
    <x v="8"/>
    <x v="1"/>
    <n v="3"/>
    <n v="3"/>
    <n v="3"/>
    <m/>
    <m/>
    <m/>
  </r>
  <r>
    <n v="480"/>
    <x v="16"/>
    <x v="3"/>
    <x v="4"/>
    <s v="PAR"/>
    <x v="0"/>
    <x v="0"/>
    <x v="1"/>
    <x v="2"/>
    <x v="0"/>
    <x v="9"/>
    <x v="4"/>
    <n v="15"/>
    <n v="15"/>
    <n v="15"/>
    <m/>
    <m/>
    <m/>
  </r>
  <r>
    <n v="481"/>
    <x v="16"/>
    <x v="4"/>
    <x v="5"/>
    <s v="PAR"/>
    <x v="0"/>
    <x v="0"/>
    <x v="0"/>
    <x v="0"/>
    <x v="0"/>
    <x v="10"/>
    <x v="4"/>
    <n v="15"/>
    <n v="15"/>
    <n v="3"/>
    <m/>
    <m/>
    <m/>
  </r>
  <r>
    <n v="482"/>
    <x v="16"/>
    <x v="5"/>
    <x v="6"/>
    <s v="PAR"/>
    <x v="0"/>
    <x v="0"/>
    <x v="0"/>
    <x v="3"/>
    <x v="0"/>
    <x v="11"/>
    <x v="4"/>
    <n v="25"/>
    <n v="19.072164948453608"/>
    <n v="6.2956735977634128"/>
    <m/>
    <m/>
    <m/>
  </r>
  <r>
    <n v="483"/>
    <x v="16"/>
    <x v="5"/>
    <x v="7"/>
    <s v="PAR"/>
    <x v="0"/>
    <x v="0"/>
    <x v="1"/>
    <x v="3"/>
    <x v="0"/>
    <x v="12"/>
    <x v="4"/>
    <n v="15"/>
    <n v="15"/>
    <n v="9"/>
    <m/>
    <m/>
    <m/>
  </r>
  <r>
    <n v="484"/>
    <x v="16"/>
    <x v="5"/>
    <x v="8"/>
    <s v="PAR"/>
    <x v="0"/>
    <x v="0"/>
    <x v="1"/>
    <x v="3"/>
    <x v="0"/>
    <x v="13"/>
    <x v="4"/>
    <n v="15"/>
    <n v="15"/>
    <n v="9"/>
    <m/>
    <m/>
    <m/>
  </r>
  <r>
    <n v="485"/>
    <x v="16"/>
    <x v="5"/>
    <x v="9"/>
    <s v="PAR"/>
    <x v="0"/>
    <x v="0"/>
    <x v="0"/>
    <x v="3"/>
    <x v="0"/>
    <x v="14"/>
    <x v="4"/>
    <n v="25"/>
    <n v="25"/>
    <n v="25"/>
    <m/>
    <m/>
    <m/>
  </r>
  <r>
    <n v="486"/>
    <x v="16"/>
    <x v="6"/>
    <x v="10"/>
    <s v="PAR"/>
    <x v="0"/>
    <x v="0"/>
    <x v="0"/>
    <x v="4"/>
    <x v="0"/>
    <x v="15"/>
    <x v="4"/>
    <n v="15"/>
    <n v="15"/>
    <n v="9"/>
    <m/>
    <m/>
    <m/>
  </r>
  <r>
    <n v="487"/>
    <x v="16"/>
    <x v="6"/>
    <x v="10"/>
    <s v="PAR"/>
    <x v="0"/>
    <x v="0"/>
    <x v="0"/>
    <x v="4"/>
    <x v="0"/>
    <x v="16"/>
    <x v="4"/>
    <n v="15"/>
    <n v="15"/>
    <n v="9"/>
    <m/>
    <m/>
    <m/>
  </r>
  <r>
    <n v="488"/>
    <x v="16"/>
    <x v="2"/>
    <x v="2"/>
    <s v="PAR"/>
    <x v="0"/>
    <x v="0"/>
    <x v="0"/>
    <x v="1"/>
    <x v="1"/>
    <x v="17"/>
    <x v="4"/>
    <n v="9"/>
    <n v="9"/>
    <n v="9"/>
    <m/>
    <m/>
    <m/>
  </r>
  <r>
    <n v="489"/>
    <x v="16"/>
    <x v="6"/>
    <x v="11"/>
    <s v="PAR"/>
    <x v="0"/>
    <x v="0"/>
    <x v="0"/>
    <x v="4"/>
    <x v="1"/>
    <x v="18"/>
    <x v="4"/>
    <n v="9"/>
    <n v="9"/>
    <n v="9"/>
    <m/>
    <m/>
    <m/>
  </r>
  <r>
    <n v="490"/>
    <x v="16"/>
    <x v="6"/>
    <x v="12"/>
    <s v="PAR"/>
    <x v="0"/>
    <x v="0"/>
    <x v="0"/>
    <x v="4"/>
    <x v="1"/>
    <x v="19"/>
    <x v="4"/>
    <n v="3"/>
    <n v="3"/>
    <n v="3"/>
    <m/>
    <m/>
    <m/>
  </r>
  <r>
    <n v="491"/>
    <x v="16"/>
    <x v="5"/>
    <x v="6"/>
    <s v="PAR"/>
    <x v="0"/>
    <x v="0"/>
    <x v="0"/>
    <x v="3"/>
    <x v="1"/>
    <x v="11"/>
    <x v="4"/>
    <n v="25"/>
    <n v="19.072164948453608"/>
    <n v="6.2956735977634128"/>
    <m/>
    <m/>
    <m/>
  </r>
  <r>
    <n v="492"/>
    <x v="16"/>
    <x v="5"/>
    <x v="6"/>
    <s v="PAR"/>
    <x v="0"/>
    <x v="0"/>
    <x v="0"/>
    <x v="3"/>
    <x v="2"/>
    <x v="11"/>
    <x v="4"/>
    <n v="25"/>
    <n v="19.072164948453608"/>
    <n v="6.2956735977634128"/>
    <m/>
    <m/>
    <m/>
  </r>
  <r>
    <n v="493"/>
    <x v="16"/>
    <x v="5"/>
    <x v="13"/>
    <s v="PAR"/>
    <x v="0"/>
    <x v="0"/>
    <x v="0"/>
    <x v="3"/>
    <x v="2"/>
    <x v="12"/>
    <x v="4"/>
    <n v="15"/>
    <n v="15"/>
    <n v="15"/>
    <m/>
    <m/>
    <m/>
  </r>
  <r>
    <n v="494"/>
    <x v="16"/>
    <x v="5"/>
    <x v="14"/>
    <s v="PAR"/>
    <x v="0"/>
    <x v="0"/>
    <x v="0"/>
    <x v="3"/>
    <x v="2"/>
    <x v="13"/>
    <x v="4"/>
    <n v="15"/>
    <n v="15"/>
    <n v="15"/>
    <m/>
    <m/>
    <m/>
  </r>
  <r>
    <n v="495"/>
    <x v="16"/>
    <x v="5"/>
    <x v="9"/>
    <s v="PAR"/>
    <x v="0"/>
    <x v="0"/>
    <x v="0"/>
    <x v="3"/>
    <x v="2"/>
    <x v="14"/>
    <x v="4"/>
    <n v="15"/>
    <n v="15"/>
    <n v="15"/>
    <m/>
    <m/>
    <m/>
  </r>
  <r>
    <n v="496"/>
    <x v="16"/>
    <x v="5"/>
    <x v="15"/>
    <s v="PAR"/>
    <x v="0"/>
    <x v="0"/>
    <x v="0"/>
    <x v="3"/>
    <x v="2"/>
    <x v="20"/>
    <x v="4"/>
    <n v="5"/>
    <n v="5"/>
    <n v="5"/>
    <m/>
    <m/>
    <m/>
  </r>
  <r>
    <n v="497"/>
    <x v="16"/>
    <x v="5"/>
    <x v="16"/>
    <s v="PAR"/>
    <x v="0"/>
    <x v="0"/>
    <x v="0"/>
    <x v="3"/>
    <x v="2"/>
    <x v="21"/>
    <x v="4"/>
    <n v="3"/>
    <n v="3"/>
    <n v="3"/>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chartFormat="3">
  <location ref="A8:F15" firstHeaderRow="0" firstDataRow="1" firstDataCol="3" rowPageCount="5" colPageCount="1"/>
  <pivotFields count="19">
    <pivotField compact="0" showAll="0" defaultSubtotal="0"/>
    <pivotField axis="axisPage" compact="0" multipleItemSelectionAllowed="1" showAll="0" defaultSubtotal="0">
      <items count="18">
        <item m="1" x="17"/>
        <item x="0"/>
        <item x="1"/>
        <item x="2"/>
        <item x="3"/>
        <item x="4"/>
        <item x="5"/>
        <item x="6"/>
        <item x="7"/>
        <item x="8"/>
        <item x="9"/>
        <item x="10"/>
        <item x="11"/>
        <item x="12"/>
        <item x="13"/>
        <item x="14"/>
        <item x="15"/>
        <item x="16"/>
      </items>
    </pivotField>
    <pivotField axis="axisRow" compact="0" showAll="0" defaultSubtotal="0">
      <items count="9">
        <item h="1" sd="0" m="1" x="8"/>
        <item sd="0" x="0"/>
        <item sd="0" x="1"/>
        <item sd="0" x="2"/>
        <item sd="0" x="3"/>
        <item sd="0" x="4"/>
        <item sd="0" x="5"/>
        <item sd="0" x="6"/>
        <item sd="0" x="7"/>
      </items>
    </pivotField>
    <pivotField axis="axisRow" compact="0" showAll="0" defaultSubtotal="0">
      <items count="21">
        <item m="1" x="20"/>
        <item sd="0" x="0"/>
        <item x="1"/>
        <item x="2"/>
        <item x="3"/>
        <item x="4"/>
        <item x="5"/>
        <item x="6"/>
        <item x="8"/>
        <item x="9"/>
        <item x="10"/>
        <item x="11"/>
        <item x="12"/>
        <item x="13"/>
        <item x="14"/>
        <item x="15"/>
        <item x="16"/>
        <item x="17"/>
        <item x="18"/>
        <item x="19"/>
        <item x="7"/>
      </items>
    </pivotField>
    <pivotField compact="0" showAll="0"/>
    <pivotField axis="axisPage" compact="0" multipleItemSelectionAllowed="1" showAll="0" defaultSubtotal="0">
      <items count="2">
        <item m="1" x="1"/>
        <item x="0"/>
      </items>
    </pivotField>
    <pivotField compact="0" showAll="0"/>
    <pivotField axis="axisPage" compact="0" multipleItemSelectionAllowed="1" showAll="0" defaultSubtotal="0">
      <items count="3">
        <item h="1" m="1" x="2"/>
        <item x="0"/>
        <item x="1"/>
      </items>
    </pivotField>
    <pivotField axis="axisPage" compact="0" multipleItemSelectionAllowed="1" showAll="0" defaultSubtotal="0">
      <items count="6">
        <item m="1" x="5"/>
        <item x="4"/>
        <item x="1"/>
        <item x="3"/>
        <item x="0"/>
        <item x="2"/>
      </items>
    </pivotField>
    <pivotField axis="axisPage" compact="0" multipleItemSelectionAllowed="1" showAll="0" defaultSubtotal="0">
      <items count="8">
        <item h="1" x="1"/>
        <item x="0"/>
        <item h="1" x="2"/>
        <item m="1" x="3"/>
        <item m="1" x="7"/>
        <item m="1" x="6"/>
        <item m="1" x="5"/>
        <item m="1" x="4"/>
      </items>
    </pivotField>
    <pivotField axis="axisRow" compact="0" showAll="0">
      <items count="46">
        <item x="33"/>
        <item x="1"/>
        <item x="0"/>
        <item x="10"/>
        <item x="39"/>
        <item x="43"/>
        <item x="17"/>
        <item x="27"/>
        <item x="7"/>
        <item x="31"/>
        <item x="23"/>
        <item x="24"/>
        <item x="42"/>
        <item x="4"/>
        <item x="18"/>
        <item x="16"/>
        <item x="15"/>
        <item x="28"/>
        <item x="44"/>
        <item x="2"/>
        <item x="26"/>
        <item x="34"/>
        <item x="35"/>
        <item x="22"/>
        <item x="8"/>
        <item x="6"/>
        <item x="5"/>
        <item x="3"/>
        <item x="9"/>
        <item x="29"/>
        <item x="14"/>
        <item x="36"/>
        <item x="20"/>
        <item x="41"/>
        <item x="21"/>
        <item x="11"/>
        <item x="30"/>
        <item x="37"/>
        <item x="13"/>
        <item x="12"/>
        <item x="19"/>
        <item x="38"/>
        <item x="40"/>
        <item x="25"/>
        <item x="32"/>
        <item t="default"/>
      </items>
    </pivotField>
    <pivotField compact="0" showAll="0"/>
    <pivotField dataField="1" compact="0" showAll="0" defaultSubtotal="0"/>
    <pivotField dataField="1" compact="0" showAll="0" defaultSubtotal="0"/>
    <pivotField dataField="1" compact="0" numFmtId="2" showAll="0"/>
    <pivotField compact="0" showAll="0" defaultSubtotal="0"/>
    <pivotField compact="0" showAll="0" defaultSubtotal="0"/>
    <pivotField compact="0" showAll="0" defaultSubtotal="0"/>
    <pivotField compact="0" dragToRow="0" dragToCol="0" dragToPage="0" showAll="0" defaultSubtotal="0"/>
  </pivotFields>
  <rowFields count="3">
    <field x="2"/>
    <field x="3"/>
    <field x="10"/>
  </rowFields>
  <rowItems count="7">
    <i>
      <x v="1"/>
    </i>
    <i>
      <x v="2"/>
    </i>
    <i>
      <x v="3"/>
    </i>
    <i>
      <x v="4"/>
    </i>
    <i>
      <x v="5"/>
    </i>
    <i>
      <x v="6"/>
    </i>
    <i>
      <x v="7"/>
    </i>
  </rowItems>
  <colFields count="1">
    <field x="-2"/>
  </colFields>
  <colItems count="3">
    <i>
      <x/>
    </i>
    <i i="1">
      <x v="1"/>
    </i>
    <i i="2">
      <x v="2"/>
    </i>
  </colItems>
  <pageFields count="5">
    <pageField fld="5" hier="-1"/>
    <pageField fld="1" hier="-1"/>
    <pageField fld="7" hier="-1"/>
    <pageField fld="8" hier="-1"/>
    <pageField fld="9" hier="-1"/>
  </pageFields>
  <dataFields count="3">
    <dataField name="Valoración inicial" fld="12" subtotal="average" baseField="3" baseItem="0" numFmtId="165"/>
    <dataField name="Valoración 2020" fld="13" subtotal="average" baseField="3" baseItem="0" numFmtId="165"/>
    <dataField name="Valoración 2020 (E)" fld="14" subtotal="average" baseField="2" baseItem="1" numFmtId="165"/>
  </dataFields>
  <formats count="259">
    <format dxfId="961">
      <pivotArea type="all" dataOnly="0" outline="0" fieldPosition="0"/>
    </format>
    <format dxfId="960">
      <pivotArea outline="0" collapsedLevelsAreSubtotals="1" fieldPosition="0"/>
    </format>
    <format dxfId="959">
      <pivotArea field="2" type="button" dataOnly="0" labelOnly="1" outline="0" axis="axisRow" fieldPosition="0"/>
    </format>
    <format dxfId="958">
      <pivotArea field="3" type="button" dataOnly="0" labelOnly="1" outline="0" axis="axisRow" fieldPosition="1"/>
    </format>
    <format dxfId="957">
      <pivotArea dataOnly="0" labelOnly="1" outline="0" fieldPosition="0">
        <references count="1">
          <reference field="2" count="0"/>
        </references>
      </pivotArea>
    </format>
    <format dxfId="956">
      <pivotArea dataOnly="0" labelOnly="1" outline="0" fieldPosition="0">
        <references count="1">
          <reference field="4294967294" count="2">
            <x v="0"/>
            <x v="1"/>
          </reference>
        </references>
      </pivotArea>
    </format>
    <format dxfId="955">
      <pivotArea type="all" dataOnly="0" outline="0" fieldPosition="0"/>
    </format>
    <format dxfId="954">
      <pivotArea outline="0" collapsedLevelsAreSubtotals="1" fieldPosition="0"/>
    </format>
    <format dxfId="953">
      <pivotArea field="2" type="button" dataOnly="0" labelOnly="1" outline="0" axis="axisRow" fieldPosition="0"/>
    </format>
    <format dxfId="952">
      <pivotArea field="3" type="button" dataOnly="0" labelOnly="1" outline="0" axis="axisRow" fieldPosition="1"/>
    </format>
    <format dxfId="951">
      <pivotArea dataOnly="0" labelOnly="1" outline="0" fieldPosition="0">
        <references count="1">
          <reference field="2" count="0"/>
        </references>
      </pivotArea>
    </format>
    <format dxfId="950">
      <pivotArea dataOnly="0" labelOnly="1" outline="0" fieldPosition="0">
        <references count="1">
          <reference field="4294967294" count="2">
            <x v="0"/>
            <x v="1"/>
          </reference>
        </references>
      </pivotArea>
    </format>
    <format dxfId="949">
      <pivotArea field="2" type="button" dataOnly="0" labelOnly="1" outline="0" axis="axisRow" fieldPosition="0"/>
    </format>
    <format dxfId="948">
      <pivotArea field="3" type="button" dataOnly="0" labelOnly="1" outline="0" axis="axisRow" fieldPosition="1"/>
    </format>
    <format dxfId="947">
      <pivotArea dataOnly="0" labelOnly="1" outline="0" fieldPosition="0">
        <references count="1">
          <reference field="4294967294" count="2">
            <x v="0"/>
            <x v="1"/>
          </reference>
        </references>
      </pivotArea>
    </format>
    <format dxfId="946">
      <pivotArea field="2" type="button" dataOnly="0" labelOnly="1" outline="0" axis="axisRow" fieldPosition="0"/>
    </format>
    <format dxfId="945">
      <pivotArea field="3" type="button" dataOnly="0" labelOnly="1" outline="0" axis="axisRow" fieldPosition="1"/>
    </format>
    <format dxfId="944">
      <pivotArea dataOnly="0" labelOnly="1" outline="0" fieldPosition="0">
        <references count="1">
          <reference field="4294967294" count="2">
            <x v="0"/>
            <x v="1"/>
          </reference>
        </references>
      </pivotArea>
    </format>
    <format dxfId="943">
      <pivotArea field="2" type="button" dataOnly="0" labelOnly="1" outline="0" axis="axisRow" fieldPosition="0"/>
    </format>
    <format dxfId="942">
      <pivotArea field="3" type="button" dataOnly="0" labelOnly="1" outline="0" axis="axisRow" fieldPosition="1"/>
    </format>
    <format dxfId="941">
      <pivotArea dataOnly="0" labelOnly="1" outline="0" fieldPosition="0">
        <references count="1">
          <reference field="4294967294" count="2">
            <x v="0"/>
            <x v="1"/>
          </reference>
        </references>
      </pivotArea>
    </format>
    <format dxfId="940">
      <pivotArea field="2" type="button" dataOnly="0" labelOnly="1" outline="0" axis="axisRow" fieldPosition="0"/>
    </format>
    <format dxfId="939">
      <pivotArea field="3" type="button" dataOnly="0" labelOnly="1" outline="0" axis="axisRow" fieldPosition="1"/>
    </format>
    <format dxfId="938">
      <pivotArea dataOnly="0" labelOnly="1" outline="0" fieldPosition="0">
        <references count="1">
          <reference field="4294967294" count="2">
            <x v="0"/>
            <x v="1"/>
          </reference>
        </references>
      </pivotArea>
    </format>
    <format dxfId="937">
      <pivotArea type="all" dataOnly="0" outline="0" fieldPosition="0"/>
    </format>
    <format dxfId="936">
      <pivotArea outline="0" collapsedLevelsAreSubtotals="1" fieldPosition="0"/>
    </format>
    <format dxfId="935">
      <pivotArea field="2" type="button" dataOnly="0" labelOnly="1" outline="0" axis="axisRow" fieldPosition="0"/>
    </format>
    <format dxfId="934">
      <pivotArea field="3" type="button" dataOnly="0" labelOnly="1" outline="0" axis="axisRow" fieldPosition="1"/>
    </format>
    <format dxfId="933">
      <pivotArea dataOnly="0" labelOnly="1" outline="0" fieldPosition="0">
        <references count="1">
          <reference field="2" count="0"/>
        </references>
      </pivotArea>
    </format>
    <format dxfId="932">
      <pivotArea dataOnly="0" labelOnly="1" outline="0" fieldPosition="0">
        <references count="1">
          <reference field="4294967294" count="2">
            <x v="0"/>
            <x v="1"/>
          </reference>
        </references>
      </pivotArea>
    </format>
    <format dxfId="931">
      <pivotArea field="2" type="button" dataOnly="0" labelOnly="1" outline="0" axis="axisRow" fieldPosition="0"/>
    </format>
    <format dxfId="930">
      <pivotArea field="3" type="button" dataOnly="0" labelOnly="1" outline="0" axis="axisRow" fieldPosition="1"/>
    </format>
    <format dxfId="929">
      <pivotArea dataOnly="0" labelOnly="1" outline="0" fieldPosition="0">
        <references count="1">
          <reference field="4294967294" count="2">
            <x v="0"/>
            <x v="1"/>
          </reference>
        </references>
      </pivotArea>
    </format>
    <format dxfId="928">
      <pivotArea field="2" type="button" dataOnly="0" labelOnly="1" outline="0" axis="axisRow" fieldPosition="0"/>
    </format>
    <format dxfId="927">
      <pivotArea field="3" type="button" dataOnly="0" labelOnly="1" outline="0" axis="axisRow" fieldPosition="1"/>
    </format>
    <format dxfId="926">
      <pivotArea dataOnly="0" labelOnly="1" outline="0" fieldPosition="0">
        <references count="1">
          <reference field="4294967294" count="2">
            <x v="0"/>
            <x v="1"/>
          </reference>
        </references>
      </pivotArea>
    </format>
    <format dxfId="925">
      <pivotArea field="2" type="button" dataOnly="0" labelOnly="1" outline="0" axis="axisRow" fieldPosition="0"/>
    </format>
    <format dxfId="924">
      <pivotArea field="3" type="button" dataOnly="0" labelOnly="1" outline="0" axis="axisRow" fieldPosition="1"/>
    </format>
    <format dxfId="923">
      <pivotArea dataOnly="0" labelOnly="1" outline="0" fieldPosition="0">
        <references count="1">
          <reference field="4294967294" count="2">
            <x v="0"/>
            <x v="1"/>
          </reference>
        </references>
      </pivotArea>
    </format>
    <format dxfId="922">
      <pivotArea field="2" type="button" dataOnly="0" labelOnly="1" outline="0" axis="axisRow" fieldPosition="0"/>
    </format>
    <format dxfId="921">
      <pivotArea field="3" type="button" dataOnly="0" labelOnly="1" outline="0" axis="axisRow" fieldPosition="1"/>
    </format>
    <format dxfId="920">
      <pivotArea dataOnly="0" labelOnly="1" outline="0" fieldPosition="0">
        <references count="1">
          <reference field="4294967294" count="2">
            <x v="0"/>
            <x v="1"/>
          </reference>
        </references>
      </pivotArea>
    </format>
    <format dxfId="919">
      <pivotArea outline="0" fieldPosition="0">
        <references count="1">
          <reference field="4294967294" count="1" selected="0">
            <x v="0"/>
          </reference>
        </references>
      </pivotArea>
    </format>
    <format dxfId="918">
      <pivotArea outline="0" fieldPosition="0">
        <references count="1">
          <reference field="4294967294" count="1" selected="0">
            <x v="0"/>
          </reference>
        </references>
      </pivotArea>
    </format>
    <format dxfId="917">
      <pivotArea outline="0" collapsedLevelsAreSubtotals="1" fieldPosition="0"/>
    </format>
    <format dxfId="916">
      <pivotArea dataOnly="0" labelOnly="1" outline="0" fieldPosition="0">
        <references count="1">
          <reference field="4294967294" count="2">
            <x v="0"/>
            <x v="1"/>
          </reference>
        </references>
      </pivotArea>
    </format>
    <format dxfId="915">
      <pivotArea outline="0" collapsedLevelsAreSubtotals="1" fieldPosition="0"/>
    </format>
    <format dxfId="914">
      <pivotArea dataOnly="0" labelOnly="1" outline="0" fieldPosition="0">
        <references count="1">
          <reference field="4294967294" count="2">
            <x v="0"/>
            <x v="1"/>
          </reference>
        </references>
      </pivotArea>
    </format>
    <format dxfId="913">
      <pivotArea fieldPosition="0">
        <references count="3">
          <reference field="4294967294" count="1" selected="0">
            <x v="0"/>
          </reference>
          <reference field="2" count="1" selected="0">
            <x v="1"/>
          </reference>
          <reference field="3" count="1">
            <x v="1"/>
          </reference>
        </references>
      </pivotArea>
    </format>
    <format dxfId="912">
      <pivotArea fieldPosition="0">
        <references count="2">
          <reference field="4294967294" count="1" selected="0">
            <x v="0"/>
          </reference>
          <reference field="2" count="1">
            <x v="2"/>
          </reference>
        </references>
      </pivotArea>
    </format>
    <format dxfId="911">
      <pivotArea fieldPosition="0">
        <references count="3">
          <reference field="4294967294" count="1" selected="0">
            <x v="0"/>
          </reference>
          <reference field="2" count="1" selected="0">
            <x v="2"/>
          </reference>
          <reference field="3" count="1">
            <x v="2"/>
          </reference>
        </references>
      </pivotArea>
    </format>
    <format dxfId="910">
      <pivotArea fieldPosition="0">
        <references count="2">
          <reference field="4294967294" count="1" selected="0">
            <x v="0"/>
          </reference>
          <reference field="2" count="1">
            <x v="3"/>
          </reference>
        </references>
      </pivotArea>
    </format>
    <format dxfId="909">
      <pivotArea fieldPosition="0">
        <references count="3">
          <reference field="4294967294" count="1" selected="0">
            <x v="0"/>
          </reference>
          <reference field="2" count="1" selected="0">
            <x v="3"/>
          </reference>
          <reference field="3" count="2">
            <x v="3"/>
            <x v="4"/>
          </reference>
        </references>
      </pivotArea>
    </format>
    <format dxfId="908">
      <pivotArea fieldPosition="0">
        <references count="2">
          <reference field="4294967294" count="1" selected="0">
            <x v="0"/>
          </reference>
          <reference field="2" count="1">
            <x v="4"/>
          </reference>
        </references>
      </pivotArea>
    </format>
    <format dxfId="907">
      <pivotArea fieldPosition="0">
        <references count="3">
          <reference field="4294967294" count="1" selected="0">
            <x v="0"/>
          </reference>
          <reference field="2" count="1" selected="0">
            <x v="4"/>
          </reference>
          <reference field="3" count="1">
            <x v="5"/>
          </reference>
        </references>
      </pivotArea>
    </format>
    <format dxfId="906">
      <pivotArea fieldPosition="0">
        <references count="2">
          <reference field="4294967294" count="1" selected="0">
            <x v="0"/>
          </reference>
          <reference field="2" count="1">
            <x v="5"/>
          </reference>
        </references>
      </pivotArea>
    </format>
    <format dxfId="905">
      <pivotArea fieldPosition="0">
        <references count="3">
          <reference field="4294967294" count="1" selected="0">
            <x v="0"/>
          </reference>
          <reference field="2" count="1" selected="0">
            <x v="5"/>
          </reference>
          <reference field="3" count="1">
            <x v="6"/>
          </reference>
        </references>
      </pivotArea>
    </format>
    <format dxfId="904">
      <pivotArea fieldPosition="0">
        <references count="2">
          <reference field="4294967294" count="1" selected="0">
            <x v="0"/>
          </reference>
          <reference field="2" count="1">
            <x v="6"/>
          </reference>
        </references>
      </pivotArea>
    </format>
    <format dxfId="903">
      <pivotArea fieldPosition="0">
        <references count="3">
          <reference field="4294967294" count="1" selected="0">
            <x v="0"/>
          </reference>
          <reference field="2" count="1" selected="0">
            <x v="6"/>
          </reference>
          <reference field="3" count="3">
            <x v="7"/>
            <x v="8"/>
            <x v="9"/>
          </reference>
        </references>
      </pivotArea>
    </format>
    <format dxfId="902">
      <pivotArea fieldPosition="0">
        <references count="2">
          <reference field="4294967294" count="1" selected="0">
            <x v="0"/>
          </reference>
          <reference field="2" count="1">
            <x v="7"/>
          </reference>
        </references>
      </pivotArea>
    </format>
    <format dxfId="901">
      <pivotArea dataOnly="0" labelOnly="1" outline="0" fieldPosition="0">
        <references count="2">
          <reference field="2" count="1" selected="0">
            <x v="6"/>
          </reference>
          <reference field="3" count="1">
            <x v="13"/>
          </reference>
        </references>
      </pivotArea>
    </format>
    <format dxfId="900">
      <pivotArea dataOnly="0" labelOnly="1" outline="0" fieldPosition="0">
        <references count="2">
          <reference field="2" count="1" selected="0">
            <x v="6"/>
          </reference>
          <reference field="3" count="1">
            <x v="13"/>
          </reference>
        </references>
      </pivotArea>
    </format>
    <format dxfId="899">
      <pivotArea type="all" dataOnly="0" outline="0" fieldPosition="0"/>
    </format>
    <format dxfId="898">
      <pivotArea outline="0" collapsedLevelsAreSubtotals="1" fieldPosition="0"/>
    </format>
    <format dxfId="897">
      <pivotArea field="2" type="button" dataOnly="0" labelOnly="1" outline="0" axis="axisRow" fieldPosition="0"/>
    </format>
    <format dxfId="896">
      <pivotArea field="3" type="button" dataOnly="0" labelOnly="1" outline="0" axis="axisRow" fieldPosition="1"/>
    </format>
    <format dxfId="895">
      <pivotArea dataOnly="0" labelOnly="1" outline="0" fieldPosition="0">
        <references count="1">
          <reference field="2" count="6">
            <x v="1"/>
            <x v="2"/>
            <x v="3"/>
            <x v="5"/>
            <x v="6"/>
            <x v="7"/>
          </reference>
        </references>
      </pivotArea>
    </format>
    <format dxfId="894">
      <pivotArea dataOnly="0" labelOnly="1" outline="0" fieldPosition="0">
        <references count="2">
          <reference field="2" count="1" selected="0">
            <x v="1"/>
          </reference>
          <reference field="3" count="1">
            <x v="1"/>
          </reference>
        </references>
      </pivotArea>
    </format>
    <format dxfId="893">
      <pivotArea dataOnly="0" labelOnly="1" outline="0" fieldPosition="0">
        <references count="2">
          <reference field="2" count="1" selected="0">
            <x v="2"/>
          </reference>
          <reference field="3" count="1">
            <x v="2"/>
          </reference>
        </references>
      </pivotArea>
    </format>
    <format dxfId="892">
      <pivotArea dataOnly="0" labelOnly="1" outline="0" fieldPosition="0">
        <references count="2">
          <reference field="2" count="1" selected="0">
            <x v="3"/>
          </reference>
          <reference field="3" count="2">
            <x v="3"/>
            <x v="4"/>
          </reference>
        </references>
      </pivotArea>
    </format>
    <format dxfId="891">
      <pivotArea dataOnly="0" labelOnly="1" outline="0" fieldPosition="0">
        <references count="2">
          <reference field="2" count="1" selected="0">
            <x v="5"/>
          </reference>
          <reference field="3" count="2">
            <x v="6"/>
            <x v="18"/>
          </reference>
        </references>
      </pivotArea>
    </format>
    <format dxfId="890">
      <pivotArea dataOnly="0" labelOnly="1" outline="0" fieldPosition="0">
        <references count="2">
          <reference field="2" count="1" selected="0">
            <x v="6"/>
          </reference>
          <reference field="3" count="6">
            <x v="7"/>
            <x v="9"/>
            <x v="13"/>
            <x v="14"/>
            <x v="15"/>
            <x v="16"/>
          </reference>
        </references>
      </pivotArea>
    </format>
    <format dxfId="889">
      <pivotArea dataOnly="0" labelOnly="1" outline="0" fieldPosition="0">
        <references count="2">
          <reference field="2" count="1" selected="0">
            <x v="7"/>
          </reference>
          <reference field="3" count="3">
            <x v="10"/>
            <x v="11"/>
            <x v="12"/>
          </reference>
        </references>
      </pivotArea>
    </format>
    <format dxfId="888">
      <pivotArea dataOnly="0" labelOnly="1" outline="0" fieldPosition="0">
        <references count="1">
          <reference field="4294967294" count="2">
            <x v="0"/>
            <x v="1"/>
          </reference>
        </references>
      </pivotArea>
    </format>
    <format dxfId="887">
      <pivotArea type="all" dataOnly="0" outline="0" fieldPosition="0"/>
    </format>
    <format dxfId="886">
      <pivotArea outline="0" collapsedLevelsAreSubtotals="1" fieldPosition="0"/>
    </format>
    <format dxfId="885">
      <pivotArea field="2" type="button" dataOnly="0" labelOnly="1" outline="0" axis="axisRow" fieldPosition="0"/>
    </format>
    <format dxfId="884">
      <pivotArea field="3" type="button" dataOnly="0" labelOnly="1" outline="0" axis="axisRow" fieldPosition="1"/>
    </format>
    <format dxfId="883">
      <pivotArea dataOnly="0" labelOnly="1" outline="0" fieldPosition="0">
        <references count="1">
          <reference field="2" count="6">
            <x v="1"/>
            <x v="2"/>
            <x v="3"/>
            <x v="5"/>
            <x v="6"/>
            <x v="7"/>
          </reference>
        </references>
      </pivotArea>
    </format>
    <format dxfId="882">
      <pivotArea dataOnly="0" labelOnly="1" outline="0" fieldPosition="0">
        <references count="2">
          <reference field="2" count="1" selected="0">
            <x v="1"/>
          </reference>
          <reference field="3" count="1">
            <x v="1"/>
          </reference>
        </references>
      </pivotArea>
    </format>
    <format dxfId="881">
      <pivotArea dataOnly="0" labelOnly="1" outline="0" fieldPosition="0">
        <references count="2">
          <reference field="2" count="1" selected="0">
            <x v="2"/>
          </reference>
          <reference field="3" count="1">
            <x v="2"/>
          </reference>
        </references>
      </pivotArea>
    </format>
    <format dxfId="880">
      <pivotArea dataOnly="0" labelOnly="1" outline="0" fieldPosition="0">
        <references count="2">
          <reference field="2" count="1" selected="0">
            <x v="3"/>
          </reference>
          <reference field="3" count="2">
            <x v="3"/>
            <x v="4"/>
          </reference>
        </references>
      </pivotArea>
    </format>
    <format dxfId="879">
      <pivotArea dataOnly="0" labelOnly="1" outline="0" fieldPosition="0">
        <references count="2">
          <reference field="2" count="1" selected="0">
            <x v="5"/>
          </reference>
          <reference field="3" count="2">
            <x v="6"/>
            <x v="18"/>
          </reference>
        </references>
      </pivotArea>
    </format>
    <format dxfId="878">
      <pivotArea dataOnly="0" labelOnly="1" outline="0" fieldPosition="0">
        <references count="2">
          <reference field="2" count="1" selected="0">
            <x v="6"/>
          </reference>
          <reference field="3" count="6">
            <x v="7"/>
            <x v="9"/>
            <x v="13"/>
            <x v="14"/>
            <x v="15"/>
            <x v="16"/>
          </reference>
        </references>
      </pivotArea>
    </format>
    <format dxfId="877">
      <pivotArea dataOnly="0" labelOnly="1" outline="0" fieldPosition="0">
        <references count="2">
          <reference field="2" count="1" selected="0">
            <x v="7"/>
          </reference>
          <reference field="3" count="3">
            <x v="10"/>
            <x v="11"/>
            <x v="12"/>
          </reference>
        </references>
      </pivotArea>
    </format>
    <format dxfId="876">
      <pivotArea dataOnly="0" labelOnly="1" outline="0" fieldPosition="0">
        <references count="1">
          <reference field="4294967294" count="2">
            <x v="0"/>
            <x v="1"/>
          </reference>
        </references>
      </pivotArea>
    </format>
    <format dxfId="875">
      <pivotArea outline="0" collapsedLevelsAreSubtotals="1" fieldPosition="0">
        <references count="1">
          <reference field="4294967294" count="1" selected="0">
            <x v="0"/>
          </reference>
        </references>
      </pivotArea>
    </format>
    <format dxfId="874">
      <pivotArea dataOnly="0" labelOnly="1" outline="0" fieldPosition="0">
        <references count="1">
          <reference field="4294967294" count="1">
            <x v="0"/>
          </reference>
        </references>
      </pivotArea>
    </format>
    <format dxfId="873">
      <pivotArea field="3" type="button" dataOnly="0" labelOnly="1" outline="0" axis="axisRow" fieldPosition="1"/>
    </format>
    <format dxfId="872">
      <pivotArea dataOnly="0" labelOnly="1" outline="0" fieldPosition="0">
        <references count="1">
          <reference field="2" count="1">
            <x v="1"/>
          </reference>
        </references>
      </pivotArea>
    </format>
    <format dxfId="871">
      <pivotArea dataOnly="0" labelOnly="1" outline="0" fieldPosition="0">
        <references count="1">
          <reference field="2" count="1">
            <x v="2"/>
          </reference>
        </references>
      </pivotArea>
    </format>
    <format dxfId="870">
      <pivotArea dataOnly="0" labelOnly="1" outline="0" fieldPosition="0">
        <references count="1">
          <reference field="2" count="1">
            <x v="3"/>
          </reference>
        </references>
      </pivotArea>
    </format>
    <format dxfId="869">
      <pivotArea dataOnly="0" labelOnly="1" outline="0" fieldPosition="0">
        <references count="1">
          <reference field="2" count="1">
            <x v="5"/>
          </reference>
        </references>
      </pivotArea>
    </format>
    <format dxfId="868">
      <pivotArea dataOnly="0" labelOnly="1" outline="0" fieldPosition="0">
        <references count="1">
          <reference field="2" count="1">
            <x v="6"/>
          </reference>
        </references>
      </pivotArea>
    </format>
    <format dxfId="867">
      <pivotArea dataOnly="0" labelOnly="1" outline="0" fieldPosition="0">
        <references count="1">
          <reference field="2" count="1">
            <x v="7"/>
          </reference>
        </references>
      </pivotArea>
    </format>
    <format dxfId="866">
      <pivotArea dataOnly="0" labelOnly="1" outline="0" fieldPosition="0">
        <references count="2">
          <reference field="2" count="1" selected="0">
            <x v="2"/>
          </reference>
          <reference field="3" count="1">
            <x v="2"/>
          </reference>
        </references>
      </pivotArea>
    </format>
    <format dxfId="865">
      <pivotArea dataOnly="0" labelOnly="1" outline="0" fieldPosition="0">
        <references count="2">
          <reference field="2" count="1" selected="0">
            <x v="3"/>
          </reference>
          <reference field="3" count="2">
            <x v="3"/>
            <x v="4"/>
          </reference>
        </references>
      </pivotArea>
    </format>
    <format dxfId="864">
      <pivotArea dataOnly="0" labelOnly="1" outline="0" fieldPosition="0">
        <references count="2">
          <reference field="2" count="1" selected="0">
            <x v="5"/>
          </reference>
          <reference field="3" count="2">
            <x v="6"/>
            <x v="18"/>
          </reference>
        </references>
      </pivotArea>
    </format>
    <format dxfId="863">
      <pivotArea dataOnly="0" labelOnly="1" outline="0" fieldPosition="0">
        <references count="2">
          <reference field="2" count="1" selected="0">
            <x v="6"/>
          </reference>
          <reference field="3" count="6">
            <x v="7"/>
            <x v="9"/>
            <x v="13"/>
            <x v="14"/>
            <x v="15"/>
            <x v="16"/>
          </reference>
        </references>
      </pivotArea>
    </format>
    <format dxfId="862">
      <pivotArea dataOnly="0" labelOnly="1" outline="0" fieldPosition="0">
        <references count="2">
          <reference field="2" count="1" selected="0">
            <x v="7"/>
          </reference>
          <reference field="3" count="3">
            <x v="10"/>
            <x v="11"/>
            <x v="12"/>
          </reference>
        </references>
      </pivotArea>
    </format>
    <format dxfId="861">
      <pivotArea field="3" type="button" dataOnly="0" labelOnly="1" outline="0" axis="axisRow" fieldPosition="1"/>
    </format>
    <format dxfId="860">
      <pivotArea dataOnly="0" labelOnly="1" outline="0" fieldPosition="0">
        <references count="1">
          <reference field="2" count="1">
            <x v="1"/>
          </reference>
        </references>
      </pivotArea>
    </format>
    <format dxfId="859">
      <pivotArea dataOnly="0" labelOnly="1" outline="0" fieldPosition="0">
        <references count="1">
          <reference field="2" count="1">
            <x v="2"/>
          </reference>
        </references>
      </pivotArea>
    </format>
    <format dxfId="858">
      <pivotArea dataOnly="0" labelOnly="1" outline="0" fieldPosition="0">
        <references count="1">
          <reference field="2" count="1">
            <x v="3"/>
          </reference>
        </references>
      </pivotArea>
    </format>
    <format dxfId="857">
      <pivotArea dataOnly="0" labelOnly="1" outline="0" fieldPosition="0">
        <references count="1">
          <reference field="2" count="1">
            <x v="5"/>
          </reference>
        </references>
      </pivotArea>
    </format>
    <format dxfId="856">
      <pivotArea dataOnly="0" labelOnly="1" outline="0" fieldPosition="0">
        <references count="1">
          <reference field="2" count="1">
            <x v="6"/>
          </reference>
        </references>
      </pivotArea>
    </format>
    <format dxfId="855">
      <pivotArea dataOnly="0" labelOnly="1" outline="0" fieldPosition="0">
        <references count="1">
          <reference field="2" count="1">
            <x v="7"/>
          </reference>
        </references>
      </pivotArea>
    </format>
    <format dxfId="854">
      <pivotArea dataOnly="0" labelOnly="1" outline="0" fieldPosition="0">
        <references count="2">
          <reference field="2" count="1" selected="0">
            <x v="2"/>
          </reference>
          <reference field="3" count="1">
            <x v="2"/>
          </reference>
        </references>
      </pivotArea>
    </format>
    <format dxfId="853">
      <pivotArea dataOnly="0" labelOnly="1" outline="0" fieldPosition="0">
        <references count="2">
          <reference field="2" count="1" selected="0">
            <x v="3"/>
          </reference>
          <reference field="3" count="2">
            <x v="3"/>
            <x v="4"/>
          </reference>
        </references>
      </pivotArea>
    </format>
    <format dxfId="852">
      <pivotArea dataOnly="0" labelOnly="1" outline="0" fieldPosition="0">
        <references count="2">
          <reference field="2" count="1" selected="0">
            <x v="5"/>
          </reference>
          <reference field="3" count="2">
            <x v="6"/>
            <x v="18"/>
          </reference>
        </references>
      </pivotArea>
    </format>
    <format dxfId="851">
      <pivotArea dataOnly="0" labelOnly="1" outline="0" fieldPosition="0">
        <references count="2">
          <reference field="2" count="1" selected="0">
            <x v="6"/>
          </reference>
          <reference field="3" count="6">
            <x v="7"/>
            <x v="9"/>
            <x v="13"/>
            <x v="14"/>
            <x v="15"/>
            <x v="16"/>
          </reference>
        </references>
      </pivotArea>
    </format>
    <format dxfId="850">
      <pivotArea dataOnly="0" labelOnly="1" outline="0" fieldPosition="0">
        <references count="2">
          <reference field="2" count="1" selected="0">
            <x v="7"/>
          </reference>
          <reference field="3" count="3">
            <x v="10"/>
            <x v="11"/>
            <x v="12"/>
          </reference>
        </references>
      </pivotArea>
    </format>
    <format dxfId="849">
      <pivotArea field="3" type="button" dataOnly="0" labelOnly="1" outline="0" axis="axisRow" fieldPosition="1"/>
    </format>
    <format dxfId="848">
      <pivotArea dataOnly="0" labelOnly="1" outline="0" fieldPosition="0">
        <references count="1">
          <reference field="2" count="1">
            <x v="1"/>
          </reference>
        </references>
      </pivotArea>
    </format>
    <format dxfId="847">
      <pivotArea dataOnly="0" labelOnly="1" outline="0" fieldPosition="0">
        <references count="1">
          <reference field="2" count="1">
            <x v="2"/>
          </reference>
        </references>
      </pivotArea>
    </format>
    <format dxfId="846">
      <pivotArea dataOnly="0" labelOnly="1" outline="0" fieldPosition="0">
        <references count="1">
          <reference field="2" count="1">
            <x v="3"/>
          </reference>
        </references>
      </pivotArea>
    </format>
    <format dxfId="845">
      <pivotArea dataOnly="0" labelOnly="1" outline="0" fieldPosition="0">
        <references count="1">
          <reference field="2" count="1">
            <x v="5"/>
          </reference>
        </references>
      </pivotArea>
    </format>
    <format dxfId="844">
      <pivotArea dataOnly="0" labelOnly="1" outline="0" fieldPosition="0">
        <references count="1">
          <reference field="2" count="1">
            <x v="6"/>
          </reference>
        </references>
      </pivotArea>
    </format>
    <format dxfId="843">
      <pivotArea dataOnly="0" labelOnly="1" outline="0" fieldPosition="0">
        <references count="1">
          <reference field="2" count="1">
            <x v="7"/>
          </reference>
        </references>
      </pivotArea>
    </format>
    <format dxfId="842">
      <pivotArea dataOnly="0" labelOnly="1" outline="0" fieldPosition="0">
        <references count="2">
          <reference field="2" count="1" selected="0">
            <x v="2"/>
          </reference>
          <reference field="3" count="1">
            <x v="2"/>
          </reference>
        </references>
      </pivotArea>
    </format>
    <format dxfId="841">
      <pivotArea dataOnly="0" labelOnly="1" outline="0" fieldPosition="0">
        <references count="2">
          <reference field="2" count="1" selected="0">
            <x v="3"/>
          </reference>
          <reference field="3" count="2">
            <x v="3"/>
            <x v="4"/>
          </reference>
        </references>
      </pivotArea>
    </format>
    <format dxfId="840">
      <pivotArea dataOnly="0" labelOnly="1" outline="0" fieldPosition="0">
        <references count="2">
          <reference field="2" count="1" selected="0">
            <x v="5"/>
          </reference>
          <reference field="3" count="2">
            <x v="6"/>
            <x v="18"/>
          </reference>
        </references>
      </pivotArea>
    </format>
    <format dxfId="839">
      <pivotArea dataOnly="0" labelOnly="1" outline="0" fieldPosition="0">
        <references count="2">
          <reference field="2" count="1" selected="0">
            <x v="6"/>
          </reference>
          <reference field="3" count="6">
            <x v="7"/>
            <x v="9"/>
            <x v="13"/>
            <x v="14"/>
            <x v="15"/>
            <x v="16"/>
          </reference>
        </references>
      </pivotArea>
    </format>
    <format dxfId="838">
      <pivotArea dataOnly="0" labelOnly="1" outline="0" fieldPosition="0">
        <references count="2">
          <reference field="2" count="1" selected="0">
            <x v="7"/>
          </reference>
          <reference field="3" count="3">
            <x v="10"/>
            <x v="11"/>
            <x v="12"/>
          </reference>
        </references>
      </pivotArea>
    </format>
    <format dxfId="837">
      <pivotArea field="3" type="button" dataOnly="0" labelOnly="1" outline="0" axis="axisRow" fieldPosition="1"/>
    </format>
    <format dxfId="836">
      <pivotArea dataOnly="0" labelOnly="1" outline="0" fieldPosition="0">
        <references count="1">
          <reference field="2" count="1">
            <x v="1"/>
          </reference>
        </references>
      </pivotArea>
    </format>
    <format dxfId="835">
      <pivotArea dataOnly="0" labelOnly="1" outline="0" fieldPosition="0">
        <references count="1">
          <reference field="2" count="1">
            <x v="2"/>
          </reference>
        </references>
      </pivotArea>
    </format>
    <format dxfId="834">
      <pivotArea dataOnly="0" labelOnly="1" outline="0" fieldPosition="0">
        <references count="1">
          <reference field="2" count="1">
            <x v="3"/>
          </reference>
        </references>
      </pivotArea>
    </format>
    <format dxfId="833">
      <pivotArea dataOnly="0" labelOnly="1" outline="0" fieldPosition="0">
        <references count="1">
          <reference field="2" count="1">
            <x v="5"/>
          </reference>
        </references>
      </pivotArea>
    </format>
    <format dxfId="832">
      <pivotArea dataOnly="0" labelOnly="1" outline="0" fieldPosition="0">
        <references count="1">
          <reference field="2" count="1">
            <x v="6"/>
          </reference>
        </references>
      </pivotArea>
    </format>
    <format dxfId="831">
      <pivotArea dataOnly="0" labelOnly="1" outline="0" fieldPosition="0">
        <references count="1">
          <reference field="2" count="1">
            <x v="7"/>
          </reference>
        </references>
      </pivotArea>
    </format>
    <format dxfId="830">
      <pivotArea dataOnly="0" labelOnly="1" outline="0" fieldPosition="0">
        <references count="2">
          <reference field="2" count="1" selected="0">
            <x v="2"/>
          </reference>
          <reference field="3" count="1">
            <x v="2"/>
          </reference>
        </references>
      </pivotArea>
    </format>
    <format dxfId="829">
      <pivotArea dataOnly="0" labelOnly="1" outline="0" fieldPosition="0">
        <references count="2">
          <reference field="2" count="1" selected="0">
            <x v="3"/>
          </reference>
          <reference field="3" count="2">
            <x v="3"/>
            <x v="4"/>
          </reference>
        </references>
      </pivotArea>
    </format>
    <format dxfId="828">
      <pivotArea dataOnly="0" labelOnly="1" outline="0" fieldPosition="0">
        <references count="2">
          <reference field="2" count="1" selected="0">
            <x v="5"/>
          </reference>
          <reference field="3" count="2">
            <x v="6"/>
            <x v="18"/>
          </reference>
        </references>
      </pivotArea>
    </format>
    <format dxfId="827">
      <pivotArea dataOnly="0" labelOnly="1" outline="0" fieldPosition="0">
        <references count="2">
          <reference field="2" count="1" selected="0">
            <x v="6"/>
          </reference>
          <reference field="3" count="6">
            <x v="7"/>
            <x v="9"/>
            <x v="13"/>
            <x v="14"/>
            <x v="15"/>
            <x v="16"/>
          </reference>
        </references>
      </pivotArea>
    </format>
    <format dxfId="826">
      <pivotArea dataOnly="0" labelOnly="1" outline="0" fieldPosition="0">
        <references count="2">
          <reference field="2" count="1" selected="0">
            <x v="7"/>
          </reference>
          <reference field="3" count="3">
            <x v="10"/>
            <x v="11"/>
            <x v="12"/>
          </reference>
        </references>
      </pivotArea>
    </format>
    <format dxfId="825">
      <pivotArea field="3" type="button" dataOnly="0" labelOnly="1" outline="0" axis="axisRow" fieldPosition="1"/>
    </format>
    <format dxfId="824">
      <pivotArea type="all" dataOnly="0" outline="0" fieldPosition="0"/>
    </format>
    <format dxfId="823">
      <pivotArea outline="0" collapsedLevelsAreSubtotals="1" fieldPosition="0"/>
    </format>
    <format dxfId="822">
      <pivotArea field="2" type="button" dataOnly="0" labelOnly="1" outline="0" axis="axisRow" fieldPosition="0"/>
    </format>
    <format dxfId="821">
      <pivotArea field="3" type="button" dataOnly="0" labelOnly="1" outline="0" axis="axisRow" fieldPosition="1"/>
    </format>
    <format dxfId="820">
      <pivotArea dataOnly="0" labelOnly="1" outline="0" fieldPosition="0">
        <references count="1">
          <reference field="2" count="6">
            <x v="1"/>
            <x v="2"/>
            <x v="3"/>
            <x v="5"/>
            <x v="6"/>
            <x v="7"/>
          </reference>
        </references>
      </pivotArea>
    </format>
    <format dxfId="819">
      <pivotArea dataOnly="0" labelOnly="1" outline="0" fieldPosition="0">
        <references count="2">
          <reference field="2" count="1" selected="0">
            <x v="1"/>
          </reference>
          <reference field="3" count="1">
            <x v="1"/>
          </reference>
        </references>
      </pivotArea>
    </format>
    <format dxfId="818">
      <pivotArea dataOnly="0" labelOnly="1" outline="0" fieldPosition="0">
        <references count="2">
          <reference field="2" count="1" selected="0">
            <x v="2"/>
          </reference>
          <reference field="3" count="1">
            <x v="2"/>
          </reference>
        </references>
      </pivotArea>
    </format>
    <format dxfId="817">
      <pivotArea dataOnly="0" labelOnly="1" outline="0" fieldPosition="0">
        <references count="2">
          <reference field="2" count="1" selected="0">
            <x v="3"/>
          </reference>
          <reference field="3" count="2">
            <x v="3"/>
            <x v="4"/>
          </reference>
        </references>
      </pivotArea>
    </format>
    <format dxfId="816">
      <pivotArea dataOnly="0" labelOnly="1" outline="0" fieldPosition="0">
        <references count="2">
          <reference field="2" count="1" selected="0">
            <x v="5"/>
          </reference>
          <reference field="3" count="1">
            <x v="6"/>
          </reference>
        </references>
      </pivotArea>
    </format>
    <format dxfId="815">
      <pivotArea dataOnly="0" labelOnly="1" outline="0" fieldPosition="0">
        <references count="2">
          <reference field="2" count="1" selected="0">
            <x v="6"/>
          </reference>
          <reference field="3" count="2">
            <x v="7"/>
            <x v="9"/>
          </reference>
        </references>
      </pivotArea>
    </format>
    <format dxfId="814">
      <pivotArea dataOnly="0" labelOnly="1" outline="0" fieldPosition="0">
        <references count="2">
          <reference field="2" count="1" selected="0">
            <x v="7"/>
          </reference>
          <reference field="3" count="1">
            <x v="10"/>
          </reference>
        </references>
      </pivotArea>
    </format>
    <format dxfId="813">
      <pivotArea dataOnly="0" labelOnly="1" outline="0" fieldPosition="0">
        <references count="1">
          <reference field="4294967294" count="2">
            <x v="0"/>
            <x v="1"/>
          </reference>
        </references>
      </pivotArea>
    </format>
    <format dxfId="812">
      <pivotArea type="all" dataOnly="0" outline="0" fieldPosition="0"/>
    </format>
    <format dxfId="811">
      <pivotArea outline="0" collapsedLevelsAreSubtotals="1" fieldPosition="0"/>
    </format>
    <format dxfId="810">
      <pivotArea field="2" type="button" dataOnly="0" labelOnly="1" outline="0" axis="axisRow" fieldPosition="0"/>
    </format>
    <format dxfId="809">
      <pivotArea field="3" type="button" dataOnly="0" labelOnly="1" outline="0" axis="axisRow" fieldPosition="1"/>
    </format>
    <format dxfId="808">
      <pivotArea dataOnly="0" labelOnly="1" outline="0" fieldPosition="0">
        <references count="1">
          <reference field="2" count="6">
            <x v="1"/>
            <x v="2"/>
            <x v="3"/>
            <x v="5"/>
            <x v="6"/>
            <x v="7"/>
          </reference>
        </references>
      </pivotArea>
    </format>
    <format dxfId="807">
      <pivotArea dataOnly="0" labelOnly="1" outline="0" fieldPosition="0">
        <references count="2">
          <reference field="2" count="1" selected="0">
            <x v="1"/>
          </reference>
          <reference field="3" count="1">
            <x v="1"/>
          </reference>
        </references>
      </pivotArea>
    </format>
    <format dxfId="806">
      <pivotArea dataOnly="0" labelOnly="1" outline="0" fieldPosition="0">
        <references count="2">
          <reference field="2" count="1" selected="0">
            <x v="2"/>
          </reference>
          <reference field="3" count="1">
            <x v="2"/>
          </reference>
        </references>
      </pivotArea>
    </format>
    <format dxfId="805">
      <pivotArea dataOnly="0" labelOnly="1" outline="0" fieldPosition="0">
        <references count="2">
          <reference field="2" count="1" selected="0">
            <x v="3"/>
          </reference>
          <reference field="3" count="2">
            <x v="3"/>
            <x v="4"/>
          </reference>
        </references>
      </pivotArea>
    </format>
    <format dxfId="804">
      <pivotArea dataOnly="0" labelOnly="1" outline="0" fieldPosition="0">
        <references count="2">
          <reference field="2" count="1" selected="0">
            <x v="5"/>
          </reference>
          <reference field="3" count="1">
            <x v="6"/>
          </reference>
        </references>
      </pivotArea>
    </format>
    <format dxfId="803">
      <pivotArea dataOnly="0" labelOnly="1" outline="0" fieldPosition="0">
        <references count="2">
          <reference field="2" count="1" selected="0">
            <x v="6"/>
          </reference>
          <reference field="3" count="2">
            <x v="7"/>
            <x v="9"/>
          </reference>
        </references>
      </pivotArea>
    </format>
    <format dxfId="802">
      <pivotArea dataOnly="0" labelOnly="1" outline="0" fieldPosition="0">
        <references count="2">
          <reference field="2" count="1" selected="0">
            <x v="7"/>
          </reference>
          <reference field="3" count="1">
            <x v="10"/>
          </reference>
        </references>
      </pivotArea>
    </format>
    <format dxfId="801">
      <pivotArea dataOnly="0" labelOnly="1" outline="0" fieldPosition="0">
        <references count="1">
          <reference field="4294967294" count="2">
            <x v="0"/>
            <x v="1"/>
          </reference>
        </references>
      </pivotArea>
    </format>
    <format dxfId="800">
      <pivotArea field="3" type="button" dataOnly="0" labelOnly="1" outline="0" axis="axisRow" fieldPosition="1"/>
    </format>
    <format dxfId="799">
      <pivotArea dataOnly="0" labelOnly="1" outline="0" fieldPosition="0">
        <references count="1">
          <reference field="2" count="1">
            <x v="1"/>
          </reference>
        </references>
      </pivotArea>
    </format>
    <format dxfId="798">
      <pivotArea dataOnly="0" labelOnly="1" outline="0" fieldPosition="0">
        <references count="1">
          <reference field="2" count="1">
            <x v="2"/>
          </reference>
        </references>
      </pivotArea>
    </format>
    <format dxfId="797">
      <pivotArea dataOnly="0" labelOnly="1" outline="0" fieldPosition="0">
        <references count="1">
          <reference field="2" count="1">
            <x v="3"/>
          </reference>
        </references>
      </pivotArea>
    </format>
    <format dxfId="796">
      <pivotArea dataOnly="0" labelOnly="1" outline="0" fieldPosition="0">
        <references count="1">
          <reference field="2" count="1">
            <x v="5"/>
          </reference>
        </references>
      </pivotArea>
    </format>
    <format dxfId="795">
      <pivotArea dataOnly="0" labelOnly="1" outline="0" fieldPosition="0">
        <references count="1">
          <reference field="2" count="1">
            <x v="6"/>
          </reference>
        </references>
      </pivotArea>
    </format>
    <format dxfId="794">
      <pivotArea dataOnly="0" labelOnly="1" outline="0" fieldPosition="0">
        <references count="1">
          <reference field="2" count="1">
            <x v="7"/>
          </reference>
        </references>
      </pivotArea>
    </format>
    <format dxfId="793">
      <pivotArea dataOnly="0" labelOnly="1" outline="0" fieldPosition="0">
        <references count="2">
          <reference field="2" count="1" selected="0">
            <x v="1"/>
          </reference>
          <reference field="3" count="1">
            <x v="1"/>
          </reference>
        </references>
      </pivotArea>
    </format>
    <format dxfId="792">
      <pivotArea dataOnly="0" labelOnly="1" outline="0" fieldPosition="0">
        <references count="2">
          <reference field="2" count="1" selected="0">
            <x v="2"/>
          </reference>
          <reference field="3" count="1">
            <x v="2"/>
          </reference>
        </references>
      </pivotArea>
    </format>
    <format dxfId="791">
      <pivotArea dataOnly="0" labelOnly="1" outline="0" fieldPosition="0">
        <references count="2">
          <reference field="2" count="1" selected="0">
            <x v="3"/>
          </reference>
          <reference field="3" count="2">
            <x v="3"/>
            <x v="4"/>
          </reference>
        </references>
      </pivotArea>
    </format>
    <format dxfId="790">
      <pivotArea dataOnly="0" labelOnly="1" outline="0" fieldPosition="0">
        <references count="2">
          <reference field="2" count="1" selected="0">
            <x v="5"/>
          </reference>
          <reference field="3" count="1">
            <x v="6"/>
          </reference>
        </references>
      </pivotArea>
    </format>
    <format dxfId="789">
      <pivotArea dataOnly="0" labelOnly="1" outline="0" fieldPosition="0">
        <references count="2">
          <reference field="2" count="1" selected="0">
            <x v="6"/>
          </reference>
          <reference field="3" count="4">
            <x v="7"/>
            <x v="9"/>
            <x v="15"/>
            <x v="16"/>
          </reference>
        </references>
      </pivotArea>
    </format>
    <format dxfId="788">
      <pivotArea dataOnly="0" labelOnly="1" outline="0" fieldPosition="0">
        <references count="2">
          <reference field="2" count="1" selected="0">
            <x v="7"/>
          </reference>
          <reference field="3" count="1">
            <x v="10"/>
          </reference>
        </references>
      </pivotArea>
    </format>
    <format dxfId="787">
      <pivotArea field="3" type="button" dataOnly="0" labelOnly="1" outline="0" axis="axisRow" fieldPosition="1"/>
    </format>
    <format dxfId="786">
      <pivotArea dataOnly="0" labelOnly="1" outline="0" fieldPosition="0">
        <references count="1">
          <reference field="2" count="1">
            <x v="1"/>
          </reference>
        </references>
      </pivotArea>
    </format>
    <format dxfId="785">
      <pivotArea dataOnly="0" labelOnly="1" outline="0" fieldPosition="0">
        <references count="1">
          <reference field="2" count="1">
            <x v="2"/>
          </reference>
        </references>
      </pivotArea>
    </format>
    <format dxfId="784">
      <pivotArea dataOnly="0" labelOnly="1" outline="0" fieldPosition="0">
        <references count="1">
          <reference field="2" count="1">
            <x v="3"/>
          </reference>
        </references>
      </pivotArea>
    </format>
    <format dxfId="783">
      <pivotArea dataOnly="0" labelOnly="1" outline="0" fieldPosition="0">
        <references count="1">
          <reference field="2" count="1">
            <x v="5"/>
          </reference>
        </references>
      </pivotArea>
    </format>
    <format dxfId="782">
      <pivotArea dataOnly="0" labelOnly="1" outline="0" fieldPosition="0">
        <references count="1">
          <reference field="2" count="1">
            <x v="6"/>
          </reference>
        </references>
      </pivotArea>
    </format>
    <format dxfId="781">
      <pivotArea dataOnly="0" labelOnly="1" outline="0" fieldPosition="0">
        <references count="1">
          <reference field="2" count="1">
            <x v="7"/>
          </reference>
        </references>
      </pivotArea>
    </format>
    <format dxfId="780">
      <pivotArea dataOnly="0" labelOnly="1" outline="0" fieldPosition="0">
        <references count="2">
          <reference field="2" count="1" selected="0">
            <x v="1"/>
          </reference>
          <reference field="3" count="1">
            <x v="1"/>
          </reference>
        </references>
      </pivotArea>
    </format>
    <format dxfId="779">
      <pivotArea dataOnly="0" labelOnly="1" outline="0" fieldPosition="0">
        <references count="2">
          <reference field="2" count="1" selected="0">
            <x v="2"/>
          </reference>
          <reference field="3" count="1">
            <x v="2"/>
          </reference>
        </references>
      </pivotArea>
    </format>
    <format dxfId="778">
      <pivotArea dataOnly="0" labelOnly="1" outline="0" fieldPosition="0">
        <references count="2">
          <reference field="2" count="1" selected="0">
            <x v="3"/>
          </reference>
          <reference field="3" count="2">
            <x v="3"/>
            <x v="4"/>
          </reference>
        </references>
      </pivotArea>
    </format>
    <format dxfId="777">
      <pivotArea dataOnly="0" labelOnly="1" outline="0" fieldPosition="0">
        <references count="2">
          <reference field="2" count="1" selected="0">
            <x v="5"/>
          </reference>
          <reference field="3" count="1">
            <x v="6"/>
          </reference>
        </references>
      </pivotArea>
    </format>
    <format dxfId="776">
      <pivotArea dataOnly="0" labelOnly="1" outline="0" fieldPosition="0">
        <references count="2">
          <reference field="2" count="1" selected="0">
            <x v="6"/>
          </reference>
          <reference field="3" count="4">
            <x v="7"/>
            <x v="9"/>
            <x v="15"/>
            <x v="16"/>
          </reference>
        </references>
      </pivotArea>
    </format>
    <format dxfId="775">
      <pivotArea dataOnly="0" labelOnly="1" outline="0" fieldPosition="0">
        <references count="2">
          <reference field="2" count="1" selected="0">
            <x v="7"/>
          </reference>
          <reference field="3" count="1">
            <x v="10"/>
          </reference>
        </references>
      </pivotArea>
    </format>
    <format dxfId="774">
      <pivotArea field="3" type="button" dataOnly="0" labelOnly="1" outline="0" axis="axisRow" fieldPosition="1"/>
    </format>
    <format dxfId="773">
      <pivotArea dataOnly="0" labelOnly="1" outline="0" fieldPosition="0">
        <references count="1">
          <reference field="2" count="1">
            <x v="1"/>
          </reference>
        </references>
      </pivotArea>
    </format>
    <format dxfId="772">
      <pivotArea dataOnly="0" labelOnly="1" outline="0" fieldPosition="0">
        <references count="1">
          <reference field="2" count="1">
            <x v="2"/>
          </reference>
        </references>
      </pivotArea>
    </format>
    <format dxfId="771">
      <pivotArea dataOnly="0" labelOnly="1" outline="0" fieldPosition="0">
        <references count="1">
          <reference field="2" count="1">
            <x v="3"/>
          </reference>
        </references>
      </pivotArea>
    </format>
    <format dxfId="770">
      <pivotArea dataOnly="0" labelOnly="1" outline="0" fieldPosition="0">
        <references count="1">
          <reference field="2" count="1">
            <x v="5"/>
          </reference>
        </references>
      </pivotArea>
    </format>
    <format dxfId="769">
      <pivotArea dataOnly="0" labelOnly="1" outline="0" fieldPosition="0">
        <references count="1">
          <reference field="2" count="1">
            <x v="6"/>
          </reference>
        </references>
      </pivotArea>
    </format>
    <format dxfId="768">
      <pivotArea dataOnly="0" labelOnly="1" outline="0" fieldPosition="0">
        <references count="1">
          <reference field="2" count="1">
            <x v="7"/>
          </reference>
        </references>
      </pivotArea>
    </format>
    <format dxfId="767">
      <pivotArea dataOnly="0" labelOnly="1" outline="0" fieldPosition="0">
        <references count="2">
          <reference field="2" count="1" selected="0">
            <x v="1"/>
          </reference>
          <reference field="3" count="1">
            <x v="1"/>
          </reference>
        </references>
      </pivotArea>
    </format>
    <format dxfId="766">
      <pivotArea dataOnly="0" labelOnly="1" outline="0" fieldPosition="0">
        <references count="2">
          <reference field="2" count="1" selected="0">
            <x v="2"/>
          </reference>
          <reference field="3" count="1">
            <x v="2"/>
          </reference>
        </references>
      </pivotArea>
    </format>
    <format dxfId="765">
      <pivotArea dataOnly="0" labelOnly="1" outline="0" fieldPosition="0">
        <references count="2">
          <reference field="2" count="1" selected="0">
            <x v="3"/>
          </reference>
          <reference field="3" count="2">
            <x v="3"/>
            <x v="4"/>
          </reference>
        </references>
      </pivotArea>
    </format>
    <format dxfId="764">
      <pivotArea dataOnly="0" labelOnly="1" outline="0" fieldPosition="0">
        <references count="2">
          <reference field="2" count="1" selected="0">
            <x v="5"/>
          </reference>
          <reference field="3" count="1">
            <x v="6"/>
          </reference>
        </references>
      </pivotArea>
    </format>
    <format dxfId="763">
      <pivotArea dataOnly="0" labelOnly="1" outline="0" fieldPosition="0">
        <references count="2">
          <reference field="2" count="1" selected="0">
            <x v="6"/>
          </reference>
          <reference field="3" count="2">
            <x v="7"/>
            <x v="9"/>
          </reference>
        </references>
      </pivotArea>
    </format>
    <format dxfId="762">
      <pivotArea dataOnly="0" labelOnly="1" outline="0" fieldPosition="0">
        <references count="2">
          <reference field="2" count="1" selected="0">
            <x v="7"/>
          </reference>
          <reference field="3" count="1">
            <x v="10"/>
          </reference>
        </references>
      </pivotArea>
    </format>
    <format dxfId="761">
      <pivotArea field="3" type="button" dataOnly="0" labelOnly="1" outline="0" axis="axisRow" fieldPosition="1"/>
    </format>
    <format dxfId="760">
      <pivotArea dataOnly="0" labelOnly="1" outline="0" fieldPosition="0">
        <references count="1">
          <reference field="2" count="1">
            <x v="1"/>
          </reference>
        </references>
      </pivotArea>
    </format>
    <format dxfId="759">
      <pivotArea dataOnly="0" labelOnly="1" outline="0" fieldPosition="0">
        <references count="1">
          <reference field="2" count="1">
            <x v="2"/>
          </reference>
        </references>
      </pivotArea>
    </format>
    <format dxfId="758">
      <pivotArea dataOnly="0" labelOnly="1" outline="0" fieldPosition="0">
        <references count="1">
          <reference field="2" count="1">
            <x v="3"/>
          </reference>
        </references>
      </pivotArea>
    </format>
    <format dxfId="757">
      <pivotArea dataOnly="0" labelOnly="1" outline="0" fieldPosition="0">
        <references count="1">
          <reference field="2" count="1">
            <x v="5"/>
          </reference>
        </references>
      </pivotArea>
    </format>
    <format dxfId="756">
      <pivotArea dataOnly="0" labelOnly="1" outline="0" fieldPosition="0">
        <references count="1">
          <reference field="2" count="1">
            <x v="6"/>
          </reference>
        </references>
      </pivotArea>
    </format>
    <format dxfId="755">
      <pivotArea dataOnly="0" labelOnly="1" outline="0" fieldPosition="0">
        <references count="1">
          <reference field="2" count="1">
            <x v="7"/>
          </reference>
        </references>
      </pivotArea>
    </format>
    <format dxfId="754">
      <pivotArea dataOnly="0" labelOnly="1" outline="0" fieldPosition="0">
        <references count="2">
          <reference field="2" count="1" selected="0">
            <x v="1"/>
          </reference>
          <reference field="3" count="1">
            <x v="1"/>
          </reference>
        </references>
      </pivotArea>
    </format>
    <format dxfId="753">
      <pivotArea dataOnly="0" labelOnly="1" outline="0" fieldPosition="0">
        <references count="2">
          <reference field="2" count="1" selected="0">
            <x v="2"/>
          </reference>
          <reference field="3" count="1">
            <x v="2"/>
          </reference>
        </references>
      </pivotArea>
    </format>
    <format dxfId="752">
      <pivotArea dataOnly="0" labelOnly="1" outline="0" fieldPosition="0">
        <references count="2">
          <reference field="2" count="1" selected="0">
            <x v="3"/>
          </reference>
          <reference field="3" count="2">
            <x v="3"/>
            <x v="4"/>
          </reference>
        </references>
      </pivotArea>
    </format>
    <format dxfId="751">
      <pivotArea dataOnly="0" labelOnly="1" outline="0" fieldPosition="0">
        <references count="2">
          <reference field="2" count="1" selected="0">
            <x v="5"/>
          </reference>
          <reference field="3" count="1">
            <x v="6"/>
          </reference>
        </references>
      </pivotArea>
    </format>
    <format dxfId="750">
      <pivotArea dataOnly="0" labelOnly="1" outline="0" fieldPosition="0">
        <references count="2">
          <reference field="2" count="1" selected="0">
            <x v="6"/>
          </reference>
          <reference field="3" count="2">
            <x v="7"/>
            <x v="9"/>
          </reference>
        </references>
      </pivotArea>
    </format>
    <format dxfId="749">
      <pivotArea dataOnly="0" labelOnly="1" outline="0" fieldPosition="0">
        <references count="2">
          <reference field="2" count="1" selected="0">
            <x v="7"/>
          </reference>
          <reference field="3" count="1">
            <x v="10"/>
          </reference>
        </references>
      </pivotArea>
    </format>
    <format dxfId="748">
      <pivotArea field="3" type="button" dataOnly="0" labelOnly="1" outline="0" axis="axisRow" fieldPosition="1"/>
    </format>
    <format dxfId="747">
      <pivotArea dataOnly="0" labelOnly="1" outline="0" fieldPosition="0">
        <references count="1">
          <reference field="2" count="1">
            <x v="1"/>
          </reference>
        </references>
      </pivotArea>
    </format>
    <format dxfId="746">
      <pivotArea dataOnly="0" labelOnly="1" outline="0" fieldPosition="0">
        <references count="1">
          <reference field="2" count="1">
            <x v="2"/>
          </reference>
        </references>
      </pivotArea>
    </format>
    <format dxfId="745">
      <pivotArea dataOnly="0" labelOnly="1" outline="0" fieldPosition="0">
        <references count="1">
          <reference field="2" count="1">
            <x v="3"/>
          </reference>
        </references>
      </pivotArea>
    </format>
    <format dxfId="744">
      <pivotArea dataOnly="0" labelOnly="1" outline="0" fieldPosition="0">
        <references count="1">
          <reference field="2" count="1">
            <x v="5"/>
          </reference>
        </references>
      </pivotArea>
    </format>
    <format dxfId="743">
      <pivotArea dataOnly="0" labelOnly="1" outline="0" fieldPosition="0">
        <references count="1">
          <reference field="2" count="1">
            <x v="6"/>
          </reference>
        </references>
      </pivotArea>
    </format>
    <format dxfId="742">
      <pivotArea dataOnly="0" labelOnly="1" outline="0" fieldPosition="0">
        <references count="1">
          <reference field="2" count="1">
            <x v="7"/>
          </reference>
        </references>
      </pivotArea>
    </format>
    <format dxfId="741">
      <pivotArea dataOnly="0" labelOnly="1" outline="0" fieldPosition="0">
        <references count="2">
          <reference field="2" count="1" selected="0">
            <x v="1"/>
          </reference>
          <reference field="3" count="1">
            <x v="1"/>
          </reference>
        </references>
      </pivotArea>
    </format>
    <format dxfId="740">
      <pivotArea dataOnly="0" labelOnly="1" outline="0" fieldPosition="0">
        <references count="2">
          <reference field="2" count="1" selected="0">
            <x v="2"/>
          </reference>
          <reference field="3" count="1">
            <x v="2"/>
          </reference>
        </references>
      </pivotArea>
    </format>
    <format dxfId="739">
      <pivotArea dataOnly="0" labelOnly="1" outline="0" fieldPosition="0">
        <references count="2">
          <reference field="2" count="1" selected="0">
            <x v="3"/>
          </reference>
          <reference field="3" count="2">
            <x v="3"/>
            <x v="4"/>
          </reference>
        </references>
      </pivotArea>
    </format>
    <format dxfId="738">
      <pivotArea dataOnly="0" labelOnly="1" outline="0" fieldPosition="0">
        <references count="2">
          <reference field="2" count="1" selected="0">
            <x v="5"/>
          </reference>
          <reference field="3" count="1">
            <x v="6"/>
          </reference>
        </references>
      </pivotArea>
    </format>
    <format dxfId="737">
      <pivotArea dataOnly="0" labelOnly="1" outline="0" fieldPosition="0">
        <references count="2">
          <reference field="2" count="1" selected="0">
            <x v="6"/>
          </reference>
          <reference field="3" count="2">
            <x v="7"/>
            <x v="9"/>
          </reference>
        </references>
      </pivotArea>
    </format>
    <format dxfId="736">
      <pivotArea dataOnly="0" labelOnly="1" outline="0" fieldPosition="0">
        <references count="2">
          <reference field="2" count="1" selected="0">
            <x v="7"/>
          </reference>
          <reference field="3" count="1">
            <x v="10"/>
          </reference>
        </references>
      </pivotArea>
    </format>
    <format dxfId="735">
      <pivotArea field="3" type="button" dataOnly="0" labelOnly="1" outline="0" axis="axisRow" fieldPosition="1"/>
    </format>
    <format dxfId="734">
      <pivotArea dataOnly="0" labelOnly="1" outline="0" fieldPosition="0">
        <references count="1">
          <reference field="2" count="1">
            <x v="1"/>
          </reference>
        </references>
      </pivotArea>
    </format>
    <format dxfId="733">
      <pivotArea dataOnly="0" labelOnly="1" outline="0" fieldPosition="0">
        <references count="1">
          <reference field="2" count="1">
            <x v="2"/>
          </reference>
        </references>
      </pivotArea>
    </format>
    <format dxfId="732">
      <pivotArea dataOnly="0" labelOnly="1" outline="0" fieldPosition="0">
        <references count="1">
          <reference field="2" count="1">
            <x v="3"/>
          </reference>
        </references>
      </pivotArea>
    </format>
    <format dxfId="731">
      <pivotArea dataOnly="0" labelOnly="1" outline="0" fieldPosition="0">
        <references count="1">
          <reference field="2" count="1">
            <x v="5"/>
          </reference>
        </references>
      </pivotArea>
    </format>
    <format dxfId="730">
      <pivotArea dataOnly="0" labelOnly="1" outline="0" fieldPosition="0">
        <references count="1">
          <reference field="2" count="1">
            <x v="6"/>
          </reference>
        </references>
      </pivotArea>
    </format>
    <format dxfId="729">
      <pivotArea dataOnly="0" labelOnly="1" outline="0" fieldPosition="0">
        <references count="1">
          <reference field="2" count="1">
            <x v="7"/>
          </reference>
        </references>
      </pivotArea>
    </format>
    <format dxfId="728">
      <pivotArea dataOnly="0" labelOnly="1" outline="0" fieldPosition="0">
        <references count="2">
          <reference field="2" count="1" selected="0">
            <x v="1"/>
          </reference>
          <reference field="3" count="1">
            <x v="1"/>
          </reference>
        </references>
      </pivotArea>
    </format>
    <format dxfId="727">
      <pivotArea dataOnly="0" labelOnly="1" outline="0" fieldPosition="0">
        <references count="2">
          <reference field="2" count="1" selected="0">
            <x v="2"/>
          </reference>
          <reference field="3" count="1">
            <x v="2"/>
          </reference>
        </references>
      </pivotArea>
    </format>
    <format dxfId="726">
      <pivotArea dataOnly="0" labelOnly="1" outline="0" fieldPosition="0">
        <references count="2">
          <reference field="2" count="1" selected="0">
            <x v="3"/>
          </reference>
          <reference field="3" count="2">
            <x v="3"/>
            <x v="4"/>
          </reference>
        </references>
      </pivotArea>
    </format>
    <format dxfId="725">
      <pivotArea dataOnly="0" labelOnly="1" outline="0" fieldPosition="0">
        <references count="2">
          <reference field="2" count="1" selected="0">
            <x v="5"/>
          </reference>
          <reference field="3" count="1">
            <x v="6"/>
          </reference>
        </references>
      </pivotArea>
    </format>
    <format dxfId="724">
      <pivotArea dataOnly="0" labelOnly="1" outline="0" fieldPosition="0">
        <references count="2">
          <reference field="2" count="1" selected="0">
            <x v="6"/>
          </reference>
          <reference field="3" count="2">
            <x v="7"/>
            <x v="9"/>
          </reference>
        </references>
      </pivotArea>
    </format>
    <format dxfId="723">
      <pivotArea dataOnly="0" labelOnly="1" outline="0" fieldPosition="0">
        <references count="2">
          <reference field="2" count="1" selected="0">
            <x v="7"/>
          </reference>
          <reference field="3" count="1">
            <x v="10"/>
          </reference>
        </references>
      </pivotArea>
    </format>
    <format dxfId="722">
      <pivotArea outline="0" fieldPosition="0">
        <references count="1">
          <reference field="4294967294" count="1" selected="0">
            <x v="1"/>
          </reference>
        </references>
      </pivotArea>
    </format>
    <format dxfId="721">
      <pivotArea dataOnly="0" labelOnly="1" outline="0" fieldPosition="0">
        <references count="1">
          <reference field="4294967294" count="1">
            <x v="1"/>
          </reference>
        </references>
      </pivotArea>
    </format>
    <format dxfId="720">
      <pivotArea outline="0" fieldPosition="0">
        <references count="1">
          <reference field="4294967294" count="1" selected="0">
            <x v="2"/>
          </reference>
        </references>
      </pivotArea>
    </format>
    <format dxfId="719">
      <pivotArea dataOnly="0" labelOnly="1" outline="0" fieldPosition="0">
        <references count="1">
          <reference field="2" count="1">
            <x v="1"/>
          </reference>
        </references>
      </pivotArea>
    </format>
    <format dxfId="718">
      <pivotArea dataOnly="0" labelOnly="1" outline="0" fieldPosition="0">
        <references count="1">
          <reference field="2" count="1">
            <x v="2"/>
          </reference>
        </references>
      </pivotArea>
    </format>
    <format dxfId="717">
      <pivotArea dataOnly="0" labelOnly="1" outline="0" fieldPosition="0">
        <references count="1">
          <reference field="2" count="1">
            <x v="3"/>
          </reference>
        </references>
      </pivotArea>
    </format>
    <format dxfId="716">
      <pivotArea dataOnly="0" labelOnly="1" outline="0" fieldPosition="0">
        <references count="1">
          <reference field="2" count="1">
            <x v="4"/>
          </reference>
        </references>
      </pivotArea>
    </format>
    <format dxfId="715">
      <pivotArea dataOnly="0" labelOnly="1" outline="0" fieldPosition="0">
        <references count="1">
          <reference field="2" count="1">
            <x v="5"/>
          </reference>
        </references>
      </pivotArea>
    </format>
    <format dxfId="714">
      <pivotArea dataOnly="0" labelOnly="1" outline="0" fieldPosition="0">
        <references count="1">
          <reference field="2" count="1">
            <x v="6"/>
          </reference>
        </references>
      </pivotArea>
    </format>
    <format dxfId="713">
      <pivotArea dataOnly="0" labelOnly="1" outline="0" fieldPosition="0">
        <references count="1">
          <reference field="2" count="1">
            <x v="7"/>
          </reference>
        </references>
      </pivotArea>
    </format>
    <format dxfId="712">
      <pivotArea field="10" type="button" dataOnly="0" labelOnly="1" outline="0" axis="axisRow" fieldPosition="2"/>
    </format>
    <format dxfId="711">
      <pivotArea field="10" type="button" dataOnly="0" labelOnly="1" outline="0" axis="axisRow" fieldPosition="2"/>
    </format>
    <format dxfId="710">
      <pivotArea field="10" type="button" dataOnly="0" labelOnly="1" outline="0" axis="axisRow" fieldPosition="2"/>
    </format>
    <format dxfId="709">
      <pivotArea field="10" type="button" dataOnly="0" labelOnly="1" outline="0" axis="axisRow" fieldPosition="2"/>
    </format>
    <format dxfId="708">
      <pivotArea dataOnly="0" labelOnly="1" outline="0" fieldPosition="0">
        <references count="1">
          <reference field="4294967294" count="1">
            <x v="2"/>
          </reference>
        </references>
      </pivotArea>
    </format>
    <format dxfId="707">
      <pivotArea dataOnly="0" labelOnly="1" outline="0" fieldPosition="0">
        <references count="1">
          <reference field="4294967294" count="1">
            <x v="2"/>
          </reference>
        </references>
      </pivotArea>
    </format>
    <format dxfId="706">
      <pivotArea dataOnly="0" labelOnly="1" outline="0" fieldPosition="0">
        <references count="1">
          <reference field="4294967294" count="1">
            <x v="2"/>
          </reference>
        </references>
      </pivotArea>
    </format>
    <format dxfId="705">
      <pivotArea dataOnly="0" labelOnly="1" outline="0" fieldPosition="0">
        <references count="1">
          <reference field="4294967294" count="1">
            <x v="2"/>
          </reference>
        </references>
      </pivotArea>
    </format>
    <format dxfId="704">
      <pivotArea field="3" type="button" dataOnly="0" labelOnly="1" outline="0" axis="axisRow" fieldPosition="1"/>
    </format>
    <format dxfId="703">
      <pivotArea field="10" type="button" dataOnly="0" labelOnly="1" outline="0" axis="axisRow" fieldPosition="2"/>
    </format>
  </formats>
  <conditionalFormats count="9">
    <conditionalFormat scope="data" priority="13">
      <pivotAreas count="1">
        <pivotArea outline="0" fieldPosition="0">
          <references count="1">
            <reference field="4294967294" count="1" selected="0">
              <x v="0"/>
            </reference>
          </references>
        </pivotArea>
      </pivotAreas>
    </conditionalFormat>
    <conditionalFormat scope="data" priority="11">
      <pivotAreas count="1">
        <pivotArea outline="0" fieldPosition="0">
          <references count="1">
            <reference field="4294967294" count="1" selected="0">
              <x v="0"/>
            </reference>
          </references>
        </pivotArea>
      </pivotAreas>
    </conditionalFormat>
    <conditionalFormat scope="data" priority="10">
      <pivotAreas count="1">
        <pivotArea outline="0" fieldPosition="0">
          <references count="1">
            <reference field="4294967294" count="1" selected="0">
              <x v="0"/>
            </reference>
          </references>
        </pivotArea>
      </pivotAreas>
    </conditionalFormat>
    <conditionalFormat priority="9">
      <pivotAreas count="1">
        <pivotArea type="data" outline="0" collapsedLevelsAreSubtotals="1" fieldPosition="0">
          <references count="1">
            <reference field="4294967294" count="1" selected="0">
              <x v="1"/>
            </reference>
          </references>
        </pivotArea>
      </pivotAreas>
    </conditionalFormat>
    <conditionalFormat priority="8">
      <pivotAreas count="1">
        <pivotArea type="data" outline="0" collapsedLevelsAreSubtotals="1" fieldPosition="0">
          <references count="1">
            <reference field="4294967294" count="1" selected="0">
              <x v="1"/>
            </reference>
          </references>
        </pivotArea>
      </pivotAreas>
    </conditionalFormat>
    <conditionalFormat priority="7">
      <pivotAreas count="1">
        <pivotArea type="data" outline="0" collapsedLevelsAreSubtotals="1" fieldPosition="0">
          <references count="1">
            <reference field="4294967294" count="1" selected="0">
              <x v="1"/>
            </reference>
          </references>
        </pivotArea>
      </pivotAreas>
    </conditionalFormat>
    <conditionalFormat priority="3">
      <pivotAreas count="1">
        <pivotArea type="data" outline="0" collapsedLevelsAreSubtotals="1" fieldPosition="0">
          <references count="1">
            <reference field="4294967294" count="1" selected="0">
              <x v="2"/>
            </reference>
          </references>
        </pivotArea>
      </pivotAreas>
    </conditionalFormat>
    <conditionalFormat priority="2">
      <pivotAreas count="1">
        <pivotArea type="data" outline="0" collapsedLevelsAreSubtotals="1" fieldPosition="0">
          <references count="1">
            <reference field="4294967294" count="1" selected="0">
              <x v="2"/>
            </reference>
          </references>
        </pivotArea>
      </pivotAreas>
    </conditionalFormat>
    <conditionalFormat priority="1">
      <pivotAreas count="1">
        <pivotArea type="data" outline="0" collapsedLevelsAreSubtotals="1" fieldPosition="0">
          <references count="1">
            <reference field="4294967294" count="1" selected="0">
              <x v="2"/>
            </reference>
          </references>
        </pivotArea>
      </pivotAreas>
    </conditionalFormat>
  </conditionalFormats>
  <chartFormats count="19">
    <chartFormat chart="0" format="5" series="1">
      <pivotArea type="data" outline="0" fieldPosition="0">
        <references count="1">
          <reference field="4294967294" count="1" selected="0">
            <x v="0"/>
          </reference>
        </references>
      </pivotArea>
    </chartFormat>
    <chartFormat chart="0" format="6" series="1">
      <pivotArea type="data" outline="0" fieldPosition="0">
        <references count="1">
          <reference field="4294967294" count="1" selected="0">
            <x v="1"/>
          </reference>
        </references>
      </pivotArea>
    </chartFormat>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 chart="2" format="12">
      <pivotArea type="data" outline="0" fieldPosition="0">
        <references count="2">
          <reference field="4294967294" count="1" selected="0">
            <x v="2"/>
          </reference>
          <reference field="2" count="1" selected="0">
            <x v="5"/>
          </reference>
        </references>
      </pivotArea>
    </chartFormat>
    <chartFormat chart="2" format="13">
      <pivotArea type="data" outline="0" fieldPosition="0">
        <references count="2">
          <reference field="4294967294" count="1" selected="0">
            <x v="2"/>
          </reference>
          <reference field="2" count="1" selected="0">
            <x v="6"/>
          </reference>
        </references>
      </pivotArea>
    </chartFormat>
    <chartFormat chart="2" format="14">
      <pivotArea type="data" outline="0" fieldPosition="0">
        <references count="2">
          <reference field="4294967294" count="1" selected="0">
            <x v="2"/>
          </reference>
          <reference field="2" count="1" selected="0">
            <x v="3"/>
          </reference>
        </references>
      </pivotArea>
    </chartFormat>
    <chartFormat chart="2" format="15">
      <pivotArea type="data" outline="0" fieldPosition="0">
        <references count="2">
          <reference field="4294967294" count="1" selected="0">
            <x v="2"/>
          </reference>
          <reference field="2" count="1" selected="0">
            <x v="1"/>
          </reference>
        </references>
      </pivotArea>
    </chartFormat>
    <chartFormat chart="2" format="16">
      <pivotArea type="data" outline="0" fieldPosition="0">
        <references count="2">
          <reference field="4294967294" count="1" selected="0">
            <x v="2"/>
          </reference>
          <reference field="2" count="1" selected="0">
            <x v="2"/>
          </reference>
        </references>
      </pivotArea>
    </chartFormat>
    <chartFormat chart="2" format="17">
      <pivotArea type="data" outline="0" fieldPosition="0">
        <references count="2">
          <reference field="4294967294" count="1" selected="0">
            <x v="1"/>
          </reference>
          <reference field="2" count="1" selected="0">
            <x v="2"/>
          </reference>
        </references>
      </pivotArea>
    </chartFormat>
    <chartFormat chart="2" format="18">
      <pivotArea type="data" outline="0" fieldPosition="0">
        <references count="2">
          <reference field="4294967294" count="1" selected="0">
            <x v="1"/>
          </reference>
          <reference field="2" count="1" selected="0">
            <x v="1"/>
          </reference>
        </references>
      </pivotArea>
    </chartFormat>
    <chartFormat chart="2" format="19">
      <pivotArea type="data" outline="0" fieldPosition="0">
        <references count="2">
          <reference field="4294967294" count="1" selected="0">
            <x v="2"/>
          </reference>
          <reference field="2" count="1" selected="0">
            <x v="7"/>
          </reference>
        </references>
      </pivotArea>
    </chartFormat>
    <chartFormat chart="2" format="20">
      <pivotArea type="data" outline="0" fieldPosition="0">
        <references count="2">
          <reference field="4294967294" count="1" selected="0">
            <x v="1"/>
          </reference>
          <reference field="2" count="1" selected="0">
            <x v="7"/>
          </reference>
        </references>
      </pivotArea>
    </chartFormat>
    <chartFormat chart="2" format="21">
      <pivotArea type="data" outline="0" fieldPosition="0">
        <references count="2">
          <reference field="4294967294" count="1" selected="0">
            <x v="1"/>
          </reference>
          <reference field="2" count="1" selected="0">
            <x v="3"/>
          </reference>
        </references>
      </pivotArea>
    </chartFormat>
    <chartFormat chart="2" format="22">
      <pivotArea type="data" outline="0" fieldPosition="0">
        <references count="2">
          <reference field="4294967294" count="1" selected="0">
            <x v="2"/>
          </reference>
          <reference field="2" count="1" selected="0">
            <x v="4"/>
          </reference>
        </references>
      </pivotArea>
    </chartFormat>
    <chartFormat chart="2" format="23">
      <pivotArea type="data" outline="0" fieldPosition="0">
        <references count="2">
          <reference field="4294967294" count="1" selected="0">
            <x v="1"/>
          </reference>
          <reference field="2" count="1" selected="0">
            <x v="4"/>
          </reference>
        </references>
      </pivotArea>
    </chartFormat>
    <chartFormat chart="2" format="24">
      <pivotArea type="data" outline="0" fieldPosition="0">
        <references count="2">
          <reference field="4294967294" count="1" selected="0">
            <x v="1"/>
          </reference>
          <reference field="2" count="1" selected="0">
            <x v="6"/>
          </reference>
        </references>
      </pivotArea>
    </chartFormat>
    <chartFormat chart="2" format="25">
      <pivotArea type="data" outline="0" fieldPosition="0">
        <references count="2">
          <reference field="4294967294" count="1" selected="0">
            <x v="1"/>
          </reference>
          <reference field="2" count="1" selected="0">
            <x v="5"/>
          </reference>
        </references>
      </pivotArea>
    </chartFormat>
  </chartFormats>
  <pivotTableStyleInfo name="ANM"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colGrandTotals="0" itemPrintTitles="1" createdVersion="6" indent="0" compact="0" outline="1" outlineData="1" compactData="0" multipleFieldFilters="0" chartFormat="3">
  <location ref="A8:H69" firstHeaderRow="0" firstDataRow="1" firstDataCol="4" rowPageCount="5" colPageCount="1"/>
  <pivotFields count="19">
    <pivotField compact="0" showAll="0" defaultSubtotal="0"/>
    <pivotField axis="axisPage" compact="0" multipleItemSelectionAllowed="1" showAll="0" defaultSubtotal="0">
      <items count="18">
        <item m="1" x="17"/>
        <item x="0"/>
        <item x="1"/>
        <item x="2"/>
        <item x="3"/>
        <item x="4"/>
        <item x="5"/>
        <item x="6"/>
        <item x="7"/>
        <item x="8"/>
        <item x="9"/>
        <item x="10"/>
        <item x="11"/>
        <item x="12"/>
        <item x="13"/>
        <item x="14"/>
        <item x="15"/>
        <item x="16"/>
      </items>
    </pivotField>
    <pivotField axis="axisRow" compact="0" showAll="0" defaultSubtotal="0">
      <items count="9">
        <item sd="0" m="1" x="8"/>
        <item sd="0" x="0"/>
        <item sd="0" x="1"/>
        <item sd="0" x="2"/>
        <item sd="0" x="3"/>
        <item sd="0" x="4"/>
        <item sd="0" x="5"/>
        <item sd="0" x="6"/>
        <item sd="0" x="7"/>
      </items>
    </pivotField>
    <pivotField axis="axisRow" compact="0" showAll="0" defaultSubtotal="0">
      <items count="21">
        <item m="1" x="20"/>
        <item sd="0" x="0"/>
        <item x="1"/>
        <item x="2"/>
        <item x="3"/>
        <item x="4"/>
        <item x="5"/>
        <item x="6"/>
        <item x="8"/>
        <item x="9"/>
        <item x="10"/>
        <item x="11"/>
        <item x="12"/>
        <item x="13"/>
        <item x="14"/>
        <item x="15"/>
        <item x="16"/>
        <item x="17"/>
        <item x="18"/>
        <item x="19"/>
        <item x="7"/>
      </items>
    </pivotField>
    <pivotField compact="0" showAll="0"/>
    <pivotField axis="axisPage" compact="0" multipleItemSelectionAllowed="1" showAll="0" defaultSubtotal="0">
      <items count="2">
        <item m="1" x="1"/>
        <item x="0"/>
      </items>
    </pivotField>
    <pivotField compact="0" showAll="0"/>
    <pivotField axis="axisPage" compact="0" multipleItemSelectionAllowed="1" showAll="0" defaultSubtotal="0">
      <items count="3">
        <item h="1" m="1" x="2"/>
        <item x="0"/>
        <item x="1"/>
      </items>
    </pivotField>
    <pivotField axis="axisPage" compact="0" multipleItemSelectionAllowed="1" showAll="0" defaultSubtotal="0">
      <items count="6">
        <item m="1" x="5"/>
        <item x="4"/>
        <item x="1"/>
        <item x="3"/>
        <item x="0"/>
        <item x="2"/>
      </items>
    </pivotField>
    <pivotField axis="axisPage" compact="0" multipleItemSelectionAllowed="1" showAll="0" defaultSubtotal="0">
      <items count="8">
        <item h="1" x="1"/>
        <item x="0"/>
        <item h="1" x="2"/>
        <item m="1" x="3"/>
        <item m="1" x="7"/>
        <item m="1" x="6"/>
        <item m="1" x="5"/>
        <item m="1" x="4"/>
      </items>
    </pivotField>
    <pivotField axis="axisRow" compact="0" showAll="0">
      <items count="46">
        <item x="33"/>
        <item x="1"/>
        <item x="0"/>
        <item x="10"/>
        <item x="39"/>
        <item x="43"/>
        <item x="17"/>
        <item x="27"/>
        <item x="7"/>
        <item x="31"/>
        <item x="23"/>
        <item x="24"/>
        <item x="42"/>
        <item x="4"/>
        <item x="18"/>
        <item x="16"/>
        <item x="15"/>
        <item x="28"/>
        <item x="44"/>
        <item x="2"/>
        <item x="26"/>
        <item x="34"/>
        <item x="35"/>
        <item x="22"/>
        <item x="8"/>
        <item x="6"/>
        <item x="5"/>
        <item x="3"/>
        <item x="9"/>
        <item x="29"/>
        <item x="14"/>
        <item x="36"/>
        <item x="20"/>
        <item x="41"/>
        <item x="21"/>
        <item x="11"/>
        <item x="30"/>
        <item x="37"/>
        <item x="13"/>
        <item x="12"/>
        <item x="19"/>
        <item x="38"/>
        <item x="40"/>
        <item x="25"/>
        <item x="32"/>
        <item t="default"/>
      </items>
    </pivotField>
    <pivotField axis="axisRow" compact="0" showAll="0" sortType="ascending" defaultSubtotal="0">
      <items count="20">
        <item x="1"/>
        <item x="2"/>
        <item x="3"/>
        <item x="0"/>
        <item x="8"/>
        <item x="4"/>
        <item x="7"/>
        <item x="6"/>
        <item x="5"/>
        <item x="9"/>
        <item m="1" x="16"/>
        <item m="1" x="18"/>
        <item m="1" x="15"/>
        <item m="1" x="19"/>
        <item m="1" x="14"/>
        <item m="1" x="10"/>
        <item m="1" x="13"/>
        <item m="1" x="17"/>
        <item m="1" x="12"/>
        <item m="1" x="11"/>
      </items>
    </pivotField>
    <pivotField dataField="1" compact="0" showAll="0" defaultSubtotal="0"/>
    <pivotField dataField="1" compact="0" showAll="0" defaultSubtotal="0"/>
    <pivotField dataField="1" compact="0" numFmtId="2" showAll="0"/>
    <pivotField compact="0" showAll="0" defaultSubtotal="0"/>
    <pivotField compact="0" showAll="0" defaultSubtotal="0"/>
    <pivotField compact="0" showAll="0" defaultSubtotal="0"/>
    <pivotField compact="0" dragToRow="0" dragToCol="0" dragToPage="0" showAll="0" defaultSubtotal="0"/>
  </pivotFields>
  <rowFields count="4">
    <field x="11"/>
    <field x="2"/>
    <field x="3"/>
    <field x="10"/>
  </rowFields>
  <rowItems count="61">
    <i>
      <x/>
    </i>
    <i r="1">
      <x v="1"/>
    </i>
    <i r="1">
      <x v="2"/>
    </i>
    <i r="1">
      <x v="3"/>
    </i>
    <i r="1">
      <x v="4"/>
    </i>
    <i r="1">
      <x v="5"/>
    </i>
    <i r="1">
      <x v="6"/>
    </i>
    <i>
      <x v="1"/>
    </i>
    <i r="1">
      <x v="3"/>
    </i>
    <i r="1">
      <x v="6"/>
    </i>
    <i r="1">
      <x v="7"/>
    </i>
    <i>
      <x v="2"/>
    </i>
    <i r="1">
      <x v="1"/>
    </i>
    <i r="1">
      <x v="2"/>
    </i>
    <i r="1">
      <x v="3"/>
    </i>
    <i r="1">
      <x v="4"/>
    </i>
    <i r="1">
      <x v="5"/>
    </i>
    <i r="1">
      <x v="6"/>
    </i>
    <i r="1">
      <x v="7"/>
    </i>
    <i>
      <x v="3"/>
    </i>
    <i r="1">
      <x v="1"/>
    </i>
    <i r="1">
      <x v="2"/>
    </i>
    <i r="1">
      <x v="3"/>
    </i>
    <i r="1">
      <x v="4"/>
    </i>
    <i r="1">
      <x v="5"/>
    </i>
    <i r="1">
      <x v="6"/>
    </i>
    <i>
      <x v="4"/>
    </i>
    <i r="1">
      <x v="1"/>
    </i>
    <i r="1">
      <x v="2"/>
    </i>
    <i r="1">
      <x v="3"/>
    </i>
    <i r="1">
      <x v="4"/>
    </i>
    <i r="1">
      <x v="5"/>
    </i>
    <i r="1">
      <x v="6"/>
    </i>
    <i>
      <x v="5"/>
    </i>
    <i r="1">
      <x v="1"/>
    </i>
    <i r="1">
      <x v="2"/>
    </i>
    <i r="1">
      <x v="4"/>
    </i>
    <i r="1">
      <x v="5"/>
    </i>
    <i r="1">
      <x v="6"/>
    </i>
    <i r="1">
      <x v="7"/>
    </i>
    <i>
      <x v="6"/>
    </i>
    <i r="1">
      <x v="1"/>
    </i>
    <i r="1">
      <x v="2"/>
    </i>
    <i r="1">
      <x v="3"/>
    </i>
    <i r="1">
      <x v="4"/>
    </i>
    <i r="1">
      <x v="5"/>
    </i>
    <i r="1">
      <x v="6"/>
    </i>
    <i>
      <x v="7"/>
    </i>
    <i r="1">
      <x v="1"/>
    </i>
    <i r="1">
      <x v="2"/>
    </i>
    <i r="1">
      <x v="3"/>
    </i>
    <i r="1">
      <x v="4"/>
    </i>
    <i r="1">
      <x v="5"/>
    </i>
    <i r="1">
      <x v="6"/>
    </i>
    <i>
      <x v="8"/>
    </i>
    <i r="1">
      <x v="5"/>
    </i>
    <i r="1">
      <x v="6"/>
    </i>
    <i>
      <x v="9"/>
    </i>
    <i r="1">
      <x v="2"/>
    </i>
    <i r="1">
      <x v="6"/>
    </i>
    <i t="grand">
      <x/>
    </i>
  </rowItems>
  <colFields count="1">
    <field x="-2"/>
  </colFields>
  <colItems count="4">
    <i>
      <x/>
    </i>
    <i i="1">
      <x v="1"/>
    </i>
    <i i="2">
      <x v="2"/>
    </i>
    <i i="3">
      <x v="3"/>
    </i>
  </colItems>
  <pageFields count="5">
    <pageField fld="5" hier="-1"/>
    <pageField fld="1" hier="-1"/>
    <pageField fld="7" hier="-1"/>
    <pageField fld="8" hier="-1"/>
    <pageField fld="9" hier="-1"/>
  </pageFields>
  <dataFields count="4">
    <dataField name="% Incidencia total" fld="12" showDataAs="percentOfTotal" baseField="11" baseItem="0" numFmtId="10"/>
    <dataField name="Valoración inicial" fld="12" subtotal="average" baseField="3" baseItem="0" numFmtId="165"/>
    <dataField name="Valoración 2020" fld="13" subtotal="average" baseField="3" baseItem="0" numFmtId="165"/>
    <dataField name="Valoración 2020 (E)" fld="14" subtotal="average" baseField="2" baseItem="1" numFmtId="165"/>
  </dataFields>
  <formats count="306">
    <format dxfId="693">
      <pivotArea type="all" dataOnly="0" outline="0" fieldPosition="0"/>
    </format>
    <format dxfId="692">
      <pivotArea outline="0" collapsedLevelsAreSubtotals="1" fieldPosition="0"/>
    </format>
    <format dxfId="691">
      <pivotArea field="2" type="button" dataOnly="0" labelOnly="1" outline="0" axis="axisRow" fieldPosition="1"/>
    </format>
    <format dxfId="690">
      <pivotArea field="3" type="button" dataOnly="0" labelOnly="1" outline="0" axis="axisRow" fieldPosition="2"/>
    </format>
    <format dxfId="689">
      <pivotArea dataOnly="0" labelOnly="1" outline="0" fieldPosition="0">
        <references count="1">
          <reference field="2" count="0"/>
        </references>
      </pivotArea>
    </format>
    <format dxfId="688">
      <pivotArea dataOnly="0" labelOnly="1" outline="0" fieldPosition="0">
        <references count="1">
          <reference field="4294967294" count="2">
            <x v="1"/>
            <x v="2"/>
          </reference>
        </references>
      </pivotArea>
    </format>
    <format dxfId="687">
      <pivotArea type="all" dataOnly="0" outline="0" fieldPosition="0"/>
    </format>
    <format dxfId="686">
      <pivotArea outline="0" collapsedLevelsAreSubtotals="1" fieldPosition="0"/>
    </format>
    <format dxfId="685">
      <pivotArea field="2" type="button" dataOnly="0" labelOnly="1" outline="0" axis="axisRow" fieldPosition="1"/>
    </format>
    <format dxfId="684">
      <pivotArea field="3" type="button" dataOnly="0" labelOnly="1" outline="0" axis="axisRow" fieldPosition="2"/>
    </format>
    <format dxfId="683">
      <pivotArea dataOnly="0" labelOnly="1" outline="0" fieldPosition="0">
        <references count="1">
          <reference field="2" count="0"/>
        </references>
      </pivotArea>
    </format>
    <format dxfId="682">
      <pivotArea dataOnly="0" labelOnly="1" outline="0" fieldPosition="0">
        <references count="1">
          <reference field="4294967294" count="2">
            <x v="1"/>
            <x v="2"/>
          </reference>
        </references>
      </pivotArea>
    </format>
    <format dxfId="681">
      <pivotArea field="2" type="button" dataOnly="0" labelOnly="1" outline="0" axis="axisRow" fieldPosition="1"/>
    </format>
    <format dxfId="680">
      <pivotArea field="3" type="button" dataOnly="0" labelOnly="1" outline="0" axis="axisRow" fieldPosition="2"/>
    </format>
    <format dxfId="679">
      <pivotArea dataOnly="0" labelOnly="1" outline="0" fieldPosition="0">
        <references count="1">
          <reference field="4294967294" count="2">
            <x v="1"/>
            <x v="2"/>
          </reference>
        </references>
      </pivotArea>
    </format>
    <format dxfId="678">
      <pivotArea field="2" type="button" dataOnly="0" labelOnly="1" outline="0" axis="axisRow" fieldPosition="1"/>
    </format>
    <format dxfId="677">
      <pivotArea field="3" type="button" dataOnly="0" labelOnly="1" outline="0" axis="axisRow" fieldPosition="2"/>
    </format>
    <format dxfId="676">
      <pivotArea dataOnly="0" labelOnly="1" outline="0" fieldPosition="0">
        <references count="1">
          <reference field="4294967294" count="2">
            <x v="1"/>
            <x v="2"/>
          </reference>
        </references>
      </pivotArea>
    </format>
    <format dxfId="675">
      <pivotArea field="2" type="button" dataOnly="0" labelOnly="1" outline="0" axis="axisRow" fieldPosition="1"/>
    </format>
    <format dxfId="674">
      <pivotArea field="3" type="button" dataOnly="0" labelOnly="1" outline="0" axis="axisRow" fieldPosition="2"/>
    </format>
    <format dxfId="673">
      <pivotArea dataOnly="0" labelOnly="1" outline="0" fieldPosition="0">
        <references count="1">
          <reference field="4294967294" count="2">
            <x v="1"/>
            <x v="2"/>
          </reference>
        </references>
      </pivotArea>
    </format>
    <format dxfId="672">
      <pivotArea field="2" type="button" dataOnly="0" labelOnly="1" outline="0" axis="axisRow" fieldPosition="1"/>
    </format>
    <format dxfId="671">
      <pivotArea field="3" type="button" dataOnly="0" labelOnly="1" outline="0" axis="axisRow" fieldPosition="2"/>
    </format>
    <format dxfId="670">
      <pivotArea dataOnly="0" labelOnly="1" outline="0" fieldPosition="0">
        <references count="1">
          <reference field="4294967294" count="2">
            <x v="1"/>
            <x v="2"/>
          </reference>
        </references>
      </pivotArea>
    </format>
    <format dxfId="669">
      <pivotArea type="all" dataOnly="0" outline="0" fieldPosition="0"/>
    </format>
    <format dxfId="668">
      <pivotArea outline="0" collapsedLevelsAreSubtotals="1" fieldPosition="0"/>
    </format>
    <format dxfId="667">
      <pivotArea field="2" type="button" dataOnly="0" labelOnly="1" outline="0" axis="axisRow" fieldPosition="1"/>
    </format>
    <format dxfId="666">
      <pivotArea field="3" type="button" dataOnly="0" labelOnly="1" outline="0" axis="axisRow" fieldPosition="2"/>
    </format>
    <format dxfId="665">
      <pivotArea dataOnly="0" labelOnly="1" outline="0" fieldPosition="0">
        <references count="1">
          <reference field="2" count="0"/>
        </references>
      </pivotArea>
    </format>
    <format dxfId="664">
      <pivotArea dataOnly="0" labelOnly="1" outline="0" fieldPosition="0">
        <references count="1">
          <reference field="4294967294" count="2">
            <x v="1"/>
            <x v="2"/>
          </reference>
        </references>
      </pivotArea>
    </format>
    <format dxfId="663">
      <pivotArea field="2" type="button" dataOnly="0" labelOnly="1" outline="0" axis="axisRow" fieldPosition="1"/>
    </format>
    <format dxfId="662">
      <pivotArea field="3" type="button" dataOnly="0" labelOnly="1" outline="0" axis="axisRow" fieldPosition="2"/>
    </format>
    <format dxfId="661">
      <pivotArea dataOnly="0" labelOnly="1" outline="0" fieldPosition="0">
        <references count="1">
          <reference field="4294967294" count="2">
            <x v="1"/>
            <x v="2"/>
          </reference>
        </references>
      </pivotArea>
    </format>
    <format dxfId="660">
      <pivotArea field="2" type="button" dataOnly="0" labelOnly="1" outline="0" axis="axisRow" fieldPosition="1"/>
    </format>
    <format dxfId="659">
      <pivotArea field="3" type="button" dataOnly="0" labelOnly="1" outline="0" axis="axisRow" fieldPosition="2"/>
    </format>
    <format dxfId="658">
      <pivotArea dataOnly="0" labelOnly="1" outline="0" fieldPosition="0">
        <references count="1">
          <reference field="4294967294" count="2">
            <x v="1"/>
            <x v="2"/>
          </reference>
        </references>
      </pivotArea>
    </format>
    <format dxfId="657">
      <pivotArea field="2" type="button" dataOnly="0" labelOnly="1" outline="0" axis="axisRow" fieldPosition="1"/>
    </format>
    <format dxfId="656">
      <pivotArea field="3" type="button" dataOnly="0" labelOnly="1" outline="0" axis="axisRow" fieldPosition="2"/>
    </format>
    <format dxfId="655">
      <pivotArea dataOnly="0" labelOnly="1" outline="0" fieldPosition="0">
        <references count="1">
          <reference field="4294967294" count="2">
            <x v="1"/>
            <x v="2"/>
          </reference>
        </references>
      </pivotArea>
    </format>
    <format dxfId="654">
      <pivotArea field="2" type="button" dataOnly="0" labelOnly="1" outline="0" axis="axisRow" fieldPosition="1"/>
    </format>
    <format dxfId="653">
      <pivotArea field="3" type="button" dataOnly="0" labelOnly="1" outline="0" axis="axisRow" fieldPosition="2"/>
    </format>
    <format dxfId="652">
      <pivotArea dataOnly="0" labelOnly="1" outline="0" fieldPosition="0">
        <references count="1">
          <reference field="4294967294" count="2">
            <x v="1"/>
            <x v="2"/>
          </reference>
        </references>
      </pivotArea>
    </format>
    <format dxfId="651">
      <pivotArea outline="0" fieldPosition="0">
        <references count="1">
          <reference field="4294967294" count="1" selected="0">
            <x v="1"/>
          </reference>
        </references>
      </pivotArea>
    </format>
    <format dxfId="650">
      <pivotArea outline="0" fieldPosition="0">
        <references count="1">
          <reference field="4294967294" count="1" selected="0">
            <x v="1"/>
          </reference>
        </references>
      </pivotArea>
    </format>
    <format dxfId="649">
      <pivotArea outline="0" collapsedLevelsAreSubtotals="1" fieldPosition="0"/>
    </format>
    <format dxfId="648">
      <pivotArea dataOnly="0" labelOnly="1" outline="0" fieldPosition="0">
        <references count="1">
          <reference field="4294967294" count="2">
            <x v="1"/>
            <x v="2"/>
          </reference>
        </references>
      </pivotArea>
    </format>
    <format dxfId="647">
      <pivotArea outline="0" collapsedLevelsAreSubtotals="1" fieldPosition="0"/>
    </format>
    <format dxfId="646">
      <pivotArea dataOnly="0" labelOnly="1" outline="0" fieldPosition="0">
        <references count="1">
          <reference field="4294967294" count="2">
            <x v="1"/>
            <x v="2"/>
          </reference>
        </references>
      </pivotArea>
    </format>
    <format dxfId="645">
      <pivotArea fieldPosition="0">
        <references count="3">
          <reference field="4294967294" count="1" selected="0">
            <x v="1"/>
          </reference>
          <reference field="2" count="1" selected="0">
            <x v="1"/>
          </reference>
          <reference field="3" count="1">
            <x v="1"/>
          </reference>
        </references>
      </pivotArea>
    </format>
    <format dxfId="644">
      <pivotArea fieldPosition="0">
        <references count="2">
          <reference field="4294967294" count="1" selected="0">
            <x v="1"/>
          </reference>
          <reference field="2" count="1">
            <x v="2"/>
          </reference>
        </references>
      </pivotArea>
    </format>
    <format dxfId="643">
      <pivotArea fieldPosition="0">
        <references count="3">
          <reference field="4294967294" count="1" selected="0">
            <x v="1"/>
          </reference>
          <reference field="2" count="1" selected="0">
            <x v="2"/>
          </reference>
          <reference field="3" count="1">
            <x v="2"/>
          </reference>
        </references>
      </pivotArea>
    </format>
    <format dxfId="642">
      <pivotArea fieldPosition="0">
        <references count="2">
          <reference field="4294967294" count="1" selected="0">
            <x v="1"/>
          </reference>
          <reference field="2" count="1">
            <x v="3"/>
          </reference>
        </references>
      </pivotArea>
    </format>
    <format dxfId="641">
      <pivotArea fieldPosition="0">
        <references count="3">
          <reference field="4294967294" count="1" selected="0">
            <x v="1"/>
          </reference>
          <reference field="2" count="1" selected="0">
            <x v="3"/>
          </reference>
          <reference field="3" count="2">
            <x v="3"/>
            <x v="4"/>
          </reference>
        </references>
      </pivotArea>
    </format>
    <format dxfId="640">
      <pivotArea fieldPosition="0">
        <references count="2">
          <reference field="4294967294" count="1" selected="0">
            <x v="1"/>
          </reference>
          <reference field="2" count="1">
            <x v="4"/>
          </reference>
        </references>
      </pivotArea>
    </format>
    <format dxfId="639">
      <pivotArea fieldPosition="0">
        <references count="3">
          <reference field="4294967294" count="1" selected="0">
            <x v="1"/>
          </reference>
          <reference field="2" count="1" selected="0">
            <x v="4"/>
          </reference>
          <reference field="3" count="1">
            <x v="5"/>
          </reference>
        </references>
      </pivotArea>
    </format>
    <format dxfId="638">
      <pivotArea fieldPosition="0">
        <references count="2">
          <reference field="4294967294" count="1" selected="0">
            <x v="1"/>
          </reference>
          <reference field="2" count="1">
            <x v="5"/>
          </reference>
        </references>
      </pivotArea>
    </format>
    <format dxfId="637">
      <pivotArea fieldPosition="0">
        <references count="3">
          <reference field="4294967294" count="1" selected="0">
            <x v="1"/>
          </reference>
          <reference field="2" count="1" selected="0">
            <x v="5"/>
          </reference>
          <reference field="3" count="1">
            <x v="6"/>
          </reference>
        </references>
      </pivotArea>
    </format>
    <format dxfId="636">
      <pivotArea fieldPosition="0">
        <references count="2">
          <reference field="4294967294" count="1" selected="0">
            <x v="1"/>
          </reference>
          <reference field="2" count="1">
            <x v="6"/>
          </reference>
        </references>
      </pivotArea>
    </format>
    <format dxfId="635">
      <pivotArea fieldPosition="0">
        <references count="3">
          <reference field="4294967294" count="1" selected="0">
            <x v="1"/>
          </reference>
          <reference field="2" count="1" selected="0">
            <x v="6"/>
          </reference>
          <reference field="3" count="3">
            <x v="7"/>
            <x v="8"/>
            <x v="9"/>
          </reference>
        </references>
      </pivotArea>
    </format>
    <format dxfId="634">
      <pivotArea fieldPosition="0">
        <references count="2">
          <reference field="4294967294" count="1" selected="0">
            <x v="1"/>
          </reference>
          <reference field="2" count="1">
            <x v="7"/>
          </reference>
        </references>
      </pivotArea>
    </format>
    <format dxfId="633">
      <pivotArea dataOnly="0" labelOnly="1" outline="0" fieldPosition="0">
        <references count="2">
          <reference field="2" count="1" selected="0">
            <x v="6"/>
          </reference>
          <reference field="3" count="1">
            <x v="13"/>
          </reference>
        </references>
      </pivotArea>
    </format>
    <format dxfId="632">
      <pivotArea dataOnly="0" labelOnly="1" outline="0" fieldPosition="0">
        <references count="2">
          <reference field="2" count="1" selected="0">
            <x v="6"/>
          </reference>
          <reference field="3" count="1">
            <x v="13"/>
          </reference>
        </references>
      </pivotArea>
    </format>
    <format dxfId="631">
      <pivotArea type="all" dataOnly="0" outline="0" fieldPosition="0"/>
    </format>
    <format dxfId="630">
      <pivotArea outline="0" collapsedLevelsAreSubtotals="1" fieldPosition="0"/>
    </format>
    <format dxfId="629">
      <pivotArea field="2" type="button" dataOnly="0" labelOnly="1" outline="0" axis="axisRow" fieldPosition="1"/>
    </format>
    <format dxfId="628">
      <pivotArea field="3" type="button" dataOnly="0" labelOnly="1" outline="0" axis="axisRow" fieldPosition="2"/>
    </format>
    <format dxfId="627">
      <pivotArea dataOnly="0" labelOnly="1" outline="0" fieldPosition="0">
        <references count="1">
          <reference field="2" count="6">
            <x v="1"/>
            <x v="2"/>
            <x v="3"/>
            <x v="5"/>
            <x v="6"/>
            <x v="7"/>
          </reference>
        </references>
      </pivotArea>
    </format>
    <format dxfId="626">
      <pivotArea dataOnly="0" labelOnly="1" outline="0" fieldPosition="0">
        <references count="2">
          <reference field="2" count="1" selected="0">
            <x v="1"/>
          </reference>
          <reference field="3" count="1">
            <x v="1"/>
          </reference>
        </references>
      </pivotArea>
    </format>
    <format dxfId="625">
      <pivotArea dataOnly="0" labelOnly="1" outline="0" fieldPosition="0">
        <references count="2">
          <reference field="2" count="1" selected="0">
            <x v="2"/>
          </reference>
          <reference field="3" count="1">
            <x v="2"/>
          </reference>
        </references>
      </pivotArea>
    </format>
    <format dxfId="624">
      <pivotArea dataOnly="0" labelOnly="1" outline="0" fieldPosition="0">
        <references count="2">
          <reference field="2" count="1" selected="0">
            <x v="3"/>
          </reference>
          <reference field="3" count="2">
            <x v="3"/>
            <x v="4"/>
          </reference>
        </references>
      </pivotArea>
    </format>
    <format dxfId="623">
      <pivotArea dataOnly="0" labelOnly="1" outline="0" fieldPosition="0">
        <references count="2">
          <reference field="2" count="1" selected="0">
            <x v="5"/>
          </reference>
          <reference field="3" count="2">
            <x v="6"/>
            <x v="18"/>
          </reference>
        </references>
      </pivotArea>
    </format>
    <format dxfId="622">
      <pivotArea dataOnly="0" labelOnly="1" outline="0" fieldPosition="0">
        <references count="2">
          <reference field="2" count="1" selected="0">
            <x v="6"/>
          </reference>
          <reference field="3" count="6">
            <x v="7"/>
            <x v="9"/>
            <x v="13"/>
            <x v="14"/>
            <x v="15"/>
            <x v="16"/>
          </reference>
        </references>
      </pivotArea>
    </format>
    <format dxfId="621">
      <pivotArea dataOnly="0" labelOnly="1" outline="0" fieldPosition="0">
        <references count="2">
          <reference field="2" count="1" selected="0">
            <x v="7"/>
          </reference>
          <reference field="3" count="3">
            <x v="10"/>
            <x v="11"/>
            <x v="12"/>
          </reference>
        </references>
      </pivotArea>
    </format>
    <format dxfId="620">
      <pivotArea dataOnly="0" labelOnly="1" outline="0" fieldPosition="0">
        <references count="1">
          <reference field="4294967294" count="2">
            <x v="1"/>
            <x v="2"/>
          </reference>
        </references>
      </pivotArea>
    </format>
    <format dxfId="619">
      <pivotArea type="all" dataOnly="0" outline="0" fieldPosition="0"/>
    </format>
    <format dxfId="618">
      <pivotArea outline="0" collapsedLevelsAreSubtotals="1" fieldPosition="0"/>
    </format>
    <format dxfId="617">
      <pivotArea field="2" type="button" dataOnly="0" labelOnly="1" outline="0" axis="axisRow" fieldPosition="1"/>
    </format>
    <format dxfId="616">
      <pivotArea field="3" type="button" dataOnly="0" labelOnly="1" outline="0" axis="axisRow" fieldPosition="2"/>
    </format>
    <format dxfId="615">
      <pivotArea dataOnly="0" labelOnly="1" outline="0" fieldPosition="0">
        <references count="1">
          <reference field="2" count="6">
            <x v="1"/>
            <x v="2"/>
            <x v="3"/>
            <x v="5"/>
            <x v="6"/>
            <x v="7"/>
          </reference>
        </references>
      </pivotArea>
    </format>
    <format dxfId="614">
      <pivotArea dataOnly="0" labelOnly="1" outline="0" fieldPosition="0">
        <references count="2">
          <reference field="2" count="1" selected="0">
            <x v="1"/>
          </reference>
          <reference field="3" count="1">
            <x v="1"/>
          </reference>
        </references>
      </pivotArea>
    </format>
    <format dxfId="613">
      <pivotArea dataOnly="0" labelOnly="1" outline="0" fieldPosition="0">
        <references count="2">
          <reference field="2" count="1" selected="0">
            <x v="2"/>
          </reference>
          <reference field="3" count="1">
            <x v="2"/>
          </reference>
        </references>
      </pivotArea>
    </format>
    <format dxfId="612">
      <pivotArea dataOnly="0" labelOnly="1" outline="0" fieldPosition="0">
        <references count="2">
          <reference field="2" count="1" selected="0">
            <x v="3"/>
          </reference>
          <reference field="3" count="2">
            <x v="3"/>
            <x v="4"/>
          </reference>
        </references>
      </pivotArea>
    </format>
    <format dxfId="611">
      <pivotArea dataOnly="0" labelOnly="1" outline="0" fieldPosition="0">
        <references count="2">
          <reference field="2" count="1" selected="0">
            <x v="5"/>
          </reference>
          <reference field="3" count="2">
            <x v="6"/>
            <x v="18"/>
          </reference>
        </references>
      </pivotArea>
    </format>
    <format dxfId="610">
      <pivotArea dataOnly="0" labelOnly="1" outline="0" fieldPosition="0">
        <references count="2">
          <reference field="2" count="1" selected="0">
            <x v="6"/>
          </reference>
          <reference field="3" count="6">
            <x v="7"/>
            <x v="9"/>
            <x v="13"/>
            <x v="14"/>
            <x v="15"/>
            <x v="16"/>
          </reference>
        </references>
      </pivotArea>
    </format>
    <format dxfId="609">
      <pivotArea dataOnly="0" labelOnly="1" outline="0" fieldPosition="0">
        <references count="2">
          <reference field="2" count="1" selected="0">
            <x v="7"/>
          </reference>
          <reference field="3" count="3">
            <x v="10"/>
            <x v="11"/>
            <x v="12"/>
          </reference>
        </references>
      </pivotArea>
    </format>
    <format dxfId="608">
      <pivotArea dataOnly="0" labelOnly="1" outline="0" fieldPosition="0">
        <references count="1">
          <reference field="4294967294" count="2">
            <x v="1"/>
            <x v="2"/>
          </reference>
        </references>
      </pivotArea>
    </format>
    <format dxfId="607">
      <pivotArea outline="0" collapsedLevelsAreSubtotals="1" fieldPosition="0">
        <references count="1">
          <reference field="4294967294" count="1" selected="0">
            <x v="1"/>
          </reference>
        </references>
      </pivotArea>
    </format>
    <format dxfId="606">
      <pivotArea dataOnly="0" labelOnly="1" outline="0" fieldPosition="0">
        <references count="1">
          <reference field="4294967294" count="1">
            <x v="1"/>
          </reference>
        </references>
      </pivotArea>
    </format>
    <format dxfId="605">
      <pivotArea field="3" type="button" dataOnly="0" labelOnly="1" outline="0" axis="axisRow" fieldPosition="2"/>
    </format>
    <format dxfId="604">
      <pivotArea dataOnly="0" labelOnly="1" outline="0" fieldPosition="0">
        <references count="1">
          <reference field="2" count="1">
            <x v="1"/>
          </reference>
        </references>
      </pivotArea>
    </format>
    <format dxfId="603">
      <pivotArea dataOnly="0" labelOnly="1" outline="0" fieldPosition="0">
        <references count="1">
          <reference field="2" count="1">
            <x v="2"/>
          </reference>
        </references>
      </pivotArea>
    </format>
    <format dxfId="602">
      <pivotArea dataOnly="0" labelOnly="1" outline="0" fieldPosition="0">
        <references count="1">
          <reference field="2" count="1">
            <x v="3"/>
          </reference>
        </references>
      </pivotArea>
    </format>
    <format dxfId="601">
      <pivotArea dataOnly="0" labelOnly="1" outline="0" fieldPosition="0">
        <references count="1">
          <reference field="2" count="1">
            <x v="5"/>
          </reference>
        </references>
      </pivotArea>
    </format>
    <format dxfId="600">
      <pivotArea dataOnly="0" labelOnly="1" outline="0" fieldPosition="0">
        <references count="1">
          <reference field="2" count="1">
            <x v="6"/>
          </reference>
        </references>
      </pivotArea>
    </format>
    <format dxfId="599">
      <pivotArea dataOnly="0" labelOnly="1" outline="0" fieldPosition="0">
        <references count="1">
          <reference field="2" count="1">
            <x v="7"/>
          </reference>
        </references>
      </pivotArea>
    </format>
    <format dxfId="598">
      <pivotArea dataOnly="0" labelOnly="1" outline="0" fieldPosition="0">
        <references count="2">
          <reference field="2" count="1" selected="0">
            <x v="2"/>
          </reference>
          <reference field="3" count="1">
            <x v="2"/>
          </reference>
        </references>
      </pivotArea>
    </format>
    <format dxfId="597">
      <pivotArea dataOnly="0" labelOnly="1" outline="0" fieldPosition="0">
        <references count="2">
          <reference field="2" count="1" selected="0">
            <x v="3"/>
          </reference>
          <reference field="3" count="2">
            <x v="3"/>
            <x v="4"/>
          </reference>
        </references>
      </pivotArea>
    </format>
    <format dxfId="596">
      <pivotArea dataOnly="0" labelOnly="1" outline="0" fieldPosition="0">
        <references count="2">
          <reference field="2" count="1" selected="0">
            <x v="5"/>
          </reference>
          <reference field="3" count="2">
            <x v="6"/>
            <x v="18"/>
          </reference>
        </references>
      </pivotArea>
    </format>
    <format dxfId="595">
      <pivotArea dataOnly="0" labelOnly="1" outline="0" fieldPosition="0">
        <references count="2">
          <reference field="2" count="1" selected="0">
            <x v="6"/>
          </reference>
          <reference field="3" count="6">
            <x v="7"/>
            <x v="9"/>
            <x v="13"/>
            <x v="14"/>
            <x v="15"/>
            <x v="16"/>
          </reference>
        </references>
      </pivotArea>
    </format>
    <format dxfId="594">
      <pivotArea dataOnly="0" labelOnly="1" outline="0" fieldPosition="0">
        <references count="2">
          <reference field="2" count="1" selected="0">
            <x v="7"/>
          </reference>
          <reference field="3" count="3">
            <x v="10"/>
            <x v="11"/>
            <x v="12"/>
          </reference>
        </references>
      </pivotArea>
    </format>
    <format dxfId="593">
      <pivotArea field="3" type="button" dataOnly="0" labelOnly="1" outline="0" axis="axisRow" fieldPosition="2"/>
    </format>
    <format dxfId="592">
      <pivotArea dataOnly="0" labelOnly="1" outline="0" fieldPosition="0">
        <references count="1">
          <reference field="2" count="1">
            <x v="1"/>
          </reference>
        </references>
      </pivotArea>
    </format>
    <format dxfId="591">
      <pivotArea dataOnly="0" labelOnly="1" outline="0" fieldPosition="0">
        <references count="1">
          <reference field="2" count="1">
            <x v="2"/>
          </reference>
        </references>
      </pivotArea>
    </format>
    <format dxfId="590">
      <pivotArea dataOnly="0" labelOnly="1" outline="0" fieldPosition="0">
        <references count="1">
          <reference field="2" count="1">
            <x v="3"/>
          </reference>
        </references>
      </pivotArea>
    </format>
    <format dxfId="589">
      <pivotArea dataOnly="0" labelOnly="1" outline="0" fieldPosition="0">
        <references count="1">
          <reference field="2" count="1">
            <x v="5"/>
          </reference>
        </references>
      </pivotArea>
    </format>
    <format dxfId="588">
      <pivotArea dataOnly="0" labelOnly="1" outline="0" fieldPosition="0">
        <references count="1">
          <reference field="2" count="1">
            <x v="6"/>
          </reference>
        </references>
      </pivotArea>
    </format>
    <format dxfId="587">
      <pivotArea dataOnly="0" labelOnly="1" outline="0" fieldPosition="0">
        <references count="1">
          <reference field="2" count="1">
            <x v="7"/>
          </reference>
        </references>
      </pivotArea>
    </format>
    <format dxfId="586">
      <pivotArea dataOnly="0" labelOnly="1" outline="0" fieldPosition="0">
        <references count="2">
          <reference field="2" count="1" selected="0">
            <x v="2"/>
          </reference>
          <reference field="3" count="1">
            <x v="2"/>
          </reference>
        </references>
      </pivotArea>
    </format>
    <format dxfId="585">
      <pivotArea dataOnly="0" labelOnly="1" outline="0" fieldPosition="0">
        <references count="2">
          <reference field="2" count="1" selected="0">
            <x v="3"/>
          </reference>
          <reference field="3" count="2">
            <x v="3"/>
            <x v="4"/>
          </reference>
        </references>
      </pivotArea>
    </format>
    <format dxfId="584">
      <pivotArea dataOnly="0" labelOnly="1" outline="0" fieldPosition="0">
        <references count="2">
          <reference field="2" count="1" selected="0">
            <x v="5"/>
          </reference>
          <reference field="3" count="2">
            <x v="6"/>
            <x v="18"/>
          </reference>
        </references>
      </pivotArea>
    </format>
    <format dxfId="583">
      <pivotArea dataOnly="0" labelOnly="1" outline="0" fieldPosition="0">
        <references count="2">
          <reference field="2" count="1" selected="0">
            <x v="6"/>
          </reference>
          <reference field="3" count="6">
            <x v="7"/>
            <x v="9"/>
            <x v="13"/>
            <x v="14"/>
            <x v="15"/>
            <x v="16"/>
          </reference>
        </references>
      </pivotArea>
    </format>
    <format dxfId="582">
      <pivotArea dataOnly="0" labelOnly="1" outline="0" fieldPosition="0">
        <references count="2">
          <reference field="2" count="1" selected="0">
            <x v="7"/>
          </reference>
          <reference field="3" count="3">
            <x v="10"/>
            <x v="11"/>
            <x v="12"/>
          </reference>
        </references>
      </pivotArea>
    </format>
    <format dxfId="581">
      <pivotArea field="3" type="button" dataOnly="0" labelOnly="1" outline="0" axis="axisRow" fieldPosition="2"/>
    </format>
    <format dxfId="580">
      <pivotArea dataOnly="0" labelOnly="1" outline="0" fieldPosition="0">
        <references count="1">
          <reference field="2" count="1">
            <x v="1"/>
          </reference>
        </references>
      </pivotArea>
    </format>
    <format dxfId="579">
      <pivotArea dataOnly="0" labelOnly="1" outline="0" fieldPosition="0">
        <references count="1">
          <reference field="2" count="1">
            <x v="2"/>
          </reference>
        </references>
      </pivotArea>
    </format>
    <format dxfId="578">
      <pivotArea dataOnly="0" labelOnly="1" outline="0" fieldPosition="0">
        <references count="1">
          <reference field="2" count="1">
            <x v="3"/>
          </reference>
        </references>
      </pivotArea>
    </format>
    <format dxfId="577">
      <pivotArea dataOnly="0" labelOnly="1" outline="0" fieldPosition="0">
        <references count="1">
          <reference field="2" count="1">
            <x v="5"/>
          </reference>
        </references>
      </pivotArea>
    </format>
    <format dxfId="576">
      <pivotArea dataOnly="0" labelOnly="1" outline="0" fieldPosition="0">
        <references count="1">
          <reference field="2" count="1">
            <x v="6"/>
          </reference>
        </references>
      </pivotArea>
    </format>
    <format dxfId="575">
      <pivotArea dataOnly="0" labelOnly="1" outline="0" fieldPosition="0">
        <references count="1">
          <reference field="2" count="1">
            <x v="7"/>
          </reference>
        </references>
      </pivotArea>
    </format>
    <format dxfId="574">
      <pivotArea dataOnly="0" labelOnly="1" outline="0" fieldPosition="0">
        <references count="2">
          <reference field="2" count="1" selected="0">
            <x v="2"/>
          </reference>
          <reference field="3" count="1">
            <x v="2"/>
          </reference>
        </references>
      </pivotArea>
    </format>
    <format dxfId="573">
      <pivotArea dataOnly="0" labelOnly="1" outline="0" fieldPosition="0">
        <references count="2">
          <reference field="2" count="1" selected="0">
            <x v="3"/>
          </reference>
          <reference field="3" count="2">
            <x v="3"/>
            <x v="4"/>
          </reference>
        </references>
      </pivotArea>
    </format>
    <format dxfId="572">
      <pivotArea dataOnly="0" labelOnly="1" outline="0" fieldPosition="0">
        <references count="2">
          <reference field="2" count="1" selected="0">
            <x v="5"/>
          </reference>
          <reference field="3" count="2">
            <x v="6"/>
            <x v="18"/>
          </reference>
        </references>
      </pivotArea>
    </format>
    <format dxfId="571">
      <pivotArea dataOnly="0" labelOnly="1" outline="0" fieldPosition="0">
        <references count="2">
          <reference field="2" count="1" selected="0">
            <x v="6"/>
          </reference>
          <reference field="3" count="6">
            <x v="7"/>
            <x v="9"/>
            <x v="13"/>
            <x v="14"/>
            <x v="15"/>
            <x v="16"/>
          </reference>
        </references>
      </pivotArea>
    </format>
    <format dxfId="570">
      <pivotArea dataOnly="0" labelOnly="1" outline="0" fieldPosition="0">
        <references count="2">
          <reference field="2" count="1" selected="0">
            <x v="7"/>
          </reference>
          <reference field="3" count="3">
            <x v="10"/>
            <x v="11"/>
            <x v="12"/>
          </reference>
        </references>
      </pivotArea>
    </format>
    <format dxfId="569">
      <pivotArea field="3" type="button" dataOnly="0" labelOnly="1" outline="0" axis="axisRow" fieldPosition="2"/>
    </format>
    <format dxfId="568">
      <pivotArea dataOnly="0" labelOnly="1" outline="0" fieldPosition="0">
        <references count="1">
          <reference field="2" count="1">
            <x v="1"/>
          </reference>
        </references>
      </pivotArea>
    </format>
    <format dxfId="567">
      <pivotArea dataOnly="0" labelOnly="1" outline="0" fieldPosition="0">
        <references count="1">
          <reference field="2" count="1">
            <x v="2"/>
          </reference>
        </references>
      </pivotArea>
    </format>
    <format dxfId="566">
      <pivotArea dataOnly="0" labelOnly="1" outline="0" fieldPosition="0">
        <references count="1">
          <reference field="2" count="1">
            <x v="3"/>
          </reference>
        </references>
      </pivotArea>
    </format>
    <format dxfId="565">
      <pivotArea dataOnly="0" labelOnly="1" outline="0" fieldPosition="0">
        <references count="1">
          <reference field="2" count="1">
            <x v="5"/>
          </reference>
        </references>
      </pivotArea>
    </format>
    <format dxfId="564">
      <pivotArea dataOnly="0" labelOnly="1" outline="0" fieldPosition="0">
        <references count="1">
          <reference field="2" count="1">
            <x v="6"/>
          </reference>
        </references>
      </pivotArea>
    </format>
    <format dxfId="563">
      <pivotArea dataOnly="0" labelOnly="1" outline="0" fieldPosition="0">
        <references count="1">
          <reference field="2" count="1">
            <x v="7"/>
          </reference>
        </references>
      </pivotArea>
    </format>
    <format dxfId="562">
      <pivotArea dataOnly="0" labelOnly="1" outline="0" fieldPosition="0">
        <references count="2">
          <reference field="2" count="1" selected="0">
            <x v="2"/>
          </reference>
          <reference field="3" count="1">
            <x v="2"/>
          </reference>
        </references>
      </pivotArea>
    </format>
    <format dxfId="561">
      <pivotArea dataOnly="0" labelOnly="1" outline="0" fieldPosition="0">
        <references count="2">
          <reference field="2" count="1" selected="0">
            <x v="3"/>
          </reference>
          <reference field="3" count="2">
            <x v="3"/>
            <x v="4"/>
          </reference>
        </references>
      </pivotArea>
    </format>
    <format dxfId="560">
      <pivotArea dataOnly="0" labelOnly="1" outline="0" fieldPosition="0">
        <references count="2">
          <reference field="2" count="1" selected="0">
            <x v="5"/>
          </reference>
          <reference field="3" count="2">
            <x v="6"/>
            <x v="18"/>
          </reference>
        </references>
      </pivotArea>
    </format>
    <format dxfId="559">
      <pivotArea dataOnly="0" labelOnly="1" outline="0" fieldPosition="0">
        <references count="2">
          <reference field="2" count="1" selected="0">
            <x v="6"/>
          </reference>
          <reference field="3" count="6">
            <x v="7"/>
            <x v="9"/>
            <x v="13"/>
            <x v="14"/>
            <x v="15"/>
            <x v="16"/>
          </reference>
        </references>
      </pivotArea>
    </format>
    <format dxfId="558">
      <pivotArea dataOnly="0" labelOnly="1" outline="0" fieldPosition="0">
        <references count="2">
          <reference field="2" count="1" selected="0">
            <x v="7"/>
          </reference>
          <reference field="3" count="3">
            <x v="10"/>
            <x v="11"/>
            <x v="12"/>
          </reference>
        </references>
      </pivotArea>
    </format>
    <format dxfId="557">
      <pivotArea field="3" type="button" dataOnly="0" labelOnly="1" outline="0" axis="axisRow" fieldPosition="2"/>
    </format>
    <format dxfId="556">
      <pivotArea type="all" dataOnly="0" outline="0" fieldPosition="0"/>
    </format>
    <format dxfId="555">
      <pivotArea outline="0" collapsedLevelsAreSubtotals="1" fieldPosition="0"/>
    </format>
    <format dxfId="554">
      <pivotArea field="2" type="button" dataOnly="0" labelOnly="1" outline="0" axis="axisRow" fieldPosition="1"/>
    </format>
    <format dxfId="553">
      <pivotArea field="3" type="button" dataOnly="0" labelOnly="1" outline="0" axis="axisRow" fieldPosition="2"/>
    </format>
    <format dxfId="552">
      <pivotArea dataOnly="0" labelOnly="1" outline="0" fieldPosition="0">
        <references count="1">
          <reference field="2" count="6">
            <x v="1"/>
            <x v="2"/>
            <x v="3"/>
            <x v="5"/>
            <x v="6"/>
            <x v="7"/>
          </reference>
        </references>
      </pivotArea>
    </format>
    <format dxfId="551">
      <pivotArea dataOnly="0" labelOnly="1" outline="0" fieldPosition="0">
        <references count="2">
          <reference field="2" count="1" selected="0">
            <x v="1"/>
          </reference>
          <reference field="3" count="1">
            <x v="1"/>
          </reference>
        </references>
      </pivotArea>
    </format>
    <format dxfId="550">
      <pivotArea dataOnly="0" labelOnly="1" outline="0" fieldPosition="0">
        <references count="2">
          <reference field="2" count="1" selected="0">
            <x v="2"/>
          </reference>
          <reference field="3" count="1">
            <x v="2"/>
          </reference>
        </references>
      </pivotArea>
    </format>
    <format dxfId="549">
      <pivotArea dataOnly="0" labelOnly="1" outline="0" fieldPosition="0">
        <references count="2">
          <reference field="2" count="1" selected="0">
            <x v="3"/>
          </reference>
          <reference field="3" count="2">
            <x v="3"/>
            <x v="4"/>
          </reference>
        </references>
      </pivotArea>
    </format>
    <format dxfId="548">
      <pivotArea dataOnly="0" labelOnly="1" outline="0" fieldPosition="0">
        <references count="2">
          <reference field="2" count="1" selected="0">
            <x v="5"/>
          </reference>
          <reference field="3" count="1">
            <x v="6"/>
          </reference>
        </references>
      </pivotArea>
    </format>
    <format dxfId="547">
      <pivotArea dataOnly="0" labelOnly="1" outline="0" fieldPosition="0">
        <references count="2">
          <reference field="2" count="1" selected="0">
            <x v="6"/>
          </reference>
          <reference field="3" count="2">
            <x v="7"/>
            <x v="9"/>
          </reference>
        </references>
      </pivotArea>
    </format>
    <format dxfId="546">
      <pivotArea dataOnly="0" labelOnly="1" outline="0" fieldPosition="0">
        <references count="2">
          <reference field="2" count="1" selected="0">
            <x v="7"/>
          </reference>
          <reference field="3" count="1">
            <x v="10"/>
          </reference>
        </references>
      </pivotArea>
    </format>
    <format dxfId="545">
      <pivotArea dataOnly="0" labelOnly="1" outline="0" fieldPosition="0">
        <references count="1">
          <reference field="4294967294" count="2">
            <x v="1"/>
            <x v="2"/>
          </reference>
        </references>
      </pivotArea>
    </format>
    <format dxfId="544">
      <pivotArea type="all" dataOnly="0" outline="0" fieldPosition="0"/>
    </format>
    <format dxfId="543">
      <pivotArea outline="0" collapsedLevelsAreSubtotals="1" fieldPosition="0"/>
    </format>
    <format dxfId="542">
      <pivotArea field="2" type="button" dataOnly="0" labelOnly="1" outline="0" axis="axisRow" fieldPosition="1"/>
    </format>
    <format dxfId="541">
      <pivotArea field="3" type="button" dataOnly="0" labelOnly="1" outline="0" axis="axisRow" fieldPosition="2"/>
    </format>
    <format dxfId="540">
      <pivotArea dataOnly="0" labelOnly="1" outline="0" fieldPosition="0">
        <references count="1">
          <reference field="2" count="6">
            <x v="1"/>
            <x v="2"/>
            <x v="3"/>
            <x v="5"/>
            <x v="6"/>
            <x v="7"/>
          </reference>
        </references>
      </pivotArea>
    </format>
    <format dxfId="539">
      <pivotArea dataOnly="0" labelOnly="1" outline="0" fieldPosition="0">
        <references count="2">
          <reference field="2" count="1" selected="0">
            <x v="1"/>
          </reference>
          <reference field="3" count="1">
            <x v="1"/>
          </reference>
        </references>
      </pivotArea>
    </format>
    <format dxfId="538">
      <pivotArea dataOnly="0" labelOnly="1" outline="0" fieldPosition="0">
        <references count="2">
          <reference field="2" count="1" selected="0">
            <x v="2"/>
          </reference>
          <reference field="3" count="1">
            <x v="2"/>
          </reference>
        </references>
      </pivotArea>
    </format>
    <format dxfId="537">
      <pivotArea dataOnly="0" labelOnly="1" outline="0" fieldPosition="0">
        <references count="2">
          <reference field="2" count="1" selected="0">
            <x v="3"/>
          </reference>
          <reference field="3" count="2">
            <x v="3"/>
            <x v="4"/>
          </reference>
        </references>
      </pivotArea>
    </format>
    <format dxfId="536">
      <pivotArea dataOnly="0" labelOnly="1" outline="0" fieldPosition="0">
        <references count="2">
          <reference field="2" count="1" selected="0">
            <x v="5"/>
          </reference>
          <reference field="3" count="1">
            <x v="6"/>
          </reference>
        </references>
      </pivotArea>
    </format>
    <format dxfId="535">
      <pivotArea dataOnly="0" labelOnly="1" outline="0" fieldPosition="0">
        <references count="2">
          <reference field="2" count="1" selected="0">
            <x v="6"/>
          </reference>
          <reference field="3" count="2">
            <x v="7"/>
            <x v="9"/>
          </reference>
        </references>
      </pivotArea>
    </format>
    <format dxfId="534">
      <pivotArea dataOnly="0" labelOnly="1" outline="0" fieldPosition="0">
        <references count="2">
          <reference field="2" count="1" selected="0">
            <x v="7"/>
          </reference>
          <reference field="3" count="1">
            <x v="10"/>
          </reference>
        </references>
      </pivotArea>
    </format>
    <format dxfId="533">
      <pivotArea dataOnly="0" labelOnly="1" outline="0" fieldPosition="0">
        <references count="1">
          <reference field="4294967294" count="2">
            <x v="1"/>
            <x v="2"/>
          </reference>
        </references>
      </pivotArea>
    </format>
    <format dxfId="532">
      <pivotArea field="3" type="button" dataOnly="0" labelOnly="1" outline="0" axis="axisRow" fieldPosition="2"/>
    </format>
    <format dxfId="531">
      <pivotArea dataOnly="0" labelOnly="1" outline="0" fieldPosition="0">
        <references count="1">
          <reference field="2" count="1">
            <x v="1"/>
          </reference>
        </references>
      </pivotArea>
    </format>
    <format dxfId="530">
      <pivotArea dataOnly="0" labelOnly="1" outline="0" fieldPosition="0">
        <references count="1">
          <reference field="2" count="1">
            <x v="2"/>
          </reference>
        </references>
      </pivotArea>
    </format>
    <format dxfId="529">
      <pivotArea dataOnly="0" labelOnly="1" outline="0" fieldPosition="0">
        <references count="1">
          <reference field="2" count="1">
            <x v="3"/>
          </reference>
        </references>
      </pivotArea>
    </format>
    <format dxfId="528">
      <pivotArea dataOnly="0" labelOnly="1" outline="0" fieldPosition="0">
        <references count="1">
          <reference field="2" count="1">
            <x v="5"/>
          </reference>
        </references>
      </pivotArea>
    </format>
    <format dxfId="527">
      <pivotArea dataOnly="0" labelOnly="1" outline="0" fieldPosition="0">
        <references count="1">
          <reference field="2" count="1">
            <x v="6"/>
          </reference>
        </references>
      </pivotArea>
    </format>
    <format dxfId="526">
      <pivotArea dataOnly="0" labelOnly="1" outline="0" fieldPosition="0">
        <references count="1">
          <reference field="2" count="1">
            <x v="7"/>
          </reference>
        </references>
      </pivotArea>
    </format>
    <format dxfId="525">
      <pivotArea dataOnly="0" labelOnly="1" outline="0" fieldPosition="0">
        <references count="2">
          <reference field="2" count="1" selected="0">
            <x v="1"/>
          </reference>
          <reference field="3" count="1">
            <x v="1"/>
          </reference>
        </references>
      </pivotArea>
    </format>
    <format dxfId="524">
      <pivotArea dataOnly="0" labelOnly="1" outline="0" fieldPosition="0">
        <references count="2">
          <reference field="2" count="1" selected="0">
            <x v="2"/>
          </reference>
          <reference field="3" count="1">
            <x v="2"/>
          </reference>
        </references>
      </pivotArea>
    </format>
    <format dxfId="523">
      <pivotArea dataOnly="0" labelOnly="1" outline="0" fieldPosition="0">
        <references count="2">
          <reference field="2" count="1" selected="0">
            <x v="3"/>
          </reference>
          <reference field="3" count="2">
            <x v="3"/>
            <x v="4"/>
          </reference>
        </references>
      </pivotArea>
    </format>
    <format dxfId="522">
      <pivotArea dataOnly="0" labelOnly="1" outline="0" fieldPosition="0">
        <references count="2">
          <reference field="2" count="1" selected="0">
            <x v="5"/>
          </reference>
          <reference field="3" count="1">
            <x v="6"/>
          </reference>
        </references>
      </pivotArea>
    </format>
    <format dxfId="521">
      <pivotArea dataOnly="0" labelOnly="1" outline="0" fieldPosition="0">
        <references count="2">
          <reference field="2" count="1" selected="0">
            <x v="6"/>
          </reference>
          <reference field="3" count="4">
            <x v="7"/>
            <x v="9"/>
            <x v="15"/>
            <x v="16"/>
          </reference>
        </references>
      </pivotArea>
    </format>
    <format dxfId="520">
      <pivotArea dataOnly="0" labelOnly="1" outline="0" fieldPosition="0">
        <references count="2">
          <reference field="2" count="1" selected="0">
            <x v="7"/>
          </reference>
          <reference field="3" count="1">
            <x v="10"/>
          </reference>
        </references>
      </pivotArea>
    </format>
    <format dxfId="519">
      <pivotArea field="3" type="button" dataOnly="0" labelOnly="1" outline="0" axis="axisRow" fieldPosition="2"/>
    </format>
    <format dxfId="518">
      <pivotArea dataOnly="0" labelOnly="1" outline="0" fieldPosition="0">
        <references count="1">
          <reference field="2" count="1">
            <x v="1"/>
          </reference>
        </references>
      </pivotArea>
    </format>
    <format dxfId="517">
      <pivotArea dataOnly="0" labelOnly="1" outline="0" fieldPosition="0">
        <references count="1">
          <reference field="2" count="1">
            <x v="2"/>
          </reference>
        </references>
      </pivotArea>
    </format>
    <format dxfId="516">
      <pivotArea dataOnly="0" labelOnly="1" outline="0" fieldPosition="0">
        <references count="1">
          <reference field="2" count="1">
            <x v="3"/>
          </reference>
        </references>
      </pivotArea>
    </format>
    <format dxfId="515">
      <pivotArea dataOnly="0" labelOnly="1" outline="0" fieldPosition="0">
        <references count="1">
          <reference field="2" count="1">
            <x v="5"/>
          </reference>
        </references>
      </pivotArea>
    </format>
    <format dxfId="514">
      <pivotArea dataOnly="0" labelOnly="1" outline="0" fieldPosition="0">
        <references count="1">
          <reference field="2" count="1">
            <x v="6"/>
          </reference>
        </references>
      </pivotArea>
    </format>
    <format dxfId="513">
      <pivotArea dataOnly="0" labelOnly="1" outline="0" fieldPosition="0">
        <references count="1">
          <reference field="2" count="1">
            <x v="7"/>
          </reference>
        </references>
      </pivotArea>
    </format>
    <format dxfId="512">
      <pivotArea dataOnly="0" labelOnly="1" outline="0" fieldPosition="0">
        <references count="2">
          <reference field="2" count="1" selected="0">
            <x v="1"/>
          </reference>
          <reference field="3" count="1">
            <x v="1"/>
          </reference>
        </references>
      </pivotArea>
    </format>
    <format dxfId="511">
      <pivotArea dataOnly="0" labelOnly="1" outline="0" fieldPosition="0">
        <references count="2">
          <reference field="2" count="1" selected="0">
            <x v="2"/>
          </reference>
          <reference field="3" count="1">
            <x v="2"/>
          </reference>
        </references>
      </pivotArea>
    </format>
    <format dxfId="510">
      <pivotArea dataOnly="0" labelOnly="1" outline="0" fieldPosition="0">
        <references count="2">
          <reference field="2" count="1" selected="0">
            <x v="3"/>
          </reference>
          <reference field="3" count="2">
            <x v="3"/>
            <x v="4"/>
          </reference>
        </references>
      </pivotArea>
    </format>
    <format dxfId="509">
      <pivotArea dataOnly="0" labelOnly="1" outline="0" fieldPosition="0">
        <references count="2">
          <reference field="2" count="1" selected="0">
            <x v="5"/>
          </reference>
          <reference field="3" count="1">
            <x v="6"/>
          </reference>
        </references>
      </pivotArea>
    </format>
    <format dxfId="508">
      <pivotArea dataOnly="0" labelOnly="1" outline="0" fieldPosition="0">
        <references count="2">
          <reference field="2" count="1" selected="0">
            <x v="6"/>
          </reference>
          <reference field="3" count="4">
            <x v="7"/>
            <x v="9"/>
            <x v="15"/>
            <x v="16"/>
          </reference>
        </references>
      </pivotArea>
    </format>
    <format dxfId="507">
      <pivotArea dataOnly="0" labelOnly="1" outline="0" fieldPosition="0">
        <references count="2">
          <reference field="2" count="1" selected="0">
            <x v="7"/>
          </reference>
          <reference field="3" count="1">
            <x v="10"/>
          </reference>
        </references>
      </pivotArea>
    </format>
    <format dxfId="506">
      <pivotArea field="3" type="button" dataOnly="0" labelOnly="1" outline="0" axis="axisRow" fieldPosition="2"/>
    </format>
    <format dxfId="505">
      <pivotArea dataOnly="0" labelOnly="1" outline="0" fieldPosition="0">
        <references count="1">
          <reference field="2" count="1">
            <x v="1"/>
          </reference>
        </references>
      </pivotArea>
    </format>
    <format dxfId="504">
      <pivotArea dataOnly="0" labelOnly="1" outline="0" fieldPosition="0">
        <references count="1">
          <reference field="2" count="1">
            <x v="2"/>
          </reference>
        </references>
      </pivotArea>
    </format>
    <format dxfId="503">
      <pivotArea dataOnly="0" labelOnly="1" outline="0" fieldPosition="0">
        <references count="1">
          <reference field="2" count="1">
            <x v="3"/>
          </reference>
        </references>
      </pivotArea>
    </format>
    <format dxfId="502">
      <pivotArea dataOnly="0" labelOnly="1" outline="0" fieldPosition="0">
        <references count="1">
          <reference field="2" count="1">
            <x v="5"/>
          </reference>
        </references>
      </pivotArea>
    </format>
    <format dxfId="501">
      <pivotArea dataOnly="0" labelOnly="1" outline="0" fieldPosition="0">
        <references count="1">
          <reference field="2" count="1">
            <x v="6"/>
          </reference>
        </references>
      </pivotArea>
    </format>
    <format dxfId="500">
      <pivotArea dataOnly="0" labelOnly="1" outline="0" fieldPosition="0">
        <references count="1">
          <reference field="2" count="1">
            <x v="7"/>
          </reference>
        </references>
      </pivotArea>
    </format>
    <format dxfId="499">
      <pivotArea dataOnly="0" labelOnly="1" outline="0" fieldPosition="0">
        <references count="2">
          <reference field="2" count="1" selected="0">
            <x v="1"/>
          </reference>
          <reference field="3" count="1">
            <x v="1"/>
          </reference>
        </references>
      </pivotArea>
    </format>
    <format dxfId="498">
      <pivotArea dataOnly="0" labelOnly="1" outline="0" fieldPosition="0">
        <references count="2">
          <reference field="2" count="1" selected="0">
            <x v="2"/>
          </reference>
          <reference field="3" count="1">
            <x v="2"/>
          </reference>
        </references>
      </pivotArea>
    </format>
    <format dxfId="497">
      <pivotArea dataOnly="0" labelOnly="1" outline="0" fieldPosition="0">
        <references count="2">
          <reference field="2" count="1" selected="0">
            <x v="3"/>
          </reference>
          <reference field="3" count="2">
            <x v="3"/>
            <x v="4"/>
          </reference>
        </references>
      </pivotArea>
    </format>
    <format dxfId="496">
      <pivotArea dataOnly="0" labelOnly="1" outline="0" fieldPosition="0">
        <references count="2">
          <reference field="2" count="1" selected="0">
            <x v="5"/>
          </reference>
          <reference field="3" count="1">
            <x v="6"/>
          </reference>
        </references>
      </pivotArea>
    </format>
    <format dxfId="495">
      <pivotArea dataOnly="0" labelOnly="1" outline="0" fieldPosition="0">
        <references count="2">
          <reference field="2" count="1" selected="0">
            <x v="6"/>
          </reference>
          <reference field="3" count="2">
            <x v="7"/>
            <x v="9"/>
          </reference>
        </references>
      </pivotArea>
    </format>
    <format dxfId="494">
      <pivotArea dataOnly="0" labelOnly="1" outline="0" fieldPosition="0">
        <references count="2">
          <reference field="2" count="1" selected="0">
            <x v="7"/>
          </reference>
          <reference field="3" count="1">
            <x v="10"/>
          </reference>
        </references>
      </pivotArea>
    </format>
    <format dxfId="493">
      <pivotArea field="3" type="button" dataOnly="0" labelOnly="1" outline="0" axis="axisRow" fieldPosition="2"/>
    </format>
    <format dxfId="492">
      <pivotArea dataOnly="0" labelOnly="1" outline="0" fieldPosition="0">
        <references count="1">
          <reference field="2" count="1">
            <x v="1"/>
          </reference>
        </references>
      </pivotArea>
    </format>
    <format dxfId="491">
      <pivotArea dataOnly="0" labelOnly="1" outline="0" fieldPosition="0">
        <references count="1">
          <reference field="2" count="1">
            <x v="2"/>
          </reference>
        </references>
      </pivotArea>
    </format>
    <format dxfId="490">
      <pivotArea dataOnly="0" labelOnly="1" outline="0" fieldPosition="0">
        <references count="1">
          <reference field="2" count="1">
            <x v="3"/>
          </reference>
        </references>
      </pivotArea>
    </format>
    <format dxfId="489">
      <pivotArea dataOnly="0" labelOnly="1" outline="0" fieldPosition="0">
        <references count="1">
          <reference field="2" count="1">
            <x v="5"/>
          </reference>
        </references>
      </pivotArea>
    </format>
    <format dxfId="488">
      <pivotArea dataOnly="0" labelOnly="1" outline="0" fieldPosition="0">
        <references count="1">
          <reference field="2" count="1">
            <x v="6"/>
          </reference>
        </references>
      </pivotArea>
    </format>
    <format dxfId="487">
      <pivotArea dataOnly="0" labelOnly="1" outline="0" fieldPosition="0">
        <references count="1">
          <reference field="2" count="1">
            <x v="7"/>
          </reference>
        </references>
      </pivotArea>
    </format>
    <format dxfId="486">
      <pivotArea dataOnly="0" labelOnly="1" outline="0" fieldPosition="0">
        <references count="2">
          <reference field="2" count="1" selected="0">
            <x v="1"/>
          </reference>
          <reference field="3" count="1">
            <x v="1"/>
          </reference>
        </references>
      </pivotArea>
    </format>
    <format dxfId="485">
      <pivotArea dataOnly="0" labelOnly="1" outline="0" fieldPosition="0">
        <references count="2">
          <reference field="2" count="1" selected="0">
            <x v="2"/>
          </reference>
          <reference field="3" count="1">
            <x v="2"/>
          </reference>
        </references>
      </pivotArea>
    </format>
    <format dxfId="484">
      <pivotArea dataOnly="0" labelOnly="1" outline="0" fieldPosition="0">
        <references count="2">
          <reference field="2" count="1" selected="0">
            <x v="3"/>
          </reference>
          <reference field="3" count="2">
            <x v="3"/>
            <x v="4"/>
          </reference>
        </references>
      </pivotArea>
    </format>
    <format dxfId="483">
      <pivotArea dataOnly="0" labelOnly="1" outline="0" fieldPosition="0">
        <references count="2">
          <reference field="2" count="1" selected="0">
            <x v="5"/>
          </reference>
          <reference field="3" count="1">
            <x v="6"/>
          </reference>
        </references>
      </pivotArea>
    </format>
    <format dxfId="482">
      <pivotArea dataOnly="0" labelOnly="1" outline="0" fieldPosition="0">
        <references count="2">
          <reference field="2" count="1" selected="0">
            <x v="6"/>
          </reference>
          <reference field="3" count="2">
            <x v="7"/>
            <x v="9"/>
          </reference>
        </references>
      </pivotArea>
    </format>
    <format dxfId="481">
      <pivotArea dataOnly="0" labelOnly="1" outline="0" fieldPosition="0">
        <references count="2">
          <reference field="2" count="1" selected="0">
            <x v="7"/>
          </reference>
          <reference field="3" count="1">
            <x v="10"/>
          </reference>
        </references>
      </pivotArea>
    </format>
    <format dxfId="480">
      <pivotArea field="3" type="button" dataOnly="0" labelOnly="1" outline="0" axis="axisRow" fieldPosition="2"/>
    </format>
    <format dxfId="479">
      <pivotArea dataOnly="0" labelOnly="1" outline="0" fieldPosition="0">
        <references count="1">
          <reference field="2" count="1">
            <x v="1"/>
          </reference>
        </references>
      </pivotArea>
    </format>
    <format dxfId="478">
      <pivotArea dataOnly="0" labelOnly="1" outline="0" fieldPosition="0">
        <references count="1">
          <reference field="2" count="1">
            <x v="2"/>
          </reference>
        </references>
      </pivotArea>
    </format>
    <format dxfId="477">
      <pivotArea dataOnly="0" labelOnly="1" outline="0" fieldPosition="0">
        <references count="1">
          <reference field="2" count="1">
            <x v="3"/>
          </reference>
        </references>
      </pivotArea>
    </format>
    <format dxfId="476">
      <pivotArea dataOnly="0" labelOnly="1" outline="0" fieldPosition="0">
        <references count="1">
          <reference field="2" count="1">
            <x v="5"/>
          </reference>
        </references>
      </pivotArea>
    </format>
    <format dxfId="475">
      <pivotArea dataOnly="0" labelOnly="1" outline="0" fieldPosition="0">
        <references count="1">
          <reference field="2" count="1">
            <x v="6"/>
          </reference>
        </references>
      </pivotArea>
    </format>
    <format dxfId="474">
      <pivotArea dataOnly="0" labelOnly="1" outline="0" fieldPosition="0">
        <references count="1">
          <reference field="2" count="1">
            <x v="7"/>
          </reference>
        </references>
      </pivotArea>
    </format>
    <format dxfId="473">
      <pivotArea dataOnly="0" labelOnly="1" outline="0" fieldPosition="0">
        <references count="2">
          <reference field="2" count="1" selected="0">
            <x v="1"/>
          </reference>
          <reference field="3" count="1">
            <x v="1"/>
          </reference>
        </references>
      </pivotArea>
    </format>
    <format dxfId="472">
      <pivotArea dataOnly="0" labelOnly="1" outline="0" fieldPosition="0">
        <references count="2">
          <reference field="2" count="1" selected="0">
            <x v="2"/>
          </reference>
          <reference field="3" count="1">
            <x v="2"/>
          </reference>
        </references>
      </pivotArea>
    </format>
    <format dxfId="471">
      <pivotArea dataOnly="0" labelOnly="1" outline="0" fieldPosition="0">
        <references count="2">
          <reference field="2" count="1" selected="0">
            <x v="3"/>
          </reference>
          <reference field="3" count="2">
            <x v="3"/>
            <x v="4"/>
          </reference>
        </references>
      </pivotArea>
    </format>
    <format dxfId="470">
      <pivotArea dataOnly="0" labelOnly="1" outline="0" fieldPosition="0">
        <references count="2">
          <reference field="2" count="1" selected="0">
            <x v="5"/>
          </reference>
          <reference field="3" count="1">
            <x v="6"/>
          </reference>
        </references>
      </pivotArea>
    </format>
    <format dxfId="469">
      <pivotArea dataOnly="0" labelOnly="1" outline="0" fieldPosition="0">
        <references count="2">
          <reference field="2" count="1" selected="0">
            <x v="6"/>
          </reference>
          <reference field="3" count="2">
            <x v="7"/>
            <x v="9"/>
          </reference>
        </references>
      </pivotArea>
    </format>
    <format dxfId="468">
      <pivotArea dataOnly="0" labelOnly="1" outline="0" fieldPosition="0">
        <references count="2">
          <reference field="2" count="1" selected="0">
            <x v="7"/>
          </reference>
          <reference field="3" count="1">
            <x v="10"/>
          </reference>
        </references>
      </pivotArea>
    </format>
    <format dxfId="467">
      <pivotArea field="3" type="button" dataOnly="0" labelOnly="1" outline="0" axis="axisRow" fieldPosition="2"/>
    </format>
    <format dxfId="466">
      <pivotArea dataOnly="0" labelOnly="1" outline="0" fieldPosition="0">
        <references count="1">
          <reference field="2" count="1">
            <x v="1"/>
          </reference>
        </references>
      </pivotArea>
    </format>
    <format dxfId="465">
      <pivotArea dataOnly="0" labelOnly="1" outline="0" fieldPosition="0">
        <references count="1">
          <reference field="2" count="1">
            <x v="2"/>
          </reference>
        </references>
      </pivotArea>
    </format>
    <format dxfId="464">
      <pivotArea dataOnly="0" labelOnly="1" outline="0" fieldPosition="0">
        <references count="1">
          <reference field="2" count="1">
            <x v="3"/>
          </reference>
        </references>
      </pivotArea>
    </format>
    <format dxfId="463">
      <pivotArea dataOnly="0" labelOnly="1" outline="0" fieldPosition="0">
        <references count="1">
          <reference field="2" count="1">
            <x v="5"/>
          </reference>
        </references>
      </pivotArea>
    </format>
    <format dxfId="462">
      <pivotArea dataOnly="0" labelOnly="1" outline="0" fieldPosition="0">
        <references count="1">
          <reference field="2" count="1">
            <x v="6"/>
          </reference>
        </references>
      </pivotArea>
    </format>
    <format dxfId="461">
      <pivotArea dataOnly="0" labelOnly="1" outline="0" fieldPosition="0">
        <references count="1">
          <reference field="2" count="1">
            <x v="7"/>
          </reference>
        </references>
      </pivotArea>
    </format>
    <format dxfId="460">
      <pivotArea dataOnly="0" labelOnly="1" outline="0" fieldPosition="0">
        <references count="2">
          <reference field="2" count="1" selected="0">
            <x v="1"/>
          </reference>
          <reference field="3" count="1">
            <x v="1"/>
          </reference>
        </references>
      </pivotArea>
    </format>
    <format dxfId="459">
      <pivotArea dataOnly="0" labelOnly="1" outline="0" fieldPosition="0">
        <references count="2">
          <reference field="2" count="1" selected="0">
            <x v="2"/>
          </reference>
          <reference field="3" count="1">
            <x v="2"/>
          </reference>
        </references>
      </pivotArea>
    </format>
    <format dxfId="458">
      <pivotArea dataOnly="0" labelOnly="1" outline="0" fieldPosition="0">
        <references count="2">
          <reference field="2" count="1" selected="0">
            <x v="3"/>
          </reference>
          <reference field="3" count="2">
            <x v="3"/>
            <x v="4"/>
          </reference>
        </references>
      </pivotArea>
    </format>
    <format dxfId="457">
      <pivotArea dataOnly="0" labelOnly="1" outline="0" fieldPosition="0">
        <references count="2">
          <reference field="2" count="1" selected="0">
            <x v="5"/>
          </reference>
          <reference field="3" count="1">
            <x v="6"/>
          </reference>
        </references>
      </pivotArea>
    </format>
    <format dxfId="456">
      <pivotArea dataOnly="0" labelOnly="1" outline="0" fieldPosition="0">
        <references count="2">
          <reference field="2" count="1" selected="0">
            <x v="6"/>
          </reference>
          <reference field="3" count="2">
            <x v="7"/>
            <x v="9"/>
          </reference>
        </references>
      </pivotArea>
    </format>
    <format dxfId="455">
      <pivotArea dataOnly="0" labelOnly="1" outline="0" fieldPosition="0">
        <references count="2">
          <reference field="2" count="1" selected="0">
            <x v="7"/>
          </reference>
          <reference field="3" count="1">
            <x v="10"/>
          </reference>
        </references>
      </pivotArea>
    </format>
    <format dxfId="454">
      <pivotArea outline="0" fieldPosition="0">
        <references count="1">
          <reference field="4294967294" count="1" selected="0">
            <x v="2"/>
          </reference>
        </references>
      </pivotArea>
    </format>
    <format dxfId="453">
      <pivotArea dataOnly="0" labelOnly="1" outline="0" fieldPosition="0">
        <references count="1">
          <reference field="4294967294" count="1">
            <x v="2"/>
          </reference>
        </references>
      </pivotArea>
    </format>
    <format dxfId="452">
      <pivotArea outline="0" fieldPosition="0">
        <references count="1">
          <reference field="4294967294" count="1" selected="0">
            <x v="3"/>
          </reference>
        </references>
      </pivotArea>
    </format>
    <format dxfId="451">
      <pivotArea dataOnly="0" labelOnly="1" outline="0" fieldPosition="0">
        <references count="1">
          <reference field="2" count="1">
            <x v="1"/>
          </reference>
        </references>
      </pivotArea>
    </format>
    <format dxfId="450">
      <pivotArea dataOnly="0" labelOnly="1" outline="0" fieldPosition="0">
        <references count="1">
          <reference field="2" count="1">
            <x v="2"/>
          </reference>
        </references>
      </pivotArea>
    </format>
    <format dxfId="449">
      <pivotArea dataOnly="0" labelOnly="1" outline="0" fieldPosition="0">
        <references count="1">
          <reference field="2" count="1">
            <x v="3"/>
          </reference>
        </references>
      </pivotArea>
    </format>
    <format dxfId="448">
      <pivotArea dataOnly="0" labelOnly="1" outline="0" fieldPosition="0">
        <references count="1">
          <reference field="2" count="1">
            <x v="4"/>
          </reference>
        </references>
      </pivotArea>
    </format>
    <format dxfId="447">
      <pivotArea dataOnly="0" labelOnly="1" outline="0" fieldPosition="0">
        <references count="1">
          <reference field="2" count="1">
            <x v="5"/>
          </reference>
        </references>
      </pivotArea>
    </format>
    <format dxfId="446">
      <pivotArea dataOnly="0" labelOnly="1" outline="0" fieldPosition="0">
        <references count="1">
          <reference field="2" count="1">
            <x v="6"/>
          </reference>
        </references>
      </pivotArea>
    </format>
    <format dxfId="445">
      <pivotArea dataOnly="0" labelOnly="1" outline="0" fieldPosition="0">
        <references count="1">
          <reference field="2" count="1">
            <x v="7"/>
          </reference>
        </references>
      </pivotArea>
    </format>
    <format dxfId="444">
      <pivotArea field="10" type="button" dataOnly="0" labelOnly="1" outline="0" axis="axisRow" fieldPosition="3"/>
    </format>
    <format dxfId="443">
      <pivotArea field="10" type="button" dataOnly="0" labelOnly="1" outline="0" axis="axisRow" fieldPosition="3"/>
    </format>
    <format dxfId="442">
      <pivotArea field="10" type="button" dataOnly="0" labelOnly="1" outline="0" axis="axisRow" fieldPosition="3"/>
    </format>
    <format dxfId="441">
      <pivotArea field="10" type="button" dataOnly="0" labelOnly="1" outline="0" axis="axisRow" fieldPosition="3"/>
    </format>
    <format dxfId="440">
      <pivotArea dataOnly="0" labelOnly="1" outline="0" fieldPosition="0">
        <references count="1">
          <reference field="4294967294" count="1">
            <x v="3"/>
          </reference>
        </references>
      </pivotArea>
    </format>
    <format dxfId="439">
      <pivotArea dataOnly="0" labelOnly="1" outline="0" fieldPosition="0">
        <references count="1">
          <reference field="4294967294" count="1">
            <x v="3"/>
          </reference>
        </references>
      </pivotArea>
    </format>
    <format dxfId="438">
      <pivotArea dataOnly="0" labelOnly="1" outline="0" fieldPosition="0">
        <references count="1">
          <reference field="4294967294" count="1">
            <x v="3"/>
          </reference>
        </references>
      </pivotArea>
    </format>
    <format dxfId="437">
      <pivotArea dataOnly="0" labelOnly="1" outline="0" fieldPosition="0">
        <references count="1">
          <reference field="4294967294" count="1">
            <x v="3"/>
          </reference>
        </references>
      </pivotArea>
    </format>
    <format dxfId="436">
      <pivotArea field="3" type="button" dataOnly="0" labelOnly="1" outline="0" axis="axisRow" fieldPosition="2"/>
    </format>
    <format dxfId="435">
      <pivotArea field="10" type="button" dataOnly="0" labelOnly="1" outline="0" axis="axisRow" fieldPosition="3"/>
    </format>
    <format dxfId="434">
      <pivotArea field="11" type="button" dataOnly="0" labelOnly="1" outline="0" axis="axisRow" fieldPosition="0"/>
    </format>
    <format dxfId="433">
      <pivotArea dataOnly="0" labelOnly="1" outline="0" fieldPosition="0">
        <references count="1">
          <reference field="11" count="1">
            <x v="10"/>
          </reference>
        </references>
      </pivotArea>
    </format>
    <format dxfId="432">
      <pivotArea dataOnly="0" labelOnly="1" outline="0" fieldPosition="0">
        <references count="1">
          <reference field="11" count="1">
            <x v="11"/>
          </reference>
        </references>
      </pivotArea>
    </format>
    <format dxfId="431">
      <pivotArea dataOnly="0" labelOnly="1" outline="0" fieldPosition="0">
        <references count="1">
          <reference field="11" count="1">
            <x v="12"/>
          </reference>
        </references>
      </pivotArea>
    </format>
    <format dxfId="430">
      <pivotArea dataOnly="0" labelOnly="1" outline="0" fieldPosition="0">
        <references count="1">
          <reference field="11" count="1">
            <x v="13"/>
          </reference>
        </references>
      </pivotArea>
    </format>
    <format dxfId="429">
      <pivotArea dataOnly="0" labelOnly="1" outline="0" fieldPosition="0">
        <references count="1">
          <reference field="11" count="1">
            <x v="14"/>
          </reference>
        </references>
      </pivotArea>
    </format>
    <format dxfId="428">
      <pivotArea dataOnly="0" labelOnly="1" outline="0" fieldPosition="0">
        <references count="1">
          <reference field="11" count="1">
            <x v="15"/>
          </reference>
        </references>
      </pivotArea>
    </format>
    <format dxfId="427">
      <pivotArea dataOnly="0" labelOnly="1" outline="0" fieldPosition="0">
        <references count="1">
          <reference field="11" count="1">
            <x v="16"/>
          </reference>
        </references>
      </pivotArea>
    </format>
    <format dxfId="426">
      <pivotArea dataOnly="0" labelOnly="1" outline="0" fieldPosition="0">
        <references count="1">
          <reference field="11" count="1">
            <x v="17"/>
          </reference>
        </references>
      </pivotArea>
    </format>
    <format dxfId="425">
      <pivotArea dataOnly="0" labelOnly="1" outline="0" fieldPosition="0">
        <references count="1">
          <reference field="11" count="1">
            <x v="18"/>
          </reference>
        </references>
      </pivotArea>
    </format>
    <format dxfId="424">
      <pivotArea dataOnly="0" labelOnly="1" outline="0" fieldPosition="0">
        <references count="1">
          <reference field="11" count="1">
            <x v="19"/>
          </reference>
        </references>
      </pivotArea>
    </format>
    <format dxfId="423">
      <pivotArea dataOnly="0" labelOnly="1" outline="0" fieldPosition="0">
        <references count="1">
          <reference field="11" count="1">
            <x v="10"/>
          </reference>
        </references>
      </pivotArea>
    </format>
    <format dxfId="422">
      <pivotArea dataOnly="0" labelOnly="1" outline="0" fieldPosition="0">
        <references count="1">
          <reference field="11" count="1">
            <x v="11"/>
          </reference>
        </references>
      </pivotArea>
    </format>
    <format dxfId="421">
      <pivotArea dataOnly="0" labelOnly="1" outline="0" fieldPosition="0">
        <references count="1">
          <reference field="11" count="1">
            <x v="12"/>
          </reference>
        </references>
      </pivotArea>
    </format>
    <format dxfId="420">
      <pivotArea dataOnly="0" labelOnly="1" outline="0" fieldPosition="0">
        <references count="1">
          <reference field="11" count="1">
            <x v="13"/>
          </reference>
        </references>
      </pivotArea>
    </format>
    <format dxfId="419">
      <pivotArea dataOnly="0" labelOnly="1" outline="0" fieldPosition="0">
        <references count="1">
          <reference field="11" count="1">
            <x v="14"/>
          </reference>
        </references>
      </pivotArea>
    </format>
    <format dxfId="418">
      <pivotArea dataOnly="0" labelOnly="1" outline="0" fieldPosition="0">
        <references count="1">
          <reference field="11" count="1">
            <x v="15"/>
          </reference>
        </references>
      </pivotArea>
    </format>
    <format dxfId="417">
      <pivotArea dataOnly="0" labelOnly="1" outline="0" fieldPosition="0">
        <references count="1">
          <reference field="11" count="1">
            <x v="16"/>
          </reference>
        </references>
      </pivotArea>
    </format>
    <format dxfId="416">
      <pivotArea dataOnly="0" labelOnly="1" outline="0" fieldPosition="0">
        <references count="1">
          <reference field="11" count="1">
            <x v="17"/>
          </reference>
        </references>
      </pivotArea>
    </format>
    <format dxfId="415">
      <pivotArea dataOnly="0" labelOnly="1" outline="0" fieldPosition="0">
        <references count="1">
          <reference field="11" count="1">
            <x v="18"/>
          </reference>
        </references>
      </pivotArea>
    </format>
    <format dxfId="414">
      <pivotArea dataOnly="0" labelOnly="1" outline="0" fieldPosition="0">
        <references count="1">
          <reference field="11" count="1">
            <x v="19"/>
          </reference>
        </references>
      </pivotArea>
    </format>
    <format dxfId="413">
      <pivotArea dataOnly="0" labelOnly="1" outline="0" fieldPosition="0">
        <references count="1">
          <reference field="11" count="1">
            <x v="10"/>
          </reference>
        </references>
      </pivotArea>
    </format>
    <format dxfId="412">
      <pivotArea dataOnly="0" labelOnly="1" outline="0" fieldPosition="0">
        <references count="1">
          <reference field="11" count="1">
            <x v="11"/>
          </reference>
        </references>
      </pivotArea>
    </format>
    <format dxfId="411">
      <pivotArea dataOnly="0" labelOnly="1" outline="0" fieldPosition="0">
        <references count="1">
          <reference field="11" count="1">
            <x v="12"/>
          </reference>
        </references>
      </pivotArea>
    </format>
    <format dxfId="410">
      <pivotArea dataOnly="0" labelOnly="1" outline="0" fieldPosition="0">
        <references count="1">
          <reference field="11" count="1">
            <x v="13"/>
          </reference>
        </references>
      </pivotArea>
    </format>
    <format dxfId="409">
      <pivotArea dataOnly="0" labelOnly="1" outline="0" fieldPosition="0">
        <references count="1">
          <reference field="11" count="1">
            <x v="14"/>
          </reference>
        </references>
      </pivotArea>
    </format>
    <format dxfId="408">
      <pivotArea dataOnly="0" labelOnly="1" outline="0" fieldPosition="0">
        <references count="1">
          <reference field="11" count="1">
            <x v="15"/>
          </reference>
        </references>
      </pivotArea>
    </format>
    <format dxfId="407">
      <pivotArea dataOnly="0" labelOnly="1" outline="0" fieldPosition="0">
        <references count="1">
          <reference field="11" count="1">
            <x v="16"/>
          </reference>
        </references>
      </pivotArea>
    </format>
    <format dxfId="406">
      <pivotArea dataOnly="0" labelOnly="1" outline="0" fieldPosition="0">
        <references count="1">
          <reference field="11" count="1">
            <x v="17"/>
          </reference>
        </references>
      </pivotArea>
    </format>
    <format dxfId="405">
      <pivotArea dataOnly="0" labelOnly="1" outline="0" fieldPosition="0">
        <references count="1">
          <reference field="11" count="1">
            <x v="18"/>
          </reference>
        </references>
      </pivotArea>
    </format>
    <format dxfId="404">
      <pivotArea dataOnly="0" labelOnly="1" outline="0" fieldPosition="0">
        <references count="1">
          <reference field="11" count="1">
            <x v="19"/>
          </reference>
        </references>
      </pivotArea>
    </format>
    <format dxfId="403">
      <pivotArea dataOnly="0" labelOnly="1" outline="0" fieldPosition="0">
        <references count="1">
          <reference field="11" count="1">
            <x v="10"/>
          </reference>
        </references>
      </pivotArea>
    </format>
    <format dxfId="402">
      <pivotArea dataOnly="0" labelOnly="1" outline="0" fieldPosition="0">
        <references count="1">
          <reference field="11" count="1">
            <x v="11"/>
          </reference>
        </references>
      </pivotArea>
    </format>
    <format dxfId="401">
      <pivotArea dataOnly="0" labelOnly="1" outline="0" fieldPosition="0">
        <references count="1">
          <reference field="11" count="1">
            <x v="12"/>
          </reference>
        </references>
      </pivotArea>
    </format>
    <format dxfId="400">
      <pivotArea dataOnly="0" labelOnly="1" outline="0" fieldPosition="0">
        <references count="1">
          <reference field="11" count="1">
            <x v="13"/>
          </reference>
        </references>
      </pivotArea>
    </format>
    <format dxfId="399">
      <pivotArea dataOnly="0" labelOnly="1" outline="0" fieldPosition="0">
        <references count="1">
          <reference field="11" count="1">
            <x v="14"/>
          </reference>
        </references>
      </pivotArea>
    </format>
    <format dxfId="398">
      <pivotArea dataOnly="0" labelOnly="1" outline="0" fieldPosition="0">
        <references count="1">
          <reference field="11" count="1">
            <x v="15"/>
          </reference>
        </references>
      </pivotArea>
    </format>
    <format dxfId="397">
      <pivotArea dataOnly="0" labelOnly="1" outline="0" fieldPosition="0">
        <references count="1">
          <reference field="11" count="1">
            <x v="16"/>
          </reference>
        </references>
      </pivotArea>
    </format>
    <format dxfId="396">
      <pivotArea dataOnly="0" labelOnly="1" outline="0" fieldPosition="0">
        <references count="1">
          <reference field="11" count="1">
            <x v="17"/>
          </reference>
        </references>
      </pivotArea>
    </format>
    <format dxfId="395">
      <pivotArea dataOnly="0" labelOnly="1" outline="0" fieldPosition="0">
        <references count="1">
          <reference field="11" count="1">
            <x v="18"/>
          </reference>
        </references>
      </pivotArea>
    </format>
    <format dxfId="394">
      <pivotArea dataOnly="0" labelOnly="1" outline="0" fieldPosition="0">
        <references count="1">
          <reference field="11" count="1">
            <x v="19"/>
          </reference>
        </references>
      </pivotArea>
    </format>
    <format dxfId="393">
      <pivotArea dataOnly="0" labelOnly="1" fieldPosition="0">
        <references count="1">
          <reference field="11" count="0"/>
        </references>
      </pivotArea>
    </format>
    <format dxfId="392">
      <pivotArea dataOnly="0" labelOnly="1" fieldPosition="0">
        <references count="1">
          <reference field="11" count="0"/>
        </references>
      </pivotArea>
    </format>
    <format dxfId="391">
      <pivotArea dataOnly="0" labelOnly="1" fieldPosition="0">
        <references count="1">
          <reference field="11" count="0"/>
        </references>
      </pivotArea>
    </format>
    <format dxfId="390">
      <pivotArea dataOnly="0" labelOnly="1" fieldPosition="0">
        <references count="1">
          <reference field="11" count="0"/>
        </references>
      </pivotArea>
    </format>
    <format dxfId="389">
      <pivotArea outline="0" fieldPosition="0">
        <references count="1">
          <reference field="4294967294" count="1">
            <x v="0"/>
          </reference>
        </references>
      </pivotArea>
    </format>
    <format dxfId="388">
      <pivotArea dataOnly="0" labelOnly="1" outline="0" fieldPosition="0">
        <references count="1">
          <reference field="4294967294" count="1">
            <x v="0"/>
          </reference>
        </references>
      </pivotArea>
    </format>
  </formats>
  <conditionalFormats count="9">
    <conditionalFormat scope="data" priority="9">
      <pivotAreas count="1">
        <pivotArea outline="0" fieldPosition="0">
          <references count="1">
            <reference field="4294967294" count="1" selected="0">
              <x v="1"/>
            </reference>
          </references>
        </pivotArea>
      </pivotAreas>
    </conditionalFormat>
    <conditionalFormat scope="data" priority="8">
      <pivotAreas count="1">
        <pivotArea outline="0" fieldPosition="0">
          <references count="1">
            <reference field="4294967294" count="1" selected="0">
              <x v="1"/>
            </reference>
          </references>
        </pivotArea>
      </pivotAreas>
    </conditionalFormat>
    <conditionalFormat scope="data" priority="7">
      <pivotAreas count="1">
        <pivotArea outline="0" fieldPosition="0">
          <references count="1">
            <reference field="4294967294" count="1" selected="0">
              <x v="1"/>
            </reference>
          </references>
        </pivotArea>
      </pivotAreas>
    </conditionalFormat>
    <conditionalFormat priority="6">
      <pivotAreas count="1">
        <pivotArea type="data" outline="0" collapsedLevelsAreSubtotals="1" fieldPosition="0">
          <references count="1">
            <reference field="4294967294" count="1" selected="0">
              <x v="2"/>
            </reference>
          </references>
        </pivotArea>
      </pivotAreas>
    </conditionalFormat>
    <conditionalFormat priority="5">
      <pivotAreas count="1">
        <pivotArea type="data" outline="0" collapsedLevelsAreSubtotals="1" fieldPosition="0">
          <references count="1">
            <reference field="4294967294" count="1" selected="0">
              <x v="2"/>
            </reference>
          </references>
        </pivotArea>
      </pivotAreas>
    </conditionalFormat>
    <conditionalFormat priority="4">
      <pivotAreas count="1">
        <pivotArea type="data" outline="0" collapsedLevelsAreSubtotals="1" fieldPosition="0">
          <references count="1">
            <reference field="4294967294" count="1" selected="0">
              <x v="2"/>
            </reference>
          </references>
        </pivotArea>
      </pivotAreas>
    </conditionalFormat>
    <conditionalFormat priority="3">
      <pivotAreas count="1">
        <pivotArea type="data" outline="0" collapsedLevelsAreSubtotals="1" fieldPosition="0">
          <references count="1">
            <reference field="4294967294" count="1" selected="0">
              <x v="3"/>
            </reference>
          </references>
        </pivotArea>
      </pivotAreas>
    </conditionalFormat>
    <conditionalFormat priority="2">
      <pivotAreas count="1">
        <pivotArea type="data" outline="0" collapsedLevelsAreSubtotals="1" fieldPosition="0">
          <references count="1">
            <reference field="4294967294" count="1" selected="0">
              <x v="3"/>
            </reference>
          </references>
        </pivotArea>
      </pivotAreas>
    </conditionalFormat>
    <conditionalFormat priority="1">
      <pivotAreas count="1">
        <pivotArea type="data" outline="0" collapsedLevelsAreSubtotals="1" fieldPosition="0">
          <references count="1">
            <reference field="4294967294" count="1" selected="0">
              <x v="3"/>
            </reference>
          </references>
        </pivotArea>
      </pivotAreas>
    </conditionalFormat>
  </conditionalFormats>
  <chartFormats count="19">
    <chartFormat chart="0" format="5" series="1">
      <pivotArea type="data" outline="0" fieldPosition="0">
        <references count="1">
          <reference field="4294967294" count="1" selected="0">
            <x v="1"/>
          </reference>
        </references>
      </pivotArea>
    </chartFormat>
    <chartFormat chart="0" format="6" series="1">
      <pivotArea type="data" outline="0" fieldPosition="0">
        <references count="1">
          <reference field="4294967294" count="1" selected="0">
            <x v="2"/>
          </reference>
        </references>
      </pivotArea>
    </chartFormat>
    <chartFormat chart="2" format="6" series="1">
      <pivotArea type="data" outline="0" fieldPosition="0">
        <references count="1">
          <reference field="4294967294" count="1" selected="0">
            <x v="1"/>
          </reference>
        </references>
      </pivotArea>
    </chartFormat>
    <chartFormat chart="2" format="7" series="1">
      <pivotArea type="data" outline="0" fieldPosition="0">
        <references count="1">
          <reference field="4294967294" count="1" selected="0">
            <x v="2"/>
          </reference>
        </references>
      </pivotArea>
    </chartFormat>
    <chartFormat chart="2" format="8" series="1">
      <pivotArea type="data" outline="0" fieldPosition="0">
        <references count="1">
          <reference field="4294967294" count="1" selected="0">
            <x v="3"/>
          </reference>
        </references>
      </pivotArea>
    </chartFormat>
    <chartFormat chart="2" format="12">
      <pivotArea type="data" outline="0" fieldPosition="0">
        <references count="2">
          <reference field="4294967294" count="1" selected="0">
            <x v="3"/>
          </reference>
          <reference field="2" count="1" selected="0">
            <x v="5"/>
          </reference>
        </references>
      </pivotArea>
    </chartFormat>
    <chartFormat chart="2" format="13">
      <pivotArea type="data" outline="0" fieldPosition="0">
        <references count="2">
          <reference field="4294967294" count="1" selected="0">
            <x v="3"/>
          </reference>
          <reference field="2" count="1" selected="0">
            <x v="6"/>
          </reference>
        </references>
      </pivotArea>
    </chartFormat>
    <chartFormat chart="2" format="14">
      <pivotArea type="data" outline="0" fieldPosition="0">
        <references count="2">
          <reference field="4294967294" count="1" selected="0">
            <x v="3"/>
          </reference>
          <reference field="2" count="1" selected="0">
            <x v="3"/>
          </reference>
        </references>
      </pivotArea>
    </chartFormat>
    <chartFormat chart="2" format="15">
      <pivotArea type="data" outline="0" fieldPosition="0">
        <references count="2">
          <reference field="4294967294" count="1" selected="0">
            <x v="3"/>
          </reference>
          <reference field="2" count="1" selected="0">
            <x v="1"/>
          </reference>
        </references>
      </pivotArea>
    </chartFormat>
    <chartFormat chart="2" format="16">
      <pivotArea type="data" outline="0" fieldPosition="0">
        <references count="2">
          <reference field="4294967294" count="1" selected="0">
            <x v="3"/>
          </reference>
          <reference field="2" count="1" selected="0">
            <x v="2"/>
          </reference>
        </references>
      </pivotArea>
    </chartFormat>
    <chartFormat chart="2" format="17">
      <pivotArea type="data" outline="0" fieldPosition="0">
        <references count="2">
          <reference field="4294967294" count="1" selected="0">
            <x v="2"/>
          </reference>
          <reference field="2" count="1" selected="0">
            <x v="2"/>
          </reference>
        </references>
      </pivotArea>
    </chartFormat>
    <chartFormat chart="2" format="18">
      <pivotArea type="data" outline="0" fieldPosition="0">
        <references count="2">
          <reference field="4294967294" count="1" selected="0">
            <x v="2"/>
          </reference>
          <reference field="2" count="1" selected="0">
            <x v="1"/>
          </reference>
        </references>
      </pivotArea>
    </chartFormat>
    <chartFormat chart="2" format="19">
      <pivotArea type="data" outline="0" fieldPosition="0">
        <references count="2">
          <reference field="4294967294" count="1" selected="0">
            <x v="3"/>
          </reference>
          <reference field="2" count="1" selected="0">
            <x v="7"/>
          </reference>
        </references>
      </pivotArea>
    </chartFormat>
    <chartFormat chart="2" format="20">
      <pivotArea type="data" outline="0" fieldPosition="0">
        <references count="2">
          <reference field="4294967294" count="1" selected="0">
            <x v="2"/>
          </reference>
          <reference field="2" count="1" selected="0">
            <x v="7"/>
          </reference>
        </references>
      </pivotArea>
    </chartFormat>
    <chartFormat chart="2" format="21">
      <pivotArea type="data" outline="0" fieldPosition="0">
        <references count="2">
          <reference field="4294967294" count="1" selected="0">
            <x v="2"/>
          </reference>
          <reference field="2" count="1" selected="0">
            <x v="3"/>
          </reference>
        </references>
      </pivotArea>
    </chartFormat>
    <chartFormat chart="2" format="22">
      <pivotArea type="data" outline="0" fieldPosition="0">
        <references count="2">
          <reference field="4294967294" count="1" selected="0">
            <x v="3"/>
          </reference>
          <reference field="2" count="1" selected="0">
            <x v="4"/>
          </reference>
        </references>
      </pivotArea>
    </chartFormat>
    <chartFormat chart="2" format="23">
      <pivotArea type="data" outline="0" fieldPosition="0">
        <references count="2">
          <reference field="4294967294" count="1" selected="0">
            <x v="2"/>
          </reference>
          <reference field="2" count="1" selected="0">
            <x v="4"/>
          </reference>
        </references>
      </pivotArea>
    </chartFormat>
    <chartFormat chart="2" format="24">
      <pivotArea type="data" outline="0" fieldPosition="0">
        <references count="2">
          <reference field="4294967294" count="1" selected="0">
            <x v="2"/>
          </reference>
          <reference field="2" count="1" selected="0">
            <x v="6"/>
          </reference>
        </references>
      </pivotArea>
    </chartFormat>
    <chartFormat chart="2" format="25">
      <pivotArea type="data" outline="0" fieldPosition="0">
        <references count="2">
          <reference field="4294967294" count="1" selected="0">
            <x v="2"/>
          </reference>
          <reference field="2" count="1" selected="0">
            <x v="5"/>
          </reference>
        </references>
      </pivotArea>
    </chartFormat>
  </chartFormats>
  <pivotTableStyleInfo name="ANM"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chartFormat="3">
  <location ref="A8:H18" firstHeaderRow="0" firstDataRow="1" firstDataCol="4" rowPageCount="5" colPageCount="1"/>
  <pivotFields count="19">
    <pivotField compact="0" showAll="0" defaultSubtotal="0"/>
    <pivotField axis="axisPage" compact="0" multipleItemSelectionAllowed="1" showAll="0" defaultSubtotal="0">
      <items count="18">
        <item m="1" x="17"/>
        <item x="0"/>
        <item x="1"/>
        <item x="2"/>
        <item x="3"/>
        <item x="4"/>
        <item x="5"/>
        <item x="6"/>
        <item x="7"/>
        <item x="8"/>
        <item x="9"/>
        <item x="10"/>
        <item x="11"/>
        <item x="12"/>
        <item x="13"/>
        <item x="14"/>
        <item x="15"/>
        <item x="16"/>
      </items>
    </pivotField>
    <pivotField axis="axisRow" compact="0" showAll="0" defaultSubtotal="0">
      <items count="9">
        <item h="1" sd="0" m="1" x="8"/>
        <item h="1" sd="0" x="0"/>
        <item h="1" sd="0" x="1"/>
        <item sd="0" x="2"/>
        <item h="1" sd="0" x="3"/>
        <item h="1" sd="0" x="4"/>
        <item h="1" sd="0" x="5"/>
        <item h="1" sd="0" x="6"/>
        <item h="1" sd="0" x="7"/>
      </items>
    </pivotField>
    <pivotField axis="axisRow" compact="0" showAll="0" defaultSubtotal="0">
      <items count="21">
        <item m="1" x="20"/>
        <item sd="0" x="0"/>
        <item x="1"/>
        <item x="2"/>
        <item x="3"/>
        <item x="4"/>
        <item x="5"/>
        <item x="6"/>
        <item x="8"/>
        <item x="9"/>
        <item x="10"/>
        <item x="11"/>
        <item x="12"/>
        <item x="13"/>
        <item x="14"/>
        <item x="15"/>
        <item x="16"/>
        <item x="17"/>
        <item x="18"/>
        <item x="19"/>
        <item x="7"/>
      </items>
    </pivotField>
    <pivotField compact="0" showAll="0" defaultSubtotal="0"/>
    <pivotField axis="axisPage" compact="0" multipleItemSelectionAllowed="1" showAll="0" defaultSubtotal="0">
      <items count="2">
        <item m="1" x="1"/>
        <item x="0"/>
      </items>
    </pivotField>
    <pivotField axis="axisRow" compact="0" showAll="0" defaultSubtotal="0">
      <items count="5">
        <item x="4"/>
        <item x="3"/>
        <item x="0"/>
        <item x="2"/>
        <item x="1"/>
      </items>
    </pivotField>
    <pivotField axis="axisPage" compact="0" multipleItemSelectionAllowed="1" showAll="0" defaultSubtotal="0">
      <items count="3">
        <item h="1" m="1" x="2"/>
        <item x="0"/>
        <item x="1"/>
      </items>
    </pivotField>
    <pivotField axis="axisPage" compact="0" multipleItemSelectionAllowed="1" showAll="0" defaultSubtotal="0">
      <items count="6">
        <item m="1" x="5"/>
        <item x="4"/>
        <item x="1"/>
        <item x="3"/>
        <item x="0"/>
        <item x="2"/>
      </items>
    </pivotField>
    <pivotField axis="axisPage" compact="0" multipleItemSelectionAllowed="1" showAll="0" defaultSubtotal="0">
      <items count="8">
        <item h="1" x="1"/>
        <item x="0"/>
        <item h="1" x="2"/>
        <item m="1" x="3"/>
        <item m="1" x="7"/>
        <item m="1" x="6"/>
        <item m="1" x="5"/>
        <item m="1" x="4"/>
      </items>
    </pivotField>
    <pivotField axis="axisRow" compact="0" showAll="0" defaultSubtotal="0">
      <items count="45">
        <item x="33"/>
        <item x="1"/>
        <item x="0"/>
        <item x="10"/>
        <item x="39"/>
        <item x="43"/>
        <item x="17"/>
        <item x="27"/>
        <item x="7"/>
        <item x="31"/>
        <item x="23"/>
        <item x="24"/>
        <item x="42"/>
        <item x="4"/>
        <item x="18"/>
        <item x="16"/>
        <item x="15"/>
        <item x="28"/>
        <item x="44"/>
        <item x="2"/>
        <item x="26"/>
        <item x="34"/>
        <item x="35"/>
        <item x="22"/>
        <item x="8"/>
        <item x="6"/>
        <item x="5"/>
        <item x="3"/>
        <item x="9"/>
        <item x="29"/>
        <item x="14"/>
        <item x="36"/>
        <item x="20"/>
        <item x="41"/>
        <item x="21"/>
        <item x="11"/>
        <item x="30"/>
        <item x="37"/>
        <item x="13"/>
        <item x="12"/>
        <item x="19"/>
        <item x="38"/>
        <item x="40"/>
        <item x="25"/>
        <item x="32"/>
      </items>
    </pivotField>
    <pivotField compact="0" showAll="0" sortType="ascending" defaultSubtotal="0">
      <items count="20">
        <item x="1"/>
        <item x="2"/>
        <item x="3"/>
        <item x="0"/>
        <item x="8"/>
        <item x="4"/>
        <item x="7"/>
        <item x="6"/>
        <item x="5"/>
        <item x="9"/>
        <item m="1" x="16"/>
        <item m="1" x="18"/>
        <item m="1" x="15"/>
        <item m="1" x="19"/>
        <item m="1" x="14"/>
        <item m="1" x="10"/>
        <item m="1" x="13"/>
        <item m="1" x="17"/>
        <item m="1" x="12"/>
        <item m="1" x="11"/>
      </items>
    </pivotField>
    <pivotField dataField="1" compact="0" showAll="0" defaultSubtotal="0"/>
    <pivotField dataField="1" compact="0" showAll="0" defaultSubtotal="0"/>
    <pivotField dataField="1" compact="0" numFmtId="2" showAll="0" defaultSubtotal="0"/>
    <pivotField compact="0" showAll="0" defaultSubtotal="0"/>
    <pivotField compact="0" showAll="0" defaultSubtotal="0"/>
    <pivotField compact="0" showAll="0" defaultSubtotal="0"/>
    <pivotField compact="0" dragToRow="0" dragToCol="0" dragToPage="0" showAll="0" defaultSubtotal="0"/>
  </pivotFields>
  <rowFields count="4">
    <field x="6"/>
    <field x="2"/>
    <field x="3"/>
    <field x="10"/>
  </rowFields>
  <rowItems count="10">
    <i>
      <x/>
    </i>
    <i r="1">
      <x v="3"/>
    </i>
    <i>
      <x v="1"/>
    </i>
    <i r="1">
      <x v="3"/>
    </i>
    <i>
      <x v="2"/>
    </i>
    <i r="1">
      <x v="3"/>
    </i>
    <i>
      <x v="3"/>
    </i>
    <i r="1">
      <x v="3"/>
    </i>
    <i>
      <x v="4"/>
    </i>
    <i r="1">
      <x v="3"/>
    </i>
  </rowItems>
  <colFields count="1">
    <field x="-2"/>
  </colFields>
  <colItems count="4">
    <i>
      <x/>
    </i>
    <i i="1">
      <x v="1"/>
    </i>
    <i i="2">
      <x v="2"/>
    </i>
    <i i="3">
      <x v="3"/>
    </i>
  </colItems>
  <pageFields count="5">
    <pageField fld="5" hier="-1"/>
    <pageField fld="1" hier="-1"/>
    <pageField fld="7" hier="-1"/>
    <pageField fld="8" hier="-1"/>
    <pageField fld="9" hier="-1"/>
  </pageFields>
  <dataFields count="4">
    <dataField name="% Incidencia total" fld="12" showDataAs="percentOfTotal" baseField="11" baseItem="0" numFmtId="10"/>
    <dataField name="Valoración inicial" fld="12" subtotal="average" baseField="3" baseItem="0" numFmtId="165"/>
    <dataField name="Valoración 2020" fld="13" subtotal="average" baseField="3" baseItem="0" numFmtId="165"/>
    <dataField name="Valoración 2020 (E)" fld="14" subtotal="average" baseField="2" baseItem="1" numFmtId="165"/>
  </dataFields>
  <formats count="264">
    <format dxfId="378">
      <pivotArea type="all" dataOnly="0" outline="0" fieldPosition="0"/>
    </format>
    <format dxfId="377">
      <pivotArea outline="0" collapsedLevelsAreSubtotals="1" fieldPosition="0"/>
    </format>
    <format dxfId="376">
      <pivotArea field="2" type="button" dataOnly="0" labelOnly="1" outline="0" axis="axisRow" fieldPosition="1"/>
    </format>
    <format dxfId="375">
      <pivotArea field="3" type="button" dataOnly="0" labelOnly="1" outline="0" axis="axisRow" fieldPosition="2"/>
    </format>
    <format dxfId="374">
      <pivotArea dataOnly="0" labelOnly="1" outline="0" fieldPosition="0">
        <references count="1">
          <reference field="2" count="0"/>
        </references>
      </pivotArea>
    </format>
    <format dxfId="373">
      <pivotArea dataOnly="0" labelOnly="1" outline="0" fieldPosition="0">
        <references count="1">
          <reference field="4294967294" count="2">
            <x v="1"/>
            <x v="2"/>
          </reference>
        </references>
      </pivotArea>
    </format>
    <format dxfId="372">
      <pivotArea type="all" dataOnly="0" outline="0" fieldPosition="0"/>
    </format>
    <format dxfId="371">
      <pivotArea outline="0" collapsedLevelsAreSubtotals="1" fieldPosition="0"/>
    </format>
    <format dxfId="370">
      <pivotArea field="2" type="button" dataOnly="0" labelOnly="1" outline="0" axis="axisRow" fieldPosition="1"/>
    </format>
    <format dxfId="369">
      <pivotArea field="3" type="button" dataOnly="0" labelOnly="1" outline="0" axis="axisRow" fieldPosition="2"/>
    </format>
    <format dxfId="368">
      <pivotArea dataOnly="0" labelOnly="1" outline="0" fieldPosition="0">
        <references count="1">
          <reference field="2" count="0"/>
        </references>
      </pivotArea>
    </format>
    <format dxfId="367">
      <pivotArea dataOnly="0" labelOnly="1" outline="0" fieldPosition="0">
        <references count="1">
          <reference field="4294967294" count="2">
            <x v="1"/>
            <x v="2"/>
          </reference>
        </references>
      </pivotArea>
    </format>
    <format dxfId="366">
      <pivotArea field="2" type="button" dataOnly="0" labelOnly="1" outline="0" axis="axisRow" fieldPosition="1"/>
    </format>
    <format dxfId="365">
      <pivotArea field="3" type="button" dataOnly="0" labelOnly="1" outline="0" axis="axisRow" fieldPosition="2"/>
    </format>
    <format dxfId="364">
      <pivotArea dataOnly="0" labelOnly="1" outline="0" fieldPosition="0">
        <references count="1">
          <reference field="4294967294" count="2">
            <x v="1"/>
            <x v="2"/>
          </reference>
        </references>
      </pivotArea>
    </format>
    <format dxfId="363">
      <pivotArea field="2" type="button" dataOnly="0" labelOnly="1" outline="0" axis="axisRow" fieldPosition="1"/>
    </format>
    <format dxfId="362">
      <pivotArea field="3" type="button" dataOnly="0" labelOnly="1" outline="0" axis="axisRow" fieldPosition="2"/>
    </format>
    <format dxfId="361">
      <pivotArea dataOnly="0" labelOnly="1" outline="0" fieldPosition="0">
        <references count="1">
          <reference field="4294967294" count="2">
            <x v="1"/>
            <x v="2"/>
          </reference>
        </references>
      </pivotArea>
    </format>
    <format dxfId="360">
      <pivotArea field="2" type="button" dataOnly="0" labelOnly="1" outline="0" axis="axisRow" fieldPosition="1"/>
    </format>
    <format dxfId="359">
      <pivotArea field="3" type="button" dataOnly="0" labelOnly="1" outline="0" axis="axisRow" fieldPosition="2"/>
    </format>
    <format dxfId="358">
      <pivotArea dataOnly="0" labelOnly="1" outline="0" fieldPosition="0">
        <references count="1">
          <reference field="4294967294" count="2">
            <x v="1"/>
            <x v="2"/>
          </reference>
        </references>
      </pivotArea>
    </format>
    <format dxfId="357">
      <pivotArea field="2" type="button" dataOnly="0" labelOnly="1" outline="0" axis="axisRow" fieldPosition="1"/>
    </format>
    <format dxfId="356">
      <pivotArea field="3" type="button" dataOnly="0" labelOnly="1" outline="0" axis="axisRow" fieldPosition="2"/>
    </format>
    <format dxfId="355">
      <pivotArea dataOnly="0" labelOnly="1" outline="0" fieldPosition="0">
        <references count="1">
          <reference field="4294967294" count="2">
            <x v="1"/>
            <x v="2"/>
          </reference>
        </references>
      </pivotArea>
    </format>
    <format dxfId="354">
      <pivotArea type="all" dataOnly="0" outline="0" fieldPosition="0"/>
    </format>
    <format dxfId="353">
      <pivotArea outline="0" collapsedLevelsAreSubtotals="1" fieldPosition="0"/>
    </format>
    <format dxfId="352">
      <pivotArea field="2" type="button" dataOnly="0" labelOnly="1" outline="0" axis="axisRow" fieldPosition="1"/>
    </format>
    <format dxfId="351">
      <pivotArea field="3" type="button" dataOnly="0" labelOnly="1" outline="0" axis="axisRow" fieldPosition="2"/>
    </format>
    <format dxfId="350">
      <pivotArea dataOnly="0" labelOnly="1" outline="0" fieldPosition="0">
        <references count="1">
          <reference field="2" count="0"/>
        </references>
      </pivotArea>
    </format>
    <format dxfId="349">
      <pivotArea dataOnly="0" labelOnly="1" outline="0" fieldPosition="0">
        <references count="1">
          <reference field="4294967294" count="2">
            <x v="1"/>
            <x v="2"/>
          </reference>
        </references>
      </pivotArea>
    </format>
    <format dxfId="348">
      <pivotArea field="2" type="button" dataOnly="0" labelOnly="1" outline="0" axis="axisRow" fieldPosition="1"/>
    </format>
    <format dxfId="347">
      <pivotArea field="3" type="button" dataOnly="0" labelOnly="1" outline="0" axis="axisRow" fieldPosition="2"/>
    </format>
    <format dxfId="346">
      <pivotArea dataOnly="0" labelOnly="1" outline="0" fieldPosition="0">
        <references count="1">
          <reference field="4294967294" count="2">
            <x v="1"/>
            <x v="2"/>
          </reference>
        </references>
      </pivotArea>
    </format>
    <format dxfId="345">
      <pivotArea field="2" type="button" dataOnly="0" labelOnly="1" outline="0" axis="axisRow" fieldPosition="1"/>
    </format>
    <format dxfId="344">
      <pivotArea field="3" type="button" dataOnly="0" labelOnly="1" outline="0" axis="axisRow" fieldPosition="2"/>
    </format>
    <format dxfId="343">
      <pivotArea dataOnly="0" labelOnly="1" outline="0" fieldPosition="0">
        <references count="1">
          <reference field="4294967294" count="2">
            <x v="1"/>
            <x v="2"/>
          </reference>
        </references>
      </pivotArea>
    </format>
    <format dxfId="342">
      <pivotArea field="2" type="button" dataOnly="0" labelOnly="1" outline="0" axis="axisRow" fieldPosition="1"/>
    </format>
    <format dxfId="341">
      <pivotArea field="3" type="button" dataOnly="0" labelOnly="1" outline="0" axis="axisRow" fieldPosition="2"/>
    </format>
    <format dxfId="340">
      <pivotArea dataOnly="0" labelOnly="1" outline="0" fieldPosition="0">
        <references count="1">
          <reference field="4294967294" count="2">
            <x v="1"/>
            <x v="2"/>
          </reference>
        </references>
      </pivotArea>
    </format>
    <format dxfId="339">
      <pivotArea field="2" type="button" dataOnly="0" labelOnly="1" outline="0" axis="axisRow" fieldPosition="1"/>
    </format>
    <format dxfId="338">
      <pivotArea field="3" type="button" dataOnly="0" labelOnly="1" outline="0" axis="axisRow" fieldPosition="2"/>
    </format>
    <format dxfId="337">
      <pivotArea dataOnly="0" labelOnly="1" outline="0" fieldPosition="0">
        <references count="1">
          <reference field="4294967294" count="2">
            <x v="1"/>
            <x v="2"/>
          </reference>
        </references>
      </pivotArea>
    </format>
    <format dxfId="336">
      <pivotArea outline="0" fieldPosition="0">
        <references count="1">
          <reference field="4294967294" count="1" selected="0">
            <x v="1"/>
          </reference>
        </references>
      </pivotArea>
    </format>
    <format dxfId="335">
      <pivotArea outline="0" fieldPosition="0">
        <references count="1">
          <reference field="4294967294" count="1" selected="0">
            <x v="1"/>
          </reference>
        </references>
      </pivotArea>
    </format>
    <format dxfId="334">
      <pivotArea outline="0" collapsedLevelsAreSubtotals="1" fieldPosition="0"/>
    </format>
    <format dxfId="333">
      <pivotArea dataOnly="0" labelOnly="1" outline="0" fieldPosition="0">
        <references count="1">
          <reference field="4294967294" count="2">
            <x v="1"/>
            <x v="2"/>
          </reference>
        </references>
      </pivotArea>
    </format>
    <format dxfId="332">
      <pivotArea outline="0" collapsedLevelsAreSubtotals="1" fieldPosition="0"/>
    </format>
    <format dxfId="331">
      <pivotArea dataOnly="0" labelOnly="1" outline="0" fieldPosition="0">
        <references count="1">
          <reference field="4294967294" count="2">
            <x v="1"/>
            <x v="2"/>
          </reference>
        </references>
      </pivotArea>
    </format>
    <format dxfId="330">
      <pivotArea fieldPosition="0">
        <references count="3">
          <reference field="4294967294" count="1" selected="0">
            <x v="1"/>
          </reference>
          <reference field="2" count="1" selected="0">
            <x v="1"/>
          </reference>
          <reference field="3" count="1">
            <x v="1"/>
          </reference>
        </references>
      </pivotArea>
    </format>
    <format dxfId="329">
      <pivotArea fieldPosition="0">
        <references count="2">
          <reference field="4294967294" count="1" selected="0">
            <x v="1"/>
          </reference>
          <reference field="2" count="1">
            <x v="2"/>
          </reference>
        </references>
      </pivotArea>
    </format>
    <format dxfId="328">
      <pivotArea fieldPosition="0">
        <references count="3">
          <reference field="4294967294" count="1" selected="0">
            <x v="1"/>
          </reference>
          <reference field="2" count="1" selected="0">
            <x v="2"/>
          </reference>
          <reference field="3" count="1">
            <x v="2"/>
          </reference>
        </references>
      </pivotArea>
    </format>
    <format dxfId="327">
      <pivotArea fieldPosition="0">
        <references count="2">
          <reference field="4294967294" count="1" selected="0">
            <x v="1"/>
          </reference>
          <reference field="2" count="1">
            <x v="3"/>
          </reference>
        </references>
      </pivotArea>
    </format>
    <format dxfId="326">
      <pivotArea fieldPosition="0">
        <references count="3">
          <reference field="4294967294" count="1" selected="0">
            <x v="1"/>
          </reference>
          <reference field="2" count="1" selected="0">
            <x v="3"/>
          </reference>
          <reference field="3" count="2">
            <x v="3"/>
            <x v="4"/>
          </reference>
        </references>
      </pivotArea>
    </format>
    <format dxfId="325">
      <pivotArea fieldPosition="0">
        <references count="2">
          <reference field="4294967294" count="1" selected="0">
            <x v="1"/>
          </reference>
          <reference field="2" count="1">
            <x v="4"/>
          </reference>
        </references>
      </pivotArea>
    </format>
    <format dxfId="324">
      <pivotArea fieldPosition="0">
        <references count="3">
          <reference field="4294967294" count="1" selected="0">
            <x v="1"/>
          </reference>
          <reference field="2" count="1" selected="0">
            <x v="4"/>
          </reference>
          <reference field="3" count="1">
            <x v="5"/>
          </reference>
        </references>
      </pivotArea>
    </format>
    <format dxfId="323">
      <pivotArea fieldPosition="0">
        <references count="2">
          <reference field="4294967294" count="1" selected="0">
            <x v="1"/>
          </reference>
          <reference field="2" count="1">
            <x v="5"/>
          </reference>
        </references>
      </pivotArea>
    </format>
    <format dxfId="322">
      <pivotArea fieldPosition="0">
        <references count="3">
          <reference field="4294967294" count="1" selected="0">
            <x v="1"/>
          </reference>
          <reference field="2" count="1" selected="0">
            <x v="5"/>
          </reference>
          <reference field="3" count="1">
            <x v="6"/>
          </reference>
        </references>
      </pivotArea>
    </format>
    <format dxfId="321">
      <pivotArea fieldPosition="0">
        <references count="2">
          <reference field="4294967294" count="1" selected="0">
            <x v="1"/>
          </reference>
          <reference field="2" count="1">
            <x v="6"/>
          </reference>
        </references>
      </pivotArea>
    </format>
    <format dxfId="320">
      <pivotArea fieldPosition="0">
        <references count="3">
          <reference field="4294967294" count="1" selected="0">
            <x v="1"/>
          </reference>
          <reference field="2" count="1" selected="0">
            <x v="6"/>
          </reference>
          <reference field="3" count="3">
            <x v="7"/>
            <x v="8"/>
            <x v="9"/>
          </reference>
        </references>
      </pivotArea>
    </format>
    <format dxfId="319">
      <pivotArea fieldPosition="0">
        <references count="2">
          <reference field="4294967294" count="1" selected="0">
            <x v="1"/>
          </reference>
          <reference field="2" count="1">
            <x v="7"/>
          </reference>
        </references>
      </pivotArea>
    </format>
    <format dxfId="318">
      <pivotArea dataOnly="0" labelOnly="1" outline="0" fieldPosition="0">
        <references count="2">
          <reference field="2" count="1" selected="0">
            <x v="6"/>
          </reference>
          <reference field="3" count="1">
            <x v="13"/>
          </reference>
        </references>
      </pivotArea>
    </format>
    <format dxfId="317">
      <pivotArea dataOnly="0" labelOnly="1" outline="0" fieldPosition="0">
        <references count="2">
          <reference field="2" count="1" selected="0">
            <x v="6"/>
          </reference>
          <reference field="3" count="1">
            <x v="13"/>
          </reference>
        </references>
      </pivotArea>
    </format>
    <format dxfId="316">
      <pivotArea type="all" dataOnly="0" outline="0" fieldPosition="0"/>
    </format>
    <format dxfId="315">
      <pivotArea outline="0" collapsedLevelsAreSubtotals="1" fieldPosition="0"/>
    </format>
    <format dxfId="314">
      <pivotArea field="2" type="button" dataOnly="0" labelOnly="1" outline="0" axis="axisRow" fieldPosition="1"/>
    </format>
    <format dxfId="313">
      <pivotArea field="3" type="button" dataOnly="0" labelOnly="1" outline="0" axis="axisRow" fieldPosition="2"/>
    </format>
    <format dxfId="312">
      <pivotArea dataOnly="0" labelOnly="1" outline="0" fieldPosition="0">
        <references count="1">
          <reference field="2" count="6">
            <x v="1"/>
            <x v="2"/>
            <x v="3"/>
            <x v="5"/>
            <x v="6"/>
            <x v="7"/>
          </reference>
        </references>
      </pivotArea>
    </format>
    <format dxfId="311">
      <pivotArea dataOnly="0" labelOnly="1" outline="0" fieldPosition="0">
        <references count="2">
          <reference field="2" count="1" selected="0">
            <x v="1"/>
          </reference>
          <reference field="3" count="1">
            <x v="1"/>
          </reference>
        </references>
      </pivotArea>
    </format>
    <format dxfId="310">
      <pivotArea dataOnly="0" labelOnly="1" outline="0" fieldPosition="0">
        <references count="2">
          <reference field="2" count="1" selected="0">
            <x v="2"/>
          </reference>
          <reference field="3" count="1">
            <x v="2"/>
          </reference>
        </references>
      </pivotArea>
    </format>
    <format dxfId="309">
      <pivotArea dataOnly="0" labelOnly="1" outline="0" fieldPosition="0">
        <references count="2">
          <reference field="2" count="1" selected="0">
            <x v="3"/>
          </reference>
          <reference field="3" count="2">
            <x v="3"/>
            <x v="4"/>
          </reference>
        </references>
      </pivotArea>
    </format>
    <format dxfId="308">
      <pivotArea dataOnly="0" labelOnly="1" outline="0" fieldPosition="0">
        <references count="2">
          <reference field="2" count="1" selected="0">
            <x v="5"/>
          </reference>
          <reference field="3" count="2">
            <x v="6"/>
            <x v="18"/>
          </reference>
        </references>
      </pivotArea>
    </format>
    <format dxfId="307">
      <pivotArea dataOnly="0" labelOnly="1" outline="0" fieldPosition="0">
        <references count="2">
          <reference field="2" count="1" selected="0">
            <x v="6"/>
          </reference>
          <reference field="3" count="6">
            <x v="7"/>
            <x v="9"/>
            <x v="13"/>
            <x v="14"/>
            <x v="15"/>
            <x v="16"/>
          </reference>
        </references>
      </pivotArea>
    </format>
    <format dxfId="306">
      <pivotArea dataOnly="0" labelOnly="1" outline="0" fieldPosition="0">
        <references count="2">
          <reference field="2" count="1" selected="0">
            <x v="7"/>
          </reference>
          <reference field="3" count="3">
            <x v="10"/>
            <x v="11"/>
            <x v="12"/>
          </reference>
        </references>
      </pivotArea>
    </format>
    <format dxfId="305">
      <pivotArea dataOnly="0" labelOnly="1" outline="0" fieldPosition="0">
        <references count="1">
          <reference field="4294967294" count="2">
            <x v="1"/>
            <x v="2"/>
          </reference>
        </references>
      </pivotArea>
    </format>
    <format dxfId="304">
      <pivotArea type="all" dataOnly="0" outline="0" fieldPosition="0"/>
    </format>
    <format dxfId="303">
      <pivotArea outline="0" collapsedLevelsAreSubtotals="1" fieldPosition="0"/>
    </format>
    <format dxfId="302">
      <pivotArea field="2" type="button" dataOnly="0" labelOnly="1" outline="0" axis="axisRow" fieldPosition="1"/>
    </format>
    <format dxfId="301">
      <pivotArea field="3" type="button" dataOnly="0" labelOnly="1" outline="0" axis="axisRow" fieldPosition="2"/>
    </format>
    <format dxfId="300">
      <pivotArea dataOnly="0" labelOnly="1" outline="0" fieldPosition="0">
        <references count="1">
          <reference field="2" count="6">
            <x v="1"/>
            <x v="2"/>
            <x v="3"/>
            <x v="5"/>
            <x v="6"/>
            <x v="7"/>
          </reference>
        </references>
      </pivotArea>
    </format>
    <format dxfId="299">
      <pivotArea dataOnly="0" labelOnly="1" outline="0" fieldPosition="0">
        <references count="2">
          <reference field="2" count="1" selected="0">
            <x v="1"/>
          </reference>
          <reference field="3" count="1">
            <x v="1"/>
          </reference>
        </references>
      </pivotArea>
    </format>
    <format dxfId="298">
      <pivotArea dataOnly="0" labelOnly="1" outline="0" fieldPosition="0">
        <references count="2">
          <reference field="2" count="1" selected="0">
            <x v="2"/>
          </reference>
          <reference field="3" count="1">
            <x v="2"/>
          </reference>
        </references>
      </pivotArea>
    </format>
    <format dxfId="297">
      <pivotArea dataOnly="0" labelOnly="1" outline="0" fieldPosition="0">
        <references count="2">
          <reference field="2" count="1" selected="0">
            <x v="3"/>
          </reference>
          <reference field="3" count="2">
            <x v="3"/>
            <x v="4"/>
          </reference>
        </references>
      </pivotArea>
    </format>
    <format dxfId="296">
      <pivotArea dataOnly="0" labelOnly="1" outline="0" fieldPosition="0">
        <references count="2">
          <reference field="2" count="1" selected="0">
            <x v="5"/>
          </reference>
          <reference field="3" count="2">
            <x v="6"/>
            <x v="18"/>
          </reference>
        </references>
      </pivotArea>
    </format>
    <format dxfId="295">
      <pivotArea dataOnly="0" labelOnly="1" outline="0" fieldPosition="0">
        <references count="2">
          <reference field="2" count="1" selected="0">
            <x v="6"/>
          </reference>
          <reference field="3" count="6">
            <x v="7"/>
            <x v="9"/>
            <x v="13"/>
            <x v="14"/>
            <x v="15"/>
            <x v="16"/>
          </reference>
        </references>
      </pivotArea>
    </format>
    <format dxfId="294">
      <pivotArea dataOnly="0" labelOnly="1" outline="0" fieldPosition="0">
        <references count="2">
          <reference field="2" count="1" selected="0">
            <x v="7"/>
          </reference>
          <reference field="3" count="3">
            <x v="10"/>
            <x v="11"/>
            <x v="12"/>
          </reference>
        </references>
      </pivotArea>
    </format>
    <format dxfId="293">
      <pivotArea dataOnly="0" labelOnly="1" outline="0" fieldPosition="0">
        <references count="1">
          <reference field="4294967294" count="2">
            <x v="1"/>
            <x v="2"/>
          </reference>
        </references>
      </pivotArea>
    </format>
    <format dxfId="292">
      <pivotArea outline="0" collapsedLevelsAreSubtotals="1" fieldPosition="0">
        <references count="1">
          <reference field="4294967294" count="1" selected="0">
            <x v="1"/>
          </reference>
        </references>
      </pivotArea>
    </format>
    <format dxfId="291">
      <pivotArea dataOnly="0" labelOnly="1" outline="0" fieldPosition="0">
        <references count="1">
          <reference field="4294967294" count="1">
            <x v="1"/>
          </reference>
        </references>
      </pivotArea>
    </format>
    <format dxfId="290">
      <pivotArea field="3" type="button" dataOnly="0" labelOnly="1" outline="0" axis="axisRow" fieldPosition="2"/>
    </format>
    <format dxfId="289">
      <pivotArea dataOnly="0" labelOnly="1" outline="0" fieldPosition="0">
        <references count="1">
          <reference field="2" count="1">
            <x v="1"/>
          </reference>
        </references>
      </pivotArea>
    </format>
    <format dxfId="288">
      <pivotArea dataOnly="0" labelOnly="1" outline="0" fieldPosition="0">
        <references count="1">
          <reference field="2" count="1">
            <x v="2"/>
          </reference>
        </references>
      </pivotArea>
    </format>
    <format dxfId="287">
      <pivotArea dataOnly="0" labelOnly="1" outline="0" fieldPosition="0">
        <references count="1">
          <reference field="2" count="1">
            <x v="3"/>
          </reference>
        </references>
      </pivotArea>
    </format>
    <format dxfId="286">
      <pivotArea dataOnly="0" labelOnly="1" outline="0" fieldPosition="0">
        <references count="1">
          <reference field="2" count="1">
            <x v="5"/>
          </reference>
        </references>
      </pivotArea>
    </format>
    <format dxfId="285">
      <pivotArea dataOnly="0" labelOnly="1" outline="0" fieldPosition="0">
        <references count="1">
          <reference field="2" count="1">
            <x v="6"/>
          </reference>
        </references>
      </pivotArea>
    </format>
    <format dxfId="284">
      <pivotArea dataOnly="0" labelOnly="1" outline="0" fieldPosition="0">
        <references count="1">
          <reference field="2" count="1">
            <x v="7"/>
          </reference>
        </references>
      </pivotArea>
    </format>
    <format dxfId="283">
      <pivotArea dataOnly="0" labelOnly="1" outline="0" fieldPosition="0">
        <references count="2">
          <reference field="2" count="1" selected="0">
            <x v="2"/>
          </reference>
          <reference field="3" count="1">
            <x v="2"/>
          </reference>
        </references>
      </pivotArea>
    </format>
    <format dxfId="282">
      <pivotArea dataOnly="0" labelOnly="1" outline="0" fieldPosition="0">
        <references count="2">
          <reference field="2" count="1" selected="0">
            <x v="3"/>
          </reference>
          <reference field="3" count="2">
            <x v="3"/>
            <x v="4"/>
          </reference>
        </references>
      </pivotArea>
    </format>
    <format dxfId="281">
      <pivotArea dataOnly="0" labelOnly="1" outline="0" fieldPosition="0">
        <references count="2">
          <reference field="2" count="1" selected="0">
            <x v="5"/>
          </reference>
          <reference field="3" count="2">
            <x v="6"/>
            <x v="18"/>
          </reference>
        </references>
      </pivotArea>
    </format>
    <format dxfId="280">
      <pivotArea dataOnly="0" labelOnly="1" outline="0" fieldPosition="0">
        <references count="2">
          <reference field="2" count="1" selected="0">
            <x v="6"/>
          </reference>
          <reference field="3" count="6">
            <x v="7"/>
            <x v="9"/>
            <x v="13"/>
            <x v="14"/>
            <x v="15"/>
            <x v="16"/>
          </reference>
        </references>
      </pivotArea>
    </format>
    <format dxfId="279">
      <pivotArea dataOnly="0" labelOnly="1" outline="0" fieldPosition="0">
        <references count="2">
          <reference field="2" count="1" selected="0">
            <x v="7"/>
          </reference>
          <reference field="3" count="3">
            <x v="10"/>
            <x v="11"/>
            <x v="12"/>
          </reference>
        </references>
      </pivotArea>
    </format>
    <format dxfId="278">
      <pivotArea field="3" type="button" dataOnly="0" labelOnly="1" outline="0" axis="axisRow" fieldPosition="2"/>
    </format>
    <format dxfId="277">
      <pivotArea dataOnly="0" labelOnly="1" outline="0" fieldPosition="0">
        <references count="1">
          <reference field="2" count="1">
            <x v="1"/>
          </reference>
        </references>
      </pivotArea>
    </format>
    <format dxfId="276">
      <pivotArea dataOnly="0" labelOnly="1" outline="0" fieldPosition="0">
        <references count="1">
          <reference field="2" count="1">
            <x v="2"/>
          </reference>
        </references>
      </pivotArea>
    </format>
    <format dxfId="275">
      <pivotArea dataOnly="0" labelOnly="1" outline="0" fieldPosition="0">
        <references count="1">
          <reference field="2" count="1">
            <x v="3"/>
          </reference>
        </references>
      </pivotArea>
    </format>
    <format dxfId="274">
      <pivotArea dataOnly="0" labelOnly="1" outline="0" fieldPosition="0">
        <references count="1">
          <reference field="2" count="1">
            <x v="5"/>
          </reference>
        </references>
      </pivotArea>
    </format>
    <format dxfId="273">
      <pivotArea dataOnly="0" labelOnly="1" outline="0" fieldPosition="0">
        <references count="1">
          <reference field="2" count="1">
            <x v="6"/>
          </reference>
        </references>
      </pivotArea>
    </format>
    <format dxfId="272">
      <pivotArea dataOnly="0" labelOnly="1" outline="0" fieldPosition="0">
        <references count="1">
          <reference field="2" count="1">
            <x v="7"/>
          </reference>
        </references>
      </pivotArea>
    </format>
    <format dxfId="271">
      <pivotArea dataOnly="0" labelOnly="1" outline="0" fieldPosition="0">
        <references count="2">
          <reference field="2" count="1" selected="0">
            <x v="2"/>
          </reference>
          <reference field="3" count="1">
            <x v="2"/>
          </reference>
        </references>
      </pivotArea>
    </format>
    <format dxfId="270">
      <pivotArea dataOnly="0" labelOnly="1" outline="0" fieldPosition="0">
        <references count="2">
          <reference field="2" count="1" selected="0">
            <x v="3"/>
          </reference>
          <reference field="3" count="2">
            <x v="3"/>
            <x v="4"/>
          </reference>
        </references>
      </pivotArea>
    </format>
    <format dxfId="269">
      <pivotArea dataOnly="0" labelOnly="1" outline="0" fieldPosition="0">
        <references count="2">
          <reference field="2" count="1" selected="0">
            <x v="5"/>
          </reference>
          <reference field="3" count="2">
            <x v="6"/>
            <x v="18"/>
          </reference>
        </references>
      </pivotArea>
    </format>
    <format dxfId="268">
      <pivotArea dataOnly="0" labelOnly="1" outline="0" fieldPosition="0">
        <references count="2">
          <reference field="2" count="1" selected="0">
            <x v="6"/>
          </reference>
          <reference field="3" count="6">
            <x v="7"/>
            <x v="9"/>
            <x v="13"/>
            <x v="14"/>
            <x v="15"/>
            <x v="16"/>
          </reference>
        </references>
      </pivotArea>
    </format>
    <format dxfId="267">
      <pivotArea dataOnly="0" labelOnly="1" outline="0" fieldPosition="0">
        <references count="2">
          <reference field="2" count="1" selected="0">
            <x v="7"/>
          </reference>
          <reference field="3" count="3">
            <x v="10"/>
            <x v="11"/>
            <x v="12"/>
          </reference>
        </references>
      </pivotArea>
    </format>
    <format dxfId="266">
      <pivotArea field="3" type="button" dataOnly="0" labelOnly="1" outline="0" axis="axisRow" fieldPosition="2"/>
    </format>
    <format dxfId="265">
      <pivotArea dataOnly="0" labelOnly="1" outline="0" fieldPosition="0">
        <references count="1">
          <reference field="2" count="1">
            <x v="1"/>
          </reference>
        </references>
      </pivotArea>
    </format>
    <format dxfId="264">
      <pivotArea dataOnly="0" labelOnly="1" outline="0" fieldPosition="0">
        <references count="1">
          <reference field="2" count="1">
            <x v="2"/>
          </reference>
        </references>
      </pivotArea>
    </format>
    <format dxfId="263">
      <pivotArea dataOnly="0" labelOnly="1" outline="0" fieldPosition="0">
        <references count="1">
          <reference field="2" count="1">
            <x v="3"/>
          </reference>
        </references>
      </pivotArea>
    </format>
    <format dxfId="262">
      <pivotArea dataOnly="0" labelOnly="1" outline="0" fieldPosition="0">
        <references count="1">
          <reference field="2" count="1">
            <x v="5"/>
          </reference>
        </references>
      </pivotArea>
    </format>
    <format dxfId="261">
      <pivotArea dataOnly="0" labelOnly="1" outline="0" fieldPosition="0">
        <references count="1">
          <reference field="2" count="1">
            <x v="6"/>
          </reference>
        </references>
      </pivotArea>
    </format>
    <format dxfId="260">
      <pivotArea dataOnly="0" labelOnly="1" outline="0" fieldPosition="0">
        <references count="1">
          <reference field="2" count="1">
            <x v="7"/>
          </reference>
        </references>
      </pivotArea>
    </format>
    <format dxfId="259">
      <pivotArea dataOnly="0" labelOnly="1" outline="0" fieldPosition="0">
        <references count="2">
          <reference field="2" count="1" selected="0">
            <x v="2"/>
          </reference>
          <reference field="3" count="1">
            <x v="2"/>
          </reference>
        </references>
      </pivotArea>
    </format>
    <format dxfId="258">
      <pivotArea dataOnly="0" labelOnly="1" outline="0" fieldPosition="0">
        <references count="2">
          <reference field="2" count="1" selected="0">
            <x v="3"/>
          </reference>
          <reference field="3" count="2">
            <x v="3"/>
            <x v="4"/>
          </reference>
        </references>
      </pivotArea>
    </format>
    <format dxfId="257">
      <pivotArea dataOnly="0" labelOnly="1" outline="0" fieldPosition="0">
        <references count="2">
          <reference field="2" count="1" selected="0">
            <x v="5"/>
          </reference>
          <reference field="3" count="2">
            <x v="6"/>
            <x v="18"/>
          </reference>
        </references>
      </pivotArea>
    </format>
    <format dxfId="256">
      <pivotArea dataOnly="0" labelOnly="1" outline="0" fieldPosition="0">
        <references count="2">
          <reference field="2" count="1" selected="0">
            <x v="6"/>
          </reference>
          <reference field="3" count="6">
            <x v="7"/>
            <x v="9"/>
            <x v="13"/>
            <x v="14"/>
            <x v="15"/>
            <x v="16"/>
          </reference>
        </references>
      </pivotArea>
    </format>
    <format dxfId="255">
      <pivotArea dataOnly="0" labelOnly="1" outline="0" fieldPosition="0">
        <references count="2">
          <reference field="2" count="1" selected="0">
            <x v="7"/>
          </reference>
          <reference field="3" count="3">
            <x v="10"/>
            <x v="11"/>
            <x v="12"/>
          </reference>
        </references>
      </pivotArea>
    </format>
    <format dxfId="254">
      <pivotArea field="3" type="button" dataOnly="0" labelOnly="1" outline="0" axis="axisRow" fieldPosition="2"/>
    </format>
    <format dxfId="253">
      <pivotArea dataOnly="0" labelOnly="1" outline="0" fieldPosition="0">
        <references count="1">
          <reference field="2" count="1">
            <x v="1"/>
          </reference>
        </references>
      </pivotArea>
    </format>
    <format dxfId="252">
      <pivotArea dataOnly="0" labelOnly="1" outline="0" fieldPosition="0">
        <references count="1">
          <reference field="2" count="1">
            <x v="2"/>
          </reference>
        </references>
      </pivotArea>
    </format>
    <format dxfId="251">
      <pivotArea dataOnly="0" labelOnly="1" outline="0" fieldPosition="0">
        <references count="1">
          <reference field="2" count="1">
            <x v="3"/>
          </reference>
        </references>
      </pivotArea>
    </format>
    <format dxfId="250">
      <pivotArea dataOnly="0" labelOnly="1" outline="0" fieldPosition="0">
        <references count="1">
          <reference field="2" count="1">
            <x v="5"/>
          </reference>
        </references>
      </pivotArea>
    </format>
    <format dxfId="249">
      <pivotArea dataOnly="0" labelOnly="1" outline="0" fieldPosition="0">
        <references count="1">
          <reference field="2" count="1">
            <x v="6"/>
          </reference>
        </references>
      </pivotArea>
    </format>
    <format dxfId="248">
      <pivotArea dataOnly="0" labelOnly="1" outline="0" fieldPosition="0">
        <references count="1">
          <reference field="2" count="1">
            <x v="7"/>
          </reference>
        </references>
      </pivotArea>
    </format>
    <format dxfId="247">
      <pivotArea dataOnly="0" labelOnly="1" outline="0" fieldPosition="0">
        <references count="2">
          <reference field="2" count="1" selected="0">
            <x v="2"/>
          </reference>
          <reference field="3" count="1">
            <x v="2"/>
          </reference>
        </references>
      </pivotArea>
    </format>
    <format dxfId="246">
      <pivotArea dataOnly="0" labelOnly="1" outline="0" fieldPosition="0">
        <references count="2">
          <reference field="2" count="1" selected="0">
            <x v="3"/>
          </reference>
          <reference field="3" count="2">
            <x v="3"/>
            <x v="4"/>
          </reference>
        </references>
      </pivotArea>
    </format>
    <format dxfId="245">
      <pivotArea dataOnly="0" labelOnly="1" outline="0" fieldPosition="0">
        <references count="2">
          <reference field="2" count="1" selected="0">
            <x v="5"/>
          </reference>
          <reference field="3" count="2">
            <x v="6"/>
            <x v="18"/>
          </reference>
        </references>
      </pivotArea>
    </format>
    <format dxfId="244">
      <pivotArea dataOnly="0" labelOnly="1" outline="0" fieldPosition="0">
        <references count="2">
          <reference field="2" count="1" selected="0">
            <x v="6"/>
          </reference>
          <reference field="3" count="6">
            <x v="7"/>
            <x v="9"/>
            <x v="13"/>
            <x v="14"/>
            <x v="15"/>
            <x v="16"/>
          </reference>
        </references>
      </pivotArea>
    </format>
    <format dxfId="243">
      <pivotArea dataOnly="0" labelOnly="1" outline="0" fieldPosition="0">
        <references count="2">
          <reference field="2" count="1" selected="0">
            <x v="7"/>
          </reference>
          <reference field="3" count="3">
            <x v="10"/>
            <x v="11"/>
            <x v="12"/>
          </reference>
        </references>
      </pivotArea>
    </format>
    <format dxfId="242">
      <pivotArea field="3" type="button" dataOnly="0" labelOnly="1" outline="0" axis="axisRow" fieldPosition="2"/>
    </format>
    <format dxfId="241">
      <pivotArea type="all" dataOnly="0" outline="0" fieldPosition="0"/>
    </format>
    <format dxfId="240">
      <pivotArea outline="0" collapsedLevelsAreSubtotals="1" fieldPosition="0"/>
    </format>
    <format dxfId="239">
      <pivotArea field="2" type="button" dataOnly="0" labelOnly="1" outline="0" axis="axisRow" fieldPosition="1"/>
    </format>
    <format dxfId="238">
      <pivotArea field="3" type="button" dataOnly="0" labelOnly="1" outline="0" axis="axisRow" fieldPosition="2"/>
    </format>
    <format dxfId="237">
      <pivotArea dataOnly="0" labelOnly="1" outline="0" fieldPosition="0">
        <references count="1">
          <reference field="2" count="6">
            <x v="1"/>
            <x v="2"/>
            <x v="3"/>
            <x v="5"/>
            <x v="6"/>
            <x v="7"/>
          </reference>
        </references>
      </pivotArea>
    </format>
    <format dxfId="236">
      <pivotArea dataOnly="0" labelOnly="1" outline="0" fieldPosition="0">
        <references count="2">
          <reference field="2" count="1" selected="0">
            <x v="1"/>
          </reference>
          <reference field="3" count="1">
            <x v="1"/>
          </reference>
        </references>
      </pivotArea>
    </format>
    <format dxfId="235">
      <pivotArea dataOnly="0" labelOnly="1" outline="0" fieldPosition="0">
        <references count="2">
          <reference field="2" count="1" selected="0">
            <x v="2"/>
          </reference>
          <reference field="3" count="1">
            <x v="2"/>
          </reference>
        </references>
      </pivotArea>
    </format>
    <format dxfId="234">
      <pivotArea dataOnly="0" labelOnly="1" outline="0" fieldPosition="0">
        <references count="2">
          <reference field="2" count="1" selected="0">
            <x v="3"/>
          </reference>
          <reference field="3" count="2">
            <x v="3"/>
            <x v="4"/>
          </reference>
        </references>
      </pivotArea>
    </format>
    <format dxfId="233">
      <pivotArea dataOnly="0" labelOnly="1" outline="0" fieldPosition="0">
        <references count="2">
          <reference field="2" count="1" selected="0">
            <x v="5"/>
          </reference>
          <reference field="3" count="1">
            <x v="6"/>
          </reference>
        </references>
      </pivotArea>
    </format>
    <format dxfId="232">
      <pivotArea dataOnly="0" labelOnly="1" outline="0" fieldPosition="0">
        <references count="2">
          <reference field="2" count="1" selected="0">
            <x v="6"/>
          </reference>
          <reference field="3" count="2">
            <x v="7"/>
            <x v="9"/>
          </reference>
        </references>
      </pivotArea>
    </format>
    <format dxfId="231">
      <pivotArea dataOnly="0" labelOnly="1" outline="0" fieldPosition="0">
        <references count="2">
          <reference field="2" count="1" selected="0">
            <x v="7"/>
          </reference>
          <reference field="3" count="1">
            <x v="10"/>
          </reference>
        </references>
      </pivotArea>
    </format>
    <format dxfId="230">
      <pivotArea dataOnly="0" labelOnly="1" outline="0" fieldPosition="0">
        <references count="1">
          <reference field="4294967294" count="2">
            <x v="1"/>
            <x v="2"/>
          </reference>
        </references>
      </pivotArea>
    </format>
    <format dxfId="229">
      <pivotArea type="all" dataOnly="0" outline="0" fieldPosition="0"/>
    </format>
    <format dxfId="228">
      <pivotArea outline="0" collapsedLevelsAreSubtotals="1" fieldPosition="0"/>
    </format>
    <format dxfId="227">
      <pivotArea field="2" type="button" dataOnly="0" labelOnly="1" outline="0" axis="axisRow" fieldPosition="1"/>
    </format>
    <format dxfId="226">
      <pivotArea field="3" type="button" dataOnly="0" labelOnly="1" outline="0" axis="axisRow" fieldPosition="2"/>
    </format>
    <format dxfId="225">
      <pivotArea dataOnly="0" labelOnly="1" outline="0" fieldPosition="0">
        <references count="1">
          <reference field="2" count="6">
            <x v="1"/>
            <x v="2"/>
            <x v="3"/>
            <x v="5"/>
            <x v="6"/>
            <x v="7"/>
          </reference>
        </references>
      </pivotArea>
    </format>
    <format dxfId="224">
      <pivotArea dataOnly="0" labelOnly="1" outline="0" fieldPosition="0">
        <references count="2">
          <reference field="2" count="1" selected="0">
            <x v="1"/>
          </reference>
          <reference field="3" count="1">
            <x v="1"/>
          </reference>
        </references>
      </pivotArea>
    </format>
    <format dxfId="223">
      <pivotArea dataOnly="0" labelOnly="1" outline="0" fieldPosition="0">
        <references count="2">
          <reference field="2" count="1" selected="0">
            <x v="2"/>
          </reference>
          <reference field="3" count="1">
            <x v="2"/>
          </reference>
        </references>
      </pivotArea>
    </format>
    <format dxfId="222">
      <pivotArea dataOnly="0" labelOnly="1" outline="0" fieldPosition="0">
        <references count="2">
          <reference field="2" count="1" selected="0">
            <x v="3"/>
          </reference>
          <reference field="3" count="2">
            <x v="3"/>
            <x v="4"/>
          </reference>
        </references>
      </pivotArea>
    </format>
    <format dxfId="221">
      <pivotArea dataOnly="0" labelOnly="1" outline="0" fieldPosition="0">
        <references count="2">
          <reference field="2" count="1" selected="0">
            <x v="5"/>
          </reference>
          <reference field="3" count="1">
            <x v="6"/>
          </reference>
        </references>
      </pivotArea>
    </format>
    <format dxfId="220">
      <pivotArea dataOnly="0" labelOnly="1" outline="0" fieldPosition="0">
        <references count="2">
          <reference field="2" count="1" selected="0">
            <x v="6"/>
          </reference>
          <reference field="3" count="2">
            <x v="7"/>
            <x v="9"/>
          </reference>
        </references>
      </pivotArea>
    </format>
    <format dxfId="219">
      <pivotArea dataOnly="0" labelOnly="1" outline="0" fieldPosition="0">
        <references count="2">
          <reference field="2" count="1" selected="0">
            <x v="7"/>
          </reference>
          <reference field="3" count="1">
            <x v="10"/>
          </reference>
        </references>
      </pivotArea>
    </format>
    <format dxfId="218">
      <pivotArea dataOnly="0" labelOnly="1" outline="0" fieldPosition="0">
        <references count="1">
          <reference field="4294967294" count="2">
            <x v="1"/>
            <x v="2"/>
          </reference>
        </references>
      </pivotArea>
    </format>
    <format dxfId="217">
      <pivotArea field="3" type="button" dataOnly="0" labelOnly="1" outline="0" axis="axisRow" fieldPosition="2"/>
    </format>
    <format dxfId="216">
      <pivotArea dataOnly="0" labelOnly="1" outline="0" fieldPosition="0">
        <references count="1">
          <reference field="2" count="1">
            <x v="1"/>
          </reference>
        </references>
      </pivotArea>
    </format>
    <format dxfId="215">
      <pivotArea dataOnly="0" labelOnly="1" outline="0" fieldPosition="0">
        <references count="1">
          <reference field="2" count="1">
            <x v="2"/>
          </reference>
        </references>
      </pivotArea>
    </format>
    <format dxfId="214">
      <pivotArea dataOnly="0" labelOnly="1" outline="0" fieldPosition="0">
        <references count="1">
          <reference field="2" count="1">
            <x v="3"/>
          </reference>
        </references>
      </pivotArea>
    </format>
    <format dxfId="213">
      <pivotArea dataOnly="0" labelOnly="1" outline="0" fieldPosition="0">
        <references count="1">
          <reference field="2" count="1">
            <x v="5"/>
          </reference>
        </references>
      </pivotArea>
    </format>
    <format dxfId="212">
      <pivotArea dataOnly="0" labelOnly="1" outline="0" fieldPosition="0">
        <references count="1">
          <reference field="2" count="1">
            <x v="6"/>
          </reference>
        </references>
      </pivotArea>
    </format>
    <format dxfId="211">
      <pivotArea dataOnly="0" labelOnly="1" outline="0" fieldPosition="0">
        <references count="1">
          <reference field="2" count="1">
            <x v="7"/>
          </reference>
        </references>
      </pivotArea>
    </format>
    <format dxfId="210">
      <pivotArea dataOnly="0" labelOnly="1" outline="0" fieldPosition="0">
        <references count="2">
          <reference field="2" count="1" selected="0">
            <x v="1"/>
          </reference>
          <reference field="3" count="1">
            <x v="1"/>
          </reference>
        </references>
      </pivotArea>
    </format>
    <format dxfId="209">
      <pivotArea dataOnly="0" labelOnly="1" outline="0" fieldPosition="0">
        <references count="2">
          <reference field="2" count="1" selected="0">
            <x v="2"/>
          </reference>
          <reference field="3" count="1">
            <x v="2"/>
          </reference>
        </references>
      </pivotArea>
    </format>
    <format dxfId="208">
      <pivotArea dataOnly="0" labelOnly="1" outline="0" fieldPosition="0">
        <references count="2">
          <reference field="2" count="1" selected="0">
            <x v="3"/>
          </reference>
          <reference field="3" count="2">
            <x v="3"/>
            <x v="4"/>
          </reference>
        </references>
      </pivotArea>
    </format>
    <format dxfId="207">
      <pivotArea dataOnly="0" labelOnly="1" outline="0" fieldPosition="0">
        <references count="2">
          <reference field="2" count="1" selected="0">
            <x v="5"/>
          </reference>
          <reference field="3" count="1">
            <x v="6"/>
          </reference>
        </references>
      </pivotArea>
    </format>
    <format dxfId="206">
      <pivotArea dataOnly="0" labelOnly="1" outline="0" fieldPosition="0">
        <references count="2">
          <reference field="2" count="1" selected="0">
            <x v="6"/>
          </reference>
          <reference field="3" count="4">
            <x v="7"/>
            <x v="9"/>
            <x v="15"/>
            <x v="16"/>
          </reference>
        </references>
      </pivotArea>
    </format>
    <format dxfId="205">
      <pivotArea dataOnly="0" labelOnly="1" outline="0" fieldPosition="0">
        <references count="2">
          <reference field="2" count="1" selected="0">
            <x v="7"/>
          </reference>
          <reference field="3" count="1">
            <x v="10"/>
          </reference>
        </references>
      </pivotArea>
    </format>
    <format dxfId="204">
      <pivotArea field="3" type="button" dataOnly="0" labelOnly="1" outline="0" axis="axisRow" fieldPosition="2"/>
    </format>
    <format dxfId="203">
      <pivotArea dataOnly="0" labelOnly="1" outline="0" fieldPosition="0">
        <references count="1">
          <reference field="2" count="1">
            <x v="1"/>
          </reference>
        </references>
      </pivotArea>
    </format>
    <format dxfId="202">
      <pivotArea dataOnly="0" labelOnly="1" outline="0" fieldPosition="0">
        <references count="1">
          <reference field="2" count="1">
            <x v="2"/>
          </reference>
        </references>
      </pivotArea>
    </format>
    <format dxfId="201">
      <pivotArea dataOnly="0" labelOnly="1" outline="0" fieldPosition="0">
        <references count="1">
          <reference field="2" count="1">
            <x v="3"/>
          </reference>
        </references>
      </pivotArea>
    </format>
    <format dxfId="200">
      <pivotArea dataOnly="0" labelOnly="1" outline="0" fieldPosition="0">
        <references count="1">
          <reference field="2" count="1">
            <x v="5"/>
          </reference>
        </references>
      </pivotArea>
    </format>
    <format dxfId="199">
      <pivotArea dataOnly="0" labelOnly="1" outline="0" fieldPosition="0">
        <references count="1">
          <reference field="2" count="1">
            <x v="6"/>
          </reference>
        </references>
      </pivotArea>
    </format>
    <format dxfId="198">
      <pivotArea dataOnly="0" labelOnly="1" outline="0" fieldPosition="0">
        <references count="1">
          <reference field="2" count="1">
            <x v="7"/>
          </reference>
        </references>
      </pivotArea>
    </format>
    <format dxfId="197">
      <pivotArea dataOnly="0" labelOnly="1" outline="0" fieldPosition="0">
        <references count="2">
          <reference field="2" count="1" selected="0">
            <x v="1"/>
          </reference>
          <reference field="3" count="1">
            <x v="1"/>
          </reference>
        </references>
      </pivotArea>
    </format>
    <format dxfId="196">
      <pivotArea dataOnly="0" labelOnly="1" outline="0" fieldPosition="0">
        <references count="2">
          <reference field="2" count="1" selected="0">
            <x v="2"/>
          </reference>
          <reference field="3" count="1">
            <x v="2"/>
          </reference>
        </references>
      </pivotArea>
    </format>
    <format dxfId="195">
      <pivotArea dataOnly="0" labelOnly="1" outline="0" fieldPosition="0">
        <references count="2">
          <reference field="2" count="1" selected="0">
            <x v="3"/>
          </reference>
          <reference field="3" count="2">
            <x v="3"/>
            <x v="4"/>
          </reference>
        </references>
      </pivotArea>
    </format>
    <format dxfId="194">
      <pivotArea dataOnly="0" labelOnly="1" outline="0" fieldPosition="0">
        <references count="2">
          <reference field="2" count="1" selected="0">
            <x v="5"/>
          </reference>
          <reference field="3" count="1">
            <x v="6"/>
          </reference>
        </references>
      </pivotArea>
    </format>
    <format dxfId="193">
      <pivotArea dataOnly="0" labelOnly="1" outline="0" fieldPosition="0">
        <references count="2">
          <reference field="2" count="1" selected="0">
            <x v="6"/>
          </reference>
          <reference field="3" count="4">
            <x v="7"/>
            <x v="9"/>
            <x v="15"/>
            <x v="16"/>
          </reference>
        </references>
      </pivotArea>
    </format>
    <format dxfId="192">
      <pivotArea dataOnly="0" labelOnly="1" outline="0" fieldPosition="0">
        <references count="2">
          <reference field="2" count="1" selected="0">
            <x v="7"/>
          </reference>
          <reference field="3" count="1">
            <x v="10"/>
          </reference>
        </references>
      </pivotArea>
    </format>
    <format dxfId="191">
      <pivotArea field="3" type="button" dataOnly="0" labelOnly="1" outline="0" axis="axisRow" fieldPosition="2"/>
    </format>
    <format dxfId="190">
      <pivotArea dataOnly="0" labelOnly="1" outline="0" fieldPosition="0">
        <references count="1">
          <reference field="2" count="1">
            <x v="1"/>
          </reference>
        </references>
      </pivotArea>
    </format>
    <format dxfId="189">
      <pivotArea dataOnly="0" labelOnly="1" outline="0" fieldPosition="0">
        <references count="1">
          <reference field="2" count="1">
            <x v="2"/>
          </reference>
        </references>
      </pivotArea>
    </format>
    <format dxfId="188">
      <pivotArea dataOnly="0" labelOnly="1" outline="0" fieldPosition="0">
        <references count="1">
          <reference field="2" count="1">
            <x v="3"/>
          </reference>
        </references>
      </pivotArea>
    </format>
    <format dxfId="187">
      <pivotArea dataOnly="0" labelOnly="1" outline="0" fieldPosition="0">
        <references count="1">
          <reference field="2" count="1">
            <x v="5"/>
          </reference>
        </references>
      </pivotArea>
    </format>
    <format dxfId="186">
      <pivotArea dataOnly="0" labelOnly="1" outline="0" fieldPosition="0">
        <references count="1">
          <reference field="2" count="1">
            <x v="6"/>
          </reference>
        </references>
      </pivotArea>
    </format>
    <format dxfId="185">
      <pivotArea dataOnly="0" labelOnly="1" outline="0" fieldPosition="0">
        <references count="1">
          <reference field="2" count="1">
            <x v="7"/>
          </reference>
        </references>
      </pivotArea>
    </format>
    <format dxfId="184">
      <pivotArea dataOnly="0" labelOnly="1" outline="0" fieldPosition="0">
        <references count="2">
          <reference field="2" count="1" selected="0">
            <x v="1"/>
          </reference>
          <reference field="3" count="1">
            <x v="1"/>
          </reference>
        </references>
      </pivotArea>
    </format>
    <format dxfId="183">
      <pivotArea dataOnly="0" labelOnly="1" outline="0" fieldPosition="0">
        <references count="2">
          <reference field="2" count="1" selected="0">
            <x v="2"/>
          </reference>
          <reference field="3" count="1">
            <x v="2"/>
          </reference>
        </references>
      </pivotArea>
    </format>
    <format dxfId="182">
      <pivotArea dataOnly="0" labelOnly="1" outline="0" fieldPosition="0">
        <references count="2">
          <reference field="2" count="1" selected="0">
            <x v="3"/>
          </reference>
          <reference field="3" count="2">
            <x v="3"/>
            <x v="4"/>
          </reference>
        </references>
      </pivotArea>
    </format>
    <format dxfId="181">
      <pivotArea dataOnly="0" labelOnly="1" outline="0" fieldPosition="0">
        <references count="2">
          <reference field="2" count="1" selected="0">
            <x v="5"/>
          </reference>
          <reference field="3" count="1">
            <x v="6"/>
          </reference>
        </references>
      </pivotArea>
    </format>
    <format dxfId="180">
      <pivotArea dataOnly="0" labelOnly="1" outline="0" fieldPosition="0">
        <references count="2">
          <reference field="2" count="1" selected="0">
            <x v="6"/>
          </reference>
          <reference field="3" count="2">
            <x v="7"/>
            <x v="9"/>
          </reference>
        </references>
      </pivotArea>
    </format>
    <format dxfId="179">
      <pivotArea dataOnly="0" labelOnly="1" outline="0" fieldPosition="0">
        <references count="2">
          <reference field="2" count="1" selected="0">
            <x v="7"/>
          </reference>
          <reference field="3" count="1">
            <x v="10"/>
          </reference>
        </references>
      </pivotArea>
    </format>
    <format dxfId="178">
      <pivotArea field="3" type="button" dataOnly="0" labelOnly="1" outline="0" axis="axisRow" fieldPosition="2"/>
    </format>
    <format dxfId="177">
      <pivotArea dataOnly="0" labelOnly="1" outline="0" fieldPosition="0">
        <references count="1">
          <reference field="2" count="1">
            <x v="1"/>
          </reference>
        </references>
      </pivotArea>
    </format>
    <format dxfId="176">
      <pivotArea dataOnly="0" labelOnly="1" outline="0" fieldPosition="0">
        <references count="1">
          <reference field="2" count="1">
            <x v="2"/>
          </reference>
        </references>
      </pivotArea>
    </format>
    <format dxfId="175">
      <pivotArea dataOnly="0" labelOnly="1" outline="0" fieldPosition="0">
        <references count="1">
          <reference field="2" count="1">
            <x v="3"/>
          </reference>
        </references>
      </pivotArea>
    </format>
    <format dxfId="174">
      <pivotArea dataOnly="0" labelOnly="1" outline="0" fieldPosition="0">
        <references count="1">
          <reference field="2" count="1">
            <x v="5"/>
          </reference>
        </references>
      </pivotArea>
    </format>
    <format dxfId="173">
      <pivotArea dataOnly="0" labelOnly="1" outline="0" fieldPosition="0">
        <references count="1">
          <reference field="2" count="1">
            <x v="6"/>
          </reference>
        </references>
      </pivotArea>
    </format>
    <format dxfId="172">
      <pivotArea dataOnly="0" labelOnly="1" outline="0" fieldPosition="0">
        <references count="1">
          <reference field="2" count="1">
            <x v="7"/>
          </reference>
        </references>
      </pivotArea>
    </format>
    <format dxfId="171">
      <pivotArea dataOnly="0" labelOnly="1" outline="0" fieldPosition="0">
        <references count="2">
          <reference field="2" count="1" selected="0">
            <x v="1"/>
          </reference>
          <reference field="3" count="1">
            <x v="1"/>
          </reference>
        </references>
      </pivotArea>
    </format>
    <format dxfId="170">
      <pivotArea dataOnly="0" labelOnly="1" outline="0" fieldPosition="0">
        <references count="2">
          <reference field="2" count="1" selected="0">
            <x v="2"/>
          </reference>
          <reference field="3" count="1">
            <x v="2"/>
          </reference>
        </references>
      </pivotArea>
    </format>
    <format dxfId="169">
      <pivotArea dataOnly="0" labelOnly="1" outline="0" fieldPosition="0">
        <references count="2">
          <reference field="2" count="1" selected="0">
            <x v="3"/>
          </reference>
          <reference field="3" count="2">
            <x v="3"/>
            <x v="4"/>
          </reference>
        </references>
      </pivotArea>
    </format>
    <format dxfId="168">
      <pivotArea dataOnly="0" labelOnly="1" outline="0" fieldPosition="0">
        <references count="2">
          <reference field="2" count="1" selected="0">
            <x v="5"/>
          </reference>
          <reference field="3" count="1">
            <x v="6"/>
          </reference>
        </references>
      </pivotArea>
    </format>
    <format dxfId="167">
      <pivotArea dataOnly="0" labelOnly="1" outline="0" fieldPosition="0">
        <references count="2">
          <reference field="2" count="1" selected="0">
            <x v="6"/>
          </reference>
          <reference field="3" count="2">
            <x v="7"/>
            <x v="9"/>
          </reference>
        </references>
      </pivotArea>
    </format>
    <format dxfId="166">
      <pivotArea dataOnly="0" labelOnly="1" outline="0" fieldPosition="0">
        <references count="2">
          <reference field="2" count="1" selected="0">
            <x v="7"/>
          </reference>
          <reference field="3" count="1">
            <x v="10"/>
          </reference>
        </references>
      </pivotArea>
    </format>
    <format dxfId="165">
      <pivotArea field="3" type="button" dataOnly="0" labelOnly="1" outline="0" axis="axisRow" fieldPosition="2"/>
    </format>
    <format dxfId="164">
      <pivotArea dataOnly="0" labelOnly="1" outline="0" fieldPosition="0">
        <references count="1">
          <reference field="2" count="1">
            <x v="1"/>
          </reference>
        </references>
      </pivotArea>
    </format>
    <format dxfId="163">
      <pivotArea dataOnly="0" labelOnly="1" outline="0" fieldPosition="0">
        <references count="1">
          <reference field="2" count="1">
            <x v="2"/>
          </reference>
        </references>
      </pivotArea>
    </format>
    <format dxfId="162">
      <pivotArea dataOnly="0" labelOnly="1" outline="0" fieldPosition="0">
        <references count="1">
          <reference field="2" count="1">
            <x v="3"/>
          </reference>
        </references>
      </pivotArea>
    </format>
    <format dxfId="161">
      <pivotArea dataOnly="0" labelOnly="1" outline="0" fieldPosition="0">
        <references count="1">
          <reference field="2" count="1">
            <x v="5"/>
          </reference>
        </references>
      </pivotArea>
    </format>
    <format dxfId="160">
      <pivotArea dataOnly="0" labelOnly="1" outline="0" fieldPosition="0">
        <references count="1">
          <reference field="2" count="1">
            <x v="6"/>
          </reference>
        </references>
      </pivotArea>
    </format>
    <format dxfId="159">
      <pivotArea dataOnly="0" labelOnly="1" outline="0" fieldPosition="0">
        <references count="1">
          <reference field="2" count="1">
            <x v="7"/>
          </reference>
        </references>
      </pivotArea>
    </format>
    <format dxfId="158">
      <pivotArea dataOnly="0" labelOnly="1" outline="0" fieldPosition="0">
        <references count="2">
          <reference field="2" count="1" selected="0">
            <x v="1"/>
          </reference>
          <reference field="3" count="1">
            <x v="1"/>
          </reference>
        </references>
      </pivotArea>
    </format>
    <format dxfId="157">
      <pivotArea dataOnly="0" labelOnly="1" outline="0" fieldPosition="0">
        <references count="2">
          <reference field="2" count="1" selected="0">
            <x v="2"/>
          </reference>
          <reference field="3" count="1">
            <x v="2"/>
          </reference>
        </references>
      </pivotArea>
    </format>
    <format dxfId="156">
      <pivotArea dataOnly="0" labelOnly="1" outline="0" fieldPosition="0">
        <references count="2">
          <reference field="2" count="1" selected="0">
            <x v="3"/>
          </reference>
          <reference field="3" count="2">
            <x v="3"/>
            <x v="4"/>
          </reference>
        </references>
      </pivotArea>
    </format>
    <format dxfId="155">
      <pivotArea dataOnly="0" labelOnly="1" outline="0" fieldPosition="0">
        <references count="2">
          <reference field="2" count="1" selected="0">
            <x v="5"/>
          </reference>
          <reference field="3" count="1">
            <x v="6"/>
          </reference>
        </references>
      </pivotArea>
    </format>
    <format dxfId="154">
      <pivotArea dataOnly="0" labelOnly="1" outline="0" fieldPosition="0">
        <references count="2">
          <reference field="2" count="1" selected="0">
            <x v="6"/>
          </reference>
          <reference field="3" count="2">
            <x v="7"/>
            <x v="9"/>
          </reference>
        </references>
      </pivotArea>
    </format>
    <format dxfId="153">
      <pivotArea dataOnly="0" labelOnly="1" outline="0" fieldPosition="0">
        <references count="2">
          <reference field="2" count="1" selected="0">
            <x v="7"/>
          </reference>
          <reference field="3" count="1">
            <x v="10"/>
          </reference>
        </references>
      </pivotArea>
    </format>
    <format dxfId="152">
      <pivotArea field="3" type="button" dataOnly="0" labelOnly="1" outline="0" axis="axisRow" fieldPosition="2"/>
    </format>
    <format dxfId="151">
      <pivotArea dataOnly="0" labelOnly="1" outline="0" fieldPosition="0">
        <references count="1">
          <reference field="2" count="1">
            <x v="1"/>
          </reference>
        </references>
      </pivotArea>
    </format>
    <format dxfId="150">
      <pivotArea dataOnly="0" labelOnly="1" outline="0" fieldPosition="0">
        <references count="1">
          <reference field="2" count="1">
            <x v="2"/>
          </reference>
        </references>
      </pivotArea>
    </format>
    <format dxfId="149">
      <pivotArea dataOnly="0" labelOnly="1" outline="0" fieldPosition="0">
        <references count="1">
          <reference field="2" count="1">
            <x v="3"/>
          </reference>
        </references>
      </pivotArea>
    </format>
    <format dxfId="148">
      <pivotArea dataOnly="0" labelOnly="1" outline="0" fieldPosition="0">
        <references count="1">
          <reference field="2" count="1">
            <x v="5"/>
          </reference>
        </references>
      </pivotArea>
    </format>
    <format dxfId="147">
      <pivotArea dataOnly="0" labelOnly="1" outline="0" fieldPosition="0">
        <references count="1">
          <reference field="2" count="1">
            <x v="6"/>
          </reference>
        </references>
      </pivotArea>
    </format>
    <format dxfId="146">
      <pivotArea dataOnly="0" labelOnly="1" outline="0" fieldPosition="0">
        <references count="1">
          <reference field="2" count="1">
            <x v="7"/>
          </reference>
        </references>
      </pivotArea>
    </format>
    <format dxfId="145">
      <pivotArea dataOnly="0" labelOnly="1" outline="0" fieldPosition="0">
        <references count="2">
          <reference field="2" count="1" selected="0">
            <x v="1"/>
          </reference>
          <reference field="3" count="1">
            <x v="1"/>
          </reference>
        </references>
      </pivotArea>
    </format>
    <format dxfId="144">
      <pivotArea dataOnly="0" labelOnly="1" outline="0" fieldPosition="0">
        <references count="2">
          <reference field="2" count="1" selected="0">
            <x v="2"/>
          </reference>
          <reference field="3" count="1">
            <x v="2"/>
          </reference>
        </references>
      </pivotArea>
    </format>
    <format dxfId="143">
      <pivotArea dataOnly="0" labelOnly="1" outline="0" fieldPosition="0">
        <references count="2">
          <reference field="2" count="1" selected="0">
            <x v="3"/>
          </reference>
          <reference field="3" count="2">
            <x v="3"/>
            <x v="4"/>
          </reference>
        </references>
      </pivotArea>
    </format>
    <format dxfId="142">
      <pivotArea dataOnly="0" labelOnly="1" outline="0" fieldPosition="0">
        <references count="2">
          <reference field="2" count="1" selected="0">
            <x v="5"/>
          </reference>
          <reference field="3" count="1">
            <x v="6"/>
          </reference>
        </references>
      </pivotArea>
    </format>
    <format dxfId="141">
      <pivotArea dataOnly="0" labelOnly="1" outline="0" fieldPosition="0">
        <references count="2">
          <reference field="2" count="1" selected="0">
            <x v="6"/>
          </reference>
          <reference field="3" count="2">
            <x v="7"/>
            <x v="9"/>
          </reference>
        </references>
      </pivotArea>
    </format>
    <format dxfId="140">
      <pivotArea dataOnly="0" labelOnly="1" outline="0" fieldPosition="0">
        <references count="2">
          <reference field="2" count="1" selected="0">
            <x v="7"/>
          </reference>
          <reference field="3" count="1">
            <x v="10"/>
          </reference>
        </references>
      </pivotArea>
    </format>
    <format dxfId="139">
      <pivotArea outline="0" fieldPosition="0">
        <references count="1">
          <reference field="4294967294" count="1" selected="0">
            <x v="2"/>
          </reference>
        </references>
      </pivotArea>
    </format>
    <format dxfId="138">
      <pivotArea dataOnly="0" labelOnly="1" outline="0" fieldPosition="0">
        <references count="1">
          <reference field="4294967294" count="1">
            <x v="2"/>
          </reference>
        </references>
      </pivotArea>
    </format>
    <format dxfId="137">
      <pivotArea outline="0" fieldPosition="0">
        <references count="1">
          <reference field="4294967294" count="1" selected="0">
            <x v="3"/>
          </reference>
        </references>
      </pivotArea>
    </format>
    <format dxfId="136">
      <pivotArea dataOnly="0" labelOnly="1" outline="0" fieldPosition="0">
        <references count="1">
          <reference field="2" count="1">
            <x v="1"/>
          </reference>
        </references>
      </pivotArea>
    </format>
    <format dxfId="135">
      <pivotArea dataOnly="0" labelOnly="1" outline="0" fieldPosition="0">
        <references count="1">
          <reference field="2" count="1">
            <x v="2"/>
          </reference>
        </references>
      </pivotArea>
    </format>
    <format dxfId="134">
      <pivotArea dataOnly="0" labelOnly="1" outline="0" fieldPosition="0">
        <references count="1">
          <reference field="2" count="1">
            <x v="3"/>
          </reference>
        </references>
      </pivotArea>
    </format>
    <format dxfId="133">
      <pivotArea dataOnly="0" labelOnly="1" outline="0" fieldPosition="0">
        <references count="1">
          <reference field="2" count="1">
            <x v="4"/>
          </reference>
        </references>
      </pivotArea>
    </format>
    <format dxfId="132">
      <pivotArea dataOnly="0" labelOnly="1" outline="0" fieldPosition="0">
        <references count="1">
          <reference field="2" count="1">
            <x v="5"/>
          </reference>
        </references>
      </pivotArea>
    </format>
    <format dxfId="131">
      <pivotArea dataOnly="0" labelOnly="1" outline="0" fieldPosition="0">
        <references count="1">
          <reference field="2" count="1">
            <x v="6"/>
          </reference>
        </references>
      </pivotArea>
    </format>
    <format dxfId="130">
      <pivotArea dataOnly="0" labelOnly="1" outline="0" fieldPosition="0">
        <references count="1">
          <reference field="2" count="1">
            <x v="7"/>
          </reference>
        </references>
      </pivotArea>
    </format>
    <format dxfId="129">
      <pivotArea field="10" type="button" dataOnly="0" labelOnly="1" outline="0" axis="axisRow" fieldPosition="3"/>
    </format>
    <format dxfId="128">
      <pivotArea field="10" type="button" dataOnly="0" labelOnly="1" outline="0" axis="axisRow" fieldPosition="3"/>
    </format>
    <format dxfId="127">
      <pivotArea field="10" type="button" dataOnly="0" labelOnly="1" outline="0" axis="axisRow" fieldPosition="3"/>
    </format>
    <format dxfId="126">
      <pivotArea field="10" type="button" dataOnly="0" labelOnly="1" outline="0" axis="axisRow" fieldPosition="3"/>
    </format>
    <format dxfId="125">
      <pivotArea dataOnly="0" labelOnly="1" outline="0" fieldPosition="0">
        <references count="1">
          <reference field="4294967294" count="1">
            <x v="3"/>
          </reference>
        </references>
      </pivotArea>
    </format>
    <format dxfId="124">
      <pivotArea dataOnly="0" labelOnly="1" outline="0" fieldPosition="0">
        <references count="1">
          <reference field="4294967294" count="1">
            <x v="3"/>
          </reference>
        </references>
      </pivotArea>
    </format>
    <format dxfId="123">
      <pivotArea dataOnly="0" labelOnly="1" outline="0" fieldPosition="0">
        <references count="1">
          <reference field="4294967294" count="1">
            <x v="3"/>
          </reference>
        </references>
      </pivotArea>
    </format>
    <format dxfId="122">
      <pivotArea dataOnly="0" labelOnly="1" outline="0" fieldPosition="0">
        <references count="1">
          <reference field="4294967294" count="1">
            <x v="3"/>
          </reference>
        </references>
      </pivotArea>
    </format>
    <format dxfId="121">
      <pivotArea field="3" type="button" dataOnly="0" labelOnly="1" outline="0" axis="axisRow" fieldPosition="2"/>
    </format>
    <format dxfId="120">
      <pivotArea field="10" type="button" dataOnly="0" labelOnly="1" outline="0" axis="axisRow" fieldPosition="3"/>
    </format>
    <format dxfId="119">
      <pivotArea field="11" type="button" dataOnly="0" labelOnly="1" outline="0"/>
    </format>
    <format dxfId="118">
      <pivotArea outline="0" fieldPosition="0">
        <references count="1">
          <reference field="4294967294" count="1">
            <x v="0"/>
          </reference>
        </references>
      </pivotArea>
    </format>
    <format dxfId="117">
      <pivotArea dataOnly="0" labelOnly="1" outline="0" fieldPosition="0">
        <references count="1">
          <reference field="4294967294" count="1">
            <x v="0"/>
          </reference>
        </references>
      </pivotArea>
    </format>
    <format dxfId="116">
      <pivotArea field="6" type="button" dataOnly="0" labelOnly="1" outline="0" axis="axisRow" fieldPosition="0"/>
    </format>
    <format dxfId="115">
      <pivotArea dataOnly="0" labelOnly="1" fieldPosition="0">
        <references count="1">
          <reference field="6" count="0"/>
        </references>
      </pivotArea>
    </format>
  </formats>
  <conditionalFormats count="9">
    <conditionalFormat scope="data" priority="9">
      <pivotAreas count="1">
        <pivotArea outline="0" fieldPosition="0">
          <references count="1">
            <reference field="4294967294" count="1" selected="0">
              <x v="1"/>
            </reference>
          </references>
        </pivotArea>
      </pivotAreas>
    </conditionalFormat>
    <conditionalFormat scope="data" priority="8">
      <pivotAreas count="1">
        <pivotArea outline="0" fieldPosition="0">
          <references count="1">
            <reference field="4294967294" count="1" selected="0">
              <x v="1"/>
            </reference>
          </references>
        </pivotArea>
      </pivotAreas>
    </conditionalFormat>
    <conditionalFormat scope="data" priority="7">
      <pivotAreas count="1">
        <pivotArea outline="0" fieldPosition="0">
          <references count="1">
            <reference field="4294967294" count="1" selected="0">
              <x v="1"/>
            </reference>
          </references>
        </pivotArea>
      </pivotAreas>
    </conditionalFormat>
    <conditionalFormat priority="6">
      <pivotAreas count="1">
        <pivotArea type="data" outline="0" collapsedLevelsAreSubtotals="1" fieldPosition="0">
          <references count="1">
            <reference field="4294967294" count="1" selected="0">
              <x v="2"/>
            </reference>
          </references>
        </pivotArea>
      </pivotAreas>
    </conditionalFormat>
    <conditionalFormat priority="5">
      <pivotAreas count="1">
        <pivotArea type="data" outline="0" collapsedLevelsAreSubtotals="1" fieldPosition="0">
          <references count="1">
            <reference field="4294967294" count="1" selected="0">
              <x v="2"/>
            </reference>
          </references>
        </pivotArea>
      </pivotAreas>
    </conditionalFormat>
    <conditionalFormat priority="4">
      <pivotAreas count="1">
        <pivotArea type="data" outline="0" collapsedLevelsAreSubtotals="1" fieldPosition="0">
          <references count="1">
            <reference field="4294967294" count="1" selected="0">
              <x v="2"/>
            </reference>
          </references>
        </pivotArea>
      </pivotAreas>
    </conditionalFormat>
    <conditionalFormat priority="3">
      <pivotAreas count="1">
        <pivotArea type="data" outline="0" collapsedLevelsAreSubtotals="1" fieldPosition="0">
          <references count="1">
            <reference field="4294967294" count="1" selected="0">
              <x v="3"/>
            </reference>
          </references>
        </pivotArea>
      </pivotAreas>
    </conditionalFormat>
    <conditionalFormat priority="2">
      <pivotAreas count="1">
        <pivotArea type="data" outline="0" collapsedLevelsAreSubtotals="1" fieldPosition="0">
          <references count="1">
            <reference field="4294967294" count="1" selected="0">
              <x v="3"/>
            </reference>
          </references>
        </pivotArea>
      </pivotAreas>
    </conditionalFormat>
    <conditionalFormat priority="1">
      <pivotAreas count="1">
        <pivotArea type="data" outline="0" collapsedLevelsAreSubtotals="1" fieldPosition="0">
          <references count="1">
            <reference field="4294967294" count="1" selected="0">
              <x v="3"/>
            </reference>
          </references>
        </pivotArea>
      </pivotAreas>
    </conditionalFormat>
  </conditionalFormats>
  <chartFormats count="19">
    <chartFormat chart="0" format="5" series="1">
      <pivotArea type="data" outline="0" fieldPosition="0">
        <references count="1">
          <reference field="4294967294" count="1" selected="0">
            <x v="1"/>
          </reference>
        </references>
      </pivotArea>
    </chartFormat>
    <chartFormat chart="0" format="6" series="1">
      <pivotArea type="data" outline="0" fieldPosition="0">
        <references count="1">
          <reference field="4294967294" count="1" selected="0">
            <x v="2"/>
          </reference>
        </references>
      </pivotArea>
    </chartFormat>
    <chartFormat chart="2" format="6" series="1">
      <pivotArea type="data" outline="0" fieldPosition="0">
        <references count="1">
          <reference field="4294967294" count="1" selected="0">
            <x v="1"/>
          </reference>
        </references>
      </pivotArea>
    </chartFormat>
    <chartFormat chart="2" format="7" series="1">
      <pivotArea type="data" outline="0" fieldPosition="0">
        <references count="1">
          <reference field="4294967294" count="1" selected="0">
            <x v="2"/>
          </reference>
        </references>
      </pivotArea>
    </chartFormat>
    <chartFormat chart="2" format="8" series="1">
      <pivotArea type="data" outline="0" fieldPosition="0">
        <references count="1">
          <reference field="4294967294" count="1" selected="0">
            <x v="3"/>
          </reference>
        </references>
      </pivotArea>
    </chartFormat>
    <chartFormat chart="2" format="12">
      <pivotArea type="data" outline="0" fieldPosition="0">
        <references count="2">
          <reference field="4294967294" count="1" selected="0">
            <x v="3"/>
          </reference>
          <reference field="2" count="1" selected="0">
            <x v="5"/>
          </reference>
        </references>
      </pivotArea>
    </chartFormat>
    <chartFormat chart="2" format="13">
      <pivotArea type="data" outline="0" fieldPosition="0">
        <references count="2">
          <reference field="4294967294" count="1" selected="0">
            <x v="3"/>
          </reference>
          <reference field="2" count="1" selected="0">
            <x v="6"/>
          </reference>
        </references>
      </pivotArea>
    </chartFormat>
    <chartFormat chart="2" format="14">
      <pivotArea type="data" outline="0" fieldPosition="0">
        <references count="2">
          <reference field="4294967294" count="1" selected="0">
            <x v="3"/>
          </reference>
          <reference field="2" count="1" selected="0">
            <x v="3"/>
          </reference>
        </references>
      </pivotArea>
    </chartFormat>
    <chartFormat chart="2" format="15">
      <pivotArea type="data" outline="0" fieldPosition="0">
        <references count="2">
          <reference field="4294967294" count="1" selected="0">
            <x v="3"/>
          </reference>
          <reference field="2" count="1" selected="0">
            <x v="1"/>
          </reference>
        </references>
      </pivotArea>
    </chartFormat>
    <chartFormat chart="2" format="16">
      <pivotArea type="data" outline="0" fieldPosition="0">
        <references count="2">
          <reference field="4294967294" count="1" selected="0">
            <x v="3"/>
          </reference>
          <reference field="2" count="1" selected="0">
            <x v="2"/>
          </reference>
        </references>
      </pivotArea>
    </chartFormat>
    <chartFormat chart="2" format="17">
      <pivotArea type="data" outline="0" fieldPosition="0">
        <references count="2">
          <reference field="4294967294" count="1" selected="0">
            <x v="2"/>
          </reference>
          <reference field="2" count="1" selected="0">
            <x v="2"/>
          </reference>
        </references>
      </pivotArea>
    </chartFormat>
    <chartFormat chart="2" format="18">
      <pivotArea type="data" outline="0" fieldPosition="0">
        <references count="2">
          <reference field="4294967294" count="1" selected="0">
            <x v="2"/>
          </reference>
          <reference field="2" count="1" selected="0">
            <x v="1"/>
          </reference>
        </references>
      </pivotArea>
    </chartFormat>
    <chartFormat chart="2" format="19">
      <pivotArea type="data" outline="0" fieldPosition="0">
        <references count="2">
          <reference field="4294967294" count="1" selected="0">
            <x v="3"/>
          </reference>
          <reference field="2" count="1" selected="0">
            <x v="7"/>
          </reference>
        </references>
      </pivotArea>
    </chartFormat>
    <chartFormat chart="2" format="20">
      <pivotArea type="data" outline="0" fieldPosition="0">
        <references count="2">
          <reference field="4294967294" count="1" selected="0">
            <x v="2"/>
          </reference>
          <reference field="2" count="1" selected="0">
            <x v="7"/>
          </reference>
        </references>
      </pivotArea>
    </chartFormat>
    <chartFormat chart="2" format="21">
      <pivotArea type="data" outline="0" fieldPosition="0">
        <references count="2">
          <reference field="4294967294" count="1" selected="0">
            <x v="2"/>
          </reference>
          <reference field="2" count="1" selected="0">
            <x v="3"/>
          </reference>
        </references>
      </pivotArea>
    </chartFormat>
    <chartFormat chart="2" format="22">
      <pivotArea type="data" outline="0" fieldPosition="0">
        <references count="2">
          <reference field="4294967294" count="1" selected="0">
            <x v="3"/>
          </reference>
          <reference field="2" count="1" selected="0">
            <x v="4"/>
          </reference>
        </references>
      </pivotArea>
    </chartFormat>
    <chartFormat chart="2" format="23">
      <pivotArea type="data" outline="0" fieldPosition="0">
        <references count="2">
          <reference field="4294967294" count="1" selected="0">
            <x v="2"/>
          </reference>
          <reference field="2" count="1" selected="0">
            <x v="4"/>
          </reference>
        </references>
      </pivotArea>
    </chartFormat>
    <chartFormat chart="2" format="24">
      <pivotArea type="data" outline="0" fieldPosition="0">
        <references count="2">
          <reference field="4294967294" count="1" selected="0">
            <x v="2"/>
          </reference>
          <reference field="2" count="1" selected="0">
            <x v="6"/>
          </reference>
        </references>
      </pivotArea>
    </chartFormat>
    <chartFormat chart="2" format="25">
      <pivotArea type="data" outline="0" fieldPosition="0">
        <references count="2">
          <reference field="4294967294" count="1" selected="0">
            <x v="2"/>
          </reference>
          <reference field="2" count="1" selected="0">
            <x v="5"/>
          </reference>
        </references>
      </pivotArea>
    </chartFormat>
  </chartFormats>
  <pivotTableStyleInfo name="ANM"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0" name="MATRIZASPECTOS" displayName="MATRIZASPECTOS" ref="A3:CZ500" totalsRowShown="0" headerRowDxfId="1098" dataDxfId="1096" headerRowBorderDxfId="1097">
  <autoFilter ref="A3:CZ500"/>
  <tableColumns count="104">
    <tableColumn id="1" name="N°" dataDxfId="1095"/>
    <tableColumn id="2" name="Proceso" dataDxfId="1094">
      <calculatedColumnFormula>IF(I4="","",I4)</calculatedColumnFormula>
    </tableColumn>
    <tableColumn id="3" name="Aspecto" dataDxfId="1093">
      <calculatedColumnFormula>IF(P4="","",P4)</calculatedColumnFormula>
    </tableColumn>
    <tableColumn id="4" name="Impacto" dataDxfId="1092">
      <calculatedColumnFormula>IF(Q4="","",Q4)</calculatedColumnFormula>
    </tableColumn>
    <tableColumn id="5" name="Fecha de registro" dataDxfId="1091"/>
    <tableColumn id="86" name="Tipo de sede" dataDxfId="1090"/>
    <tableColumn id="77" name="Sede" dataDxfId="1089"/>
    <tableColumn id="87" name="Lugar donde se desarrolla el proceso" dataDxfId="1088"/>
    <tableColumn id="6" name="Nombre del proceso" dataDxfId="1087"/>
    <tableColumn id="7" name="Condiciones de operación" dataDxfId="1086"/>
    <tableColumn id="78" name="Descripción de condición" dataDxfId="1085"/>
    <tableColumn id="8" name="Control del cambio del proceso" dataDxfId="1084"/>
    <tableColumn id="9" name="Fuente" dataDxfId="1083"/>
    <tableColumn id="10" name="Descripción de la fuente" dataDxfId="1082"/>
    <tableColumn id="33" name="Etapa del ciclo de vida" dataDxfId="1081"/>
    <tableColumn id="11" name="Aspecto ambiental" dataDxfId="1080"/>
    <tableColumn id="12" name="Impacto ambiental" dataDxfId="1079"/>
    <tableColumn id="13" name="Tipo de impacto" dataDxfId="1078"/>
    <tableColumn id="14" name="Recurso que interactua" dataDxfId="1077"/>
    <tableColumn id="15" name="Fecha de valoración inicial" dataDxfId="1076"/>
    <tableColumn id="16" name="Probabilidad" dataDxfId="1075"/>
    <tableColumn id="17" name="Consecuencia" dataDxfId="1074"/>
    <tableColumn id="18" name="Valoración inicial" dataDxfId="1073">
      <calculatedColumnFormula>IF(Z4="","",IF(Z4&lt;=10,"Bajo",IF(Z4&lt;=15,"Moderado",IF(Z4&gt;15,"Alto",""))))</calculatedColumnFormula>
    </tableColumn>
    <tableColumn id="19" name="Valor probabilidad" dataDxfId="1072">
      <calculatedColumnFormula>IF(U4="","",VLOOKUP(U4,MATRIZ2,2,FALSE))</calculatedColumnFormula>
    </tableColumn>
    <tableColumn id="20" name="Valor consecuencia" dataDxfId="1071">
      <calculatedColumnFormula>IF(V4="","",VLOOKUP(V4,MATRIZ3,2,FALSE))</calculatedColumnFormula>
    </tableColumn>
    <tableColumn id="21" name="Valor valoración inicial" dataDxfId="1070">
      <calculatedColumnFormula>IF(X4="","",IF(Y4="","",(X4*Y4)))</calculatedColumnFormula>
    </tableColumn>
    <tableColumn id="22" name="Significancia del A&amp;I inicial" dataDxfId="1069">
      <calculatedColumnFormula>IF(Z4="","",IF(Z4&lt;=10,"Tolerable",IF(Z4&lt;=15,"Potencialmente no tolerable",IF(Z4&gt;15,"No tolerable",""))))</calculatedColumnFormula>
    </tableColumn>
    <tableColumn id="23" name="Control ambiental inicial" dataDxfId="1068">
      <calculatedColumnFormula>IF(AA4="","",IF(AA4="Tolerable","No",IF(AA4="Potencialmente no tolerable","No",IF(AA4="No tolerable","Si",""))))</calculatedColumnFormula>
    </tableColumn>
    <tableColumn id="24" name="Descripción de la valoración inicial y el control del aspecto e impacto ambiental 2019" dataDxfId="1067"/>
    <tableColumn id="25" name="Unidad de medición" dataDxfId="1066"/>
    <tableColumn id="26" name="Desempeño ambiental 2018" dataDxfId="1065"/>
    <tableColumn id="27" name="Meta porcentual 2019" dataDxfId="1064"/>
    <tableColumn id="28" name="Meta unitaria 2019" dataDxfId="1063">
      <calculatedColumnFormula>IF(AE4="","",IF(AF4="","",(AE4-(AE4*AF4))))</calculatedColumnFormula>
    </tableColumn>
    <tableColumn id="29" name="Desempeño ambiental 2019" dataDxfId="1062"/>
    <tableColumn id="30" name="Desviación meta 2019" dataDxfId="1061" dataCellStyle="Porcentaje">
      <calculatedColumnFormula>IF(AG4="","",IF(AH4="","",IF(AH4=0,0,((AG4-AH4)/AG4))))</calculatedColumnFormula>
    </tableColumn>
    <tableColumn id="31" name="Fecha valoración 2020" dataDxfId="1060"/>
    <tableColumn id="80" name="(2) Tipo de valoración 2020" dataDxfId="1059"/>
    <tableColumn id="84" name="(2) Probabilidad" dataDxfId="1058">
      <calculatedColumnFormula>IF(MATRIZASPECTOS[[#This Row],[(2) Tipo de valoración 2020]]="","",IF(MATRIZASPECTOS[[#This Row],[(2) Tipo de valoración 2020]]="Manual","",MATRIZASPECTOS[[#This Row],[Probabilidad]]))</calculatedColumnFormula>
    </tableColumn>
    <tableColumn id="83" name="(2) Consecuencia" dataDxfId="1057">
      <calculatedColumnFormula>IF(MATRIZASPECTOS[[#This Row],[(2) Tipo de valoración 2020]]="","",IF(MATRIZASPECTOS[[#This Row],[(2) Tipo de valoración 2020]]="Manual","",MATRIZASPECTOS[[#This Row],[Consecuencia]]))</calculatedColumnFormula>
    </tableColumn>
    <tableColumn id="82" name="(2) Valoración 2020" dataDxfId="1056">
      <calculatedColumnFormula>IF(AQ4="","",IF(AQ4&lt;=10,"Bajo",IF(AQ4&lt;=15,"Moderado",IF(AQ4&gt;15,"Alto",""))))</calculatedColumnFormula>
    </tableColumn>
    <tableColumn id="79" name="(2) Valor probabilidad" dataDxfId="1055">
      <calculatedColumnFormula>IF(AL4="","",VLOOKUP(AL4,MATRIZ2,2,FALSE))</calculatedColumnFormula>
    </tableColumn>
    <tableColumn id="81" name="(2) Valor consecuencia" dataDxfId="1054">
      <calculatedColumnFormula>IF(AM4="","",VLOOKUP(AM4,MATRIZ3,2,FALSE))</calculatedColumnFormula>
    </tableColumn>
    <tableColumn id="32" name="(2) Valor valoración inicial o manual" dataDxfId="1053">
      <calculatedColumnFormula>IF(AO4="","",IF(AP4="","",(AO4*AP4)))</calculatedColumnFormula>
    </tableColumn>
    <tableColumn id="34" name="Valor valoración 2020" dataDxfId="1052">
      <calculatedColumnFormula>IF(AI4="","",(IF(AI4&lt;=-1%,(AQ4+(ABS(AQ4*AI4))),(AQ4-((ABS(AQ4*AI4))+AF4)))))</calculatedColumnFormula>
    </tableColumn>
    <tableColumn id="35" name="Significancia del A&amp;I 2020" dataDxfId="1051">
      <calculatedColumnFormula>IF(AR4="","",IF(AR4&lt;=10,"Tolerable",IF(AR4&lt;=15,"Potencialmente no tolerable",IF(AR4&gt;15,"No tolerable",""))))</calculatedColumnFormula>
    </tableColumn>
    <tableColumn id="36" name="Control ambiental 2020" dataDxfId="1050">
      <calculatedColumnFormula>IF(AS4="","",IF(AS4="Tolerable","No",IF(AS4="Potencialmente no tolerable","No",IF(AS4="No tolerable","Si",""))))</calculatedColumnFormula>
    </tableColumn>
    <tableColumn id="37" name="Descripción de la valoración y control del aspecto e impacto ambiental 2019-2020" dataDxfId="1049"/>
    <tableColumn id="98" name="(E) Unidad de medición" dataDxfId="1048"/>
    <tableColumn id="104" name="(E) Desempeño año 2019" dataDxfId="1047"/>
    <tableColumn id="103" name="(E) Meta porcentual 2020" dataDxfId="1046" dataCellStyle="Porcentaje"/>
    <tableColumn id="102" name="Meta unitaria 2020" dataDxfId="1045">
      <calculatedColumnFormula>IF(AW4="","",IF(AX4="","",(AW4-(AW4*AX4))))</calculatedColumnFormula>
    </tableColumn>
    <tableColumn id="101" name="Desempeño ambiental septiembre 2020" dataDxfId="1044"/>
    <tableColumn id="100" name="Desviación meta septiembre 2020" dataDxfId="1043">
      <calculatedColumnFormula>IF(AY4="","",IF(AZ4="","",IF(AZ4=0,0,((AY4-AZ4)/AY4))))</calculatedColumnFormula>
    </tableColumn>
    <tableColumn id="88" name="Fecha de valoración extraordinaria 2020" dataDxfId="1042"/>
    <tableColumn id="91" name="(E) Tipo de valoración extraordinaria 2020" dataDxfId="1041"/>
    <tableColumn id="92" name="(E) Probabilidad" dataDxfId="1040"/>
    <tableColumn id="89" name="(E) Consecuencia" dataDxfId="1039"/>
    <tableColumn id="97" name="(E) Valoración 2020" dataDxfId="1038">
      <calculatedColumnFormula>IF(BI4="","",IF(BI4&lt;=10,"Bajo",IF(BI4&lt;=15,"Moderado",IF(BI4&gt;15,"Alto",""))))</calculatedColumnFormula>
    </tableColumn>
    <tableColumn id="96" name="(E) Valor probabilidad" dataDxfId="1037">
      <calculatedColumnFormula>IF(BD4="","",VLOOKUP(BD4,MATRIZ2,2,FALSE))</calculatedColumnFormula>
    </tableColumn>
    <tableColumn id="105" name="(E) Valor consecuencia" dataDxfId="1036">
      <calculatedColumnFormula>IF(BE4="","",VLOOKUP(BE4,MATRIZ3,2,FALSE))</calculatedColumnFormula>
    </tableColumn>
    <tableColumn id="90" name="(E) Valor valoración 2019 o manual" dataDxfId="1035">
      <calculatedColumnFormula>IF(BG4="","",IF(BH4="","",IF(BC4="Manual",(BG4*BH4),AR4)))</calculatedColumnFormula>
    </tableColumn>
    <tableColumn id="94" name="Valor valoración extraordinaria 2020" dataDxfId="1034">
      <calculatedColumnFormula>IF(BA4="","",(IF(BA4&lt;=-1%,(BI4+(ABS(BI4*BA4))),(BI4-((ABS(BI4*BA4))+AX4)))))</calculatedColumnFormula>
    </tableColumn>
    <tableColumn id="93" name="Significancia del A&amp;I 2020 extraordinaria" dataDxfId="1033">
      <calculatedColumnFormula>IF(BJ4="","",IF(BJ4&lt;=10,"Tolerable",IF(BJ4&lt;=15,"Potencialmente no tolerable",IF(BJ4&gt;15,"No tolerable",""))))</calculatedColumnFormula>
    </tableColumn>
    <tableColumn id="95" name="Control ambiental 2020 extraordinaria" dataDxfId="1032">
      <calculatedColumnFormula>IF(BK4="","",IF(BK4="Tolerable","No",IF(BK4="Potencialmente no tolerable","No",IF(BK4="No tolerable","Si",""))))</calculatedColumnFormula>
    </tableColumn>
    <tableColumn id="85" name="Descripción de la valoración y control del aspecto e impacto ambiental 2020 extraordinaria" dataDxfId="1031"/>
    <tableColumn id="38" name="(2) Unidad de medición2" dataDxfId="1030"/>
    <tableColumn id="39" name="(2) Desempeño ambiental 20193" dataDxfId="1029">
      <calculatedColumnFormula>IF(AH4="","",AH4)</calculatedColumnFormula>
    </tableColumn>
    <tableColumn id="40" name="Meta porcentual 20204" dataDxfId="1028"/>
    <tableColumn id="41" name="Meta unitaria 20205" dataDxfId="1027">
      <calculatedColumnFormula>IF(BO4="","",IF(BP4="","",(BO4-(BO4*BP4))))</calculatedColumnFormula>
    </tableColumn>
    <tableColumn id="42" name="Desempeño ambiental 20206" dataDxfId="1026"/>
    <tableColumn id="43" name="Desviación meta 20207" dataDxfId="1025" dataCellStyle="Porcentaje">
      <calculatedColumnFormula>IF(BQ4="","",IF(BR4="","",((BQ4-BR4)/BQ4)))</calculatedColumnFormula>
    </tableColumn>
    <tableColumn id="44" name="Fecha valoración 2021" dataDxfId="1024"/>
    <tableColumn id="45" name="(2) Valor valoración 20202" dataDxfId="1023">
      <calculatedColumnFormula>IF(AR4="","",AR4)</calculatedColumnFormula>
    </tableColumn>
    <tableColumn id="46" name="(2) Significancia del A&amp;I 2020" dataDxfId="1022">
      <calculatedColumnFormula>IF(AS4="","",AS4)</calculatedColumnFormula>
    </tableColumn>
    <tableColumn id="47" name="Valor valoración 2021" dataDxfId="1021">
      <calculatedColumnFormula>IF(BS4="","",(IF(BS4&lt;=-1%,(BU4+(ABS(BU4*BS4))),(BU4-((ABS(BU4*BS4))+BP4)))))</calculatedColumnFormula>
    </tableColumn>
    <tableColumn id="48" name="Significancia del A&amp;I 2021" dataDxfId="1020">
      <calculatedColumnFormula>IF(BW4="","",IF(BW4&lt;=10,"Tolerable",IF(BW4&lt;=15,"Potencialmente no tolerable",IF(BW4&gt;15,"No tolerable",""))))</calculatedColumnFormula>
    </tableColumn>
    <tableColumn id="49" name="Control ambiental 2021" dataDxfId="1019">
      <calculatedColumnFormula>IF(BX4="","",IF(BX4="Tolerable","No",IF(BX4="Potencialmente no tolerable","No",IF(BX4="No tolerable","Si",""))))</calculatedColumnFormula>
    </tableColumn>
    <tableColumn id="50" name="Descripción control ambiental 2021" dataDxfId="1018"/>
    <tableColumn id="51" name="(3) Unidad de medición" dataDxfId="1017"/>
    <tableColumn id="52" name="(2) Desempeño ambiental 2020" dataDxfId="1016">
      <calculatedColumnFormula>IF(BR4="","",BR4)</calculatedColumnFormula>
    </tableColumn>
    <tableColumn id="53" name="Meta porcentual 2021" dataDxfId="1015"/>
    <tableColumn id="54" name="Meta unitaria 2021" dataDxfId="1014">
      <calculatedColumnFormula>IF(CB4="","",IF(CC4="","",(CB4-(CB4*CC4))))</calculatedColumnFormula>
    </tableColumn>
    <tableColumn id="55" name="Desempeño ambiental 2021" dataDxfId="1013"/>
    <tableColumn id="56" name="Desviación meta 2021" dataDxfId="1012" dataCellStyle="Porcentaje">
      <calculatedColumnFormula>IF(CD4="","",IF(CE4="","",((CD4-CE4)/CD4)))</calculatedColumnFormula>
    </tableColumn>
    <tableColumn id="57" name="Fecha valoración 2022" dataDxfId="1011"/>
    <tableColumn id="58" name="(2) Valor valoración 2021" dataDxfId="1010">
      <calculatedColumnFormula>IF(BW4="","",BW4)</calculatedColumnFormula>
    </tableColumn>
    <tableColumn id="59" name="(2) Significancia del A&amp;I 2021" dataDxfId="1009">
      <calculatedColumnFormula>IF(BX4="","",BX4)</calculatedColumnFormula>
    </tableColumn>
    <tableColumn id="60" name="Valor valoración 2022" dataDxfId="1008">
      <calculatedColumnFormula>IF(CF4="","",(IF(CF4&lt;=-1%,(CH4+(ABS(CH4*CF4))),(CH4-((ABS(CH4*CF4))+CC4)))))</calculatedColumnFormula>
    </tableColumn>
    <tableColumn id="61" name="Significancia del A&amp;I 2022" dataDxfId="1007">
      <calculatedColumnFormula>IF(CJ4="","",IF(CJ4&lt;=10,"Tolerable",IF(CJ4&lt;=15,"Potencialmente no tolerable",IF(CJ4&gt;15,"No tolerable",""))))</calculatedColumnFormula>
    </tableColumn>
    <tableColumn id="62" name="Control ambiental 2022" dataDxfId="1006">
      <calculatedColumnFormula>IF(CK4="","",IF(CK4="Tolerable","No",IF(CK4="Potencialmente no tolerable","No",IF(CK4="No tolerable","Si",""))))</calculatedColumnFormula>
    </tableColumn>
    <tableColumn id="63" name="Descripción control ambiental 2022" dataDxfId="1005"/>
    <tableColumn id="64" name="(4) Unidad de medición" dataDxfId="1004"/>
    <tableColumn id="65" name="(2) Desempeño ambiental 2021" dataDxfId="1003">
      <calculatedColumnFormula>IF(CE4="","",CE4)</calculatedColumnFormula>
    </tableColumn>
    <tableColumn id="66" name="Meta porcentual 2022" dataDxfId="1002"/>
    <tableColumn id="67" name="Meta unitaria 2022" dataDxfId="1001">
      <calculatedColumnFormula>IF(CO4="","",IF(CP4="","",(CO4-(CO4*CP4))))</calculatedColumnFormula>
    </tableColumn>
    <tableColumn id="68" name="Desempeño ambiental 2022" dataDxfId="1000"/>
    <tableColumn id="69" name="Desviación meta 2022" dataDxfId="999" dataCellStyle="Porcentaje">
      <calculatedColumnFormula>IF(CQ4="","",IF(CR4="","",((CQ4-CR4)/CQ4)))</calculatedColumnFormula>
    </tableColumn>
    <tableColumn id="70" name="Fecha valoración 2023" dataDxfId="998"/>
    <tableColumn id="71" name="(2) Valor valoración 2022" dataDxfId="997">
      <calculatedColumnFormula>IF(CJ4="","",CJ4)</calculatedColumnFormula>
    </tableColumn>
    <tableColumn id="72" name="(2) Significancia del A&amp;I 2022" dataDxfId="996">
      <calculatedColumnFormula>IF(CK4="","",CK4)</calculatedColumnFormula>
    </tableColumn>
    <tableColumn id="73" name="Valor valoración 2023" dataDxfId="995">
      <calculatedColumnFormula>IF(CS4="","",(IF(CS4&lt;=-1%,(CU4+(ABS(CU4*CS4))),(CU4-((ABS(CU4*CS4))+CP4)))))</calculatedColumnFormula>
    </tableColumn>
    <tableColumn id="74" name="Significancia del A&amp;I 2023" dataDxfId="994">
      <calculatedColumnFormula>IF(CW4="","",IF(CW4&lt;=10,"Tolerable",IF(CW4&lt;=15,"Potencialmente no tolerable",IF(CW4&gt;15,"No tolerable",""))))</calculatedColumnFormula>
    </tableColumn>
    <tableColumn id="75" name="Control ambiental 2023" dataDxfId="993">
      <calculatedColumnFormula>IF(CX4="","",IF(CX4="Tolerable","No",IF(CX4="Potencialmente no tolerable","No",IF(CX4="No tolerable","Si",""))))</calculatedColumnFormula>
    </tableColumn>
    <tableColumn id="76" name="Descripción control ambiental 2023" dataDxfId="992"/>
  </tableColumns>
  <tableStyleInfo name="TableStyleMedium2 2" showFirstColumn="0" showLastColumn="0" showRowStripes="1" showColumnStripes="0"/>
</table>
</file>

<file path=xl/tables/table10.xml><?xml version="1.0" encoding="utf-8"?>
<table xmlns="http://schemas.openxmlformats.org/spreadsheetml/2006/main" id="8" name="Generación_de_residuos" displayName="Generación_de_residuos" ref="I1:I11" totalsRowShown="0" headerRowDxfId="93" dataDxfId="92">
  <autoFilter ref="I1:I11"/>
  <tableColumns count="1">
    <tableColumn id="1" name="Generación de residuos" dataDxfId="91"/>
  </tableColumns>
  <tableStyleInfo name="TableStyleMedium2" showFirstColumn="0" showLastColumn="0" showRowStripes="1" showColumnStripes="0"/>
</table>
</file>

<file path=xl/tables/table11.xml><?xml version="1.0" encoding="utf-8"?>
<table xmlns="http://schemas.openxmlformats.org/spreadsheetml/2006/main" id="9" name="Consumo_de_materias_primas_e_insumos" displayName="Consumo_de_materias_primas_e_insumos" ref="J1:J4" totalsRowShown="0" headerRowDxfId="90" dataDxfId="89">
  <autoFilter ref="J1:J4"/>
  <tableColumns count="1">
    <tableColumn id="1" name="Consumo de materias primas e insumos" dataDxfId="88"/>
  </tableColumns>
  <tableStyleInfo name="TableStyleMedium2" showFirstColumn="0" showLastColumn="0" showRowStripes="1" showColumnStripes="0"/>
</table>
</file>

<file path=xl/tables/table12.xml><?xml version="1.0" encoding="utf-8"?>
<table xmlns="http://schemas.openxmlformats.org/spreadsheetml/2006/main" id="10" name="Generación_de_empleo" displayName="Generación_de_empleo" ref="K1:K2" totalsRowShown="0" headerRowDxfId="87" dataDxfId="86">
  <autoFilter ref="K1:K2"/>
  <tableColumns count="1">
    <tableColumn id="1" name="Generación de empleo" dataDxfId="85"/>
  </tableColumns>
  <tableStyleInfo name="TableStyleMedium2" showFirstColumn="0" showLastColumn="0" showRowStripes="1" showColumnStripes="0"/>
</table>
</file>

<file path=xl/tables/table13.xml><?xml version="1.0" encoding="utf-8"?>
<table xmlns="http://schemas.openxmlformats.org/spreadsheetml/2006/main" id="11" name="Instalación_de_elementos_de_publicidad_exterior_visual" displayName="Instalación_de_elementos_de_publicidad_exterior_visual" ref="L1:L2" totalsRowShown="0" headerRowDxfId="84" dataDxfId="83">
  <autoFilter ref="L1:L2"/>
  <tableColumns count="1">
    <tableColumn id="1" name="Instalación de elementos de publicidad exterior visual" dataDxfId="82"/>
  </tableColumns>
  <tableStyleInfo name="TableStyleMedium2" showFirstColumn="0" showLastColumn="0" showRowStripes="1" showColumnStripes="0"/>
</table>
</file>

<file path=xl/tables/table14.xml><?xml version="1.0" encoding="utf-8"?>
<table xmlns="http://schemas.openxmlformats.org/spreadsheetml/2006/main" id="12" name="Consumo_de_energía_eléctrica" displayName="Consumo_de_energía_eléctrica" ref="M1:M2" totalsRowShown="0" headerRowDxfId="81" dataDxfId="80">
  <autoFilter ref="M1:M2"/>
  <tableColumns count="1">
    <tableColumn id="1" name="Consumo de energía eléctrica" dataDxfId="79"/>
  </tableColumns>
  <tableStyleInfo name="TableStyleMedium2" showFirstColumn="0" showLastColumn="0" showRowStripes="1" showColumnStripes="0"/>
</table>
</file>

<file path=xl/tables/table15.xml><?xml version="1.0" encoding="utf-8"?>
<table xmlns="http://schemas.openxmlformats.org/spreadsheetml/2006/main" id="13" name="Consumo_de_energía_térmica" displayName="Consumo_de_energía_térmica" ref="N1:N2" totalsRowShown="0" headerRowDxfId="78" dataDxfId="77">
  <autoFilter ref="N1:N2"/>
  <tableColumns count="1">
    <tableColumn id="1" name="Consumo de energía térmica" dataDxfId="76"/>
  </tableColumns>
  <tableStyleInfo name="TableStyleMedium2" showFirstColumn="0" showLastColumn="0" showRowStripes="1" showColumnStripes="0"/>
</table>
</file>

<file path=xl/tables/table16.xml><?xml version="1.0" encoding="utf-8"?>
<table xmlns="http://schemas.openxmlformats.org/spreadsheetml/2006/main" id="14" name="Fuente" displayName="Fuente" ref="O1:O3" totalsRowShown="0" headerRowDxfId="75" dataDxfId="74">
  <autoFilter ref="O1:O3"/>
  <tableColumns count="1">
    <tableColumn id="1" name="Fuente" dataDxfId="73"/>
  </tableColumns>
  <tableStyleInfo name="TableStyleMedium2" showFirstColumn="0" showLastColumn="0" showRowStripes="1" showColumnStripes="0"/>
</table>
</file>

<file path=xl/tables/table17.xml><?xml version="1.0" encoding="utf-8"?>
<table xmlns="http://schemas.openxmlformats.org/spreadsheetml/2006/main" id="15" name="Tipo_de_impacto" displayName="Tipo_de_impacto" ref="P1:P3" totalsRowShown="0" headerRowDxfId="72" dataDxfId="71">
  <autoFilter ref="P1:P3"/>
  <tableColumns count="1">
    <tableColumn id="1" name="Tipo_de_impacto" dataDxfId="70"/>
  </tableColumns>
  <tableStyleInfo name="TableStyleMedium2" showFirstColumn="0" showLastColumn="0" showRowStripes="1" showColumnStripes="0"/>
</table>
</file>

<file path=xl/tables/table18.xml><?xml version="1.0" encoding="utf-8"?>
<table xmlns="http://schemas.openxmlformats.org/spreadsheetml/2006/main" id="16" name="Recurso_afectado" displayName="Recurso_afectado" ref="Q1:Q8" totalsRowShown="0" headerRowDxfId="69" dataDxfId="68">
  <autoFilter ref="Q1:Q8"/>
  <tableColumns count="1">
    <tableColumn id="1" name="Recurso_afectado" dataDxfId="67"/>
  </tableColumns>
  <tableStyleInfo name="TableStyleMedium2" showFirstColumn="0" showLastColumn="0" showRowStripes="1" showColumnStripes="0"/>
</table>
</file>

<file path=xl/tables/table19.xml><?xml version="1.0" encoding="utf-8"?>
<table xmlns="http://schemas.openxmlformats.org/spreadsheetml/2006/main" id="17" name="Condiciones_de_operación" displayName="Condiciones_de_operación" ref="R1:R4" totalsRowShown="0" headerRowDxfId="66" dataDxfId="65">
  <autoFilter ref="R1:R4"/>
  <tableColumns count="1">
    <tableColumn id="1" name="Condiciones_de_operación" dataDxfId="64"/>
  </tableColumns>
  <tableStyleInfo name="TableStyleMedium2" showFirstColumn="0" showLastColumn="0" showRowStripes="1" showColumnStripes="0"/>
</table>
</file>

<file path=xl/tables/table2.xml><?xml version="1.0" encoding="utf-8"?>
<table xmlns="http://schemas.openxmlformats.org/spreadsheetml/2006/main" id="21" name="MATRIZCONTROL" displayName="MATRIZCONTROL" ref="A3:R500" totalsRowShown="0" headerRowDxfId="991" dataDxfId="989" headerRowBorderDxfId="990">
  <autoFilter ref="A3:R500"/>
  <tableColumns count="18">
    <tableColumn id="1" name="N°" dataDxfId="988"/>
    <tableColumn id="2" name="Proceso" dataDxfId="987">
      <calculatedColumnFormula>IF(A4="","",(VLOOKUP(A4,MATRIZASPECTOS[],2,FALSE)))</calculatedColumnFormula>
    </tableColumn>
    <tableColumn id="3" name="Aspecto" dataDxfId="986">
      <calculatedColumnFormula>IF(A4="","",(VLOOKUP(A4,MATRIZASPECTOS[],3,FALSE)))</calculatedColumnFormula>
    </tableColumn>
    <tableColumn id="4" name="Impacto" dataDxfId="985">
      <calculatedColumnFormula>IF(A4="","",(VLOOKUP(A4,MATRIZASPECTOS[],4,FALSE)))</calculatedColumnFormula>
    </tableColumn>
    <tableColumn id="14" name="Tipo de sede" dataDxfId="984">
      <calculatedColumnFormula>IF(A4="","",(VLOOKUP(A4,MATRIZASPECTOS[],6,FALSE)))</calculatedColumnFormula>
    </tableColumn>
    <tableColumn id="21" name="Sede" dataDxfId="983">
      <calculatedColumnFormula>IF($A4="","",(VLOOKUP($A4,MATRIZASPECTOS[],7,FALSE)))</calculatedColumnFormula>
    </tableColumn>
    <tableColumn id="20" name="Lugar donde se desarrolla el proceso" dataDxfId="982">
      <calculatedColumnFormula>IF($A4="","",(VLOOKUP($A4,MATRIZASPECTOS[],8,FALSE)))</calculatedColumnFormula>
    </tableColumn>
    <tableColumn id="19" name="Tipo de impacto" dataDxfId="981">
      <calculatedColumnFormula>IF($A4="","",(VLOOKUP($A4,MATRIZASPECTOS[],18,FALSE)))</calculatedColumnFormula>
    </tableColumn>
    <tableColumn id="15" name="Recurso afectado" dataDxfId="980">
      <calculatedColumnFormula>IF(A4="","",(VLOOKUP(A4,MATRIZASPECTOS[],19,FALSE)))</calculatedColumnFormula>
    </tableColumn>
    <tableColumn id="13" name="Condiciones de operación" dataDxfId="979">
      <calculatedColumnFormula>IF(A4="","",(VLOOKUP(A4,MATRIZASPECTOS[],10,FALSE)))</calculatedColumnFormula>
    </tableColumn>
    <tableColumn id="23" name="Descripción de la fuente" dataDxfId="978">
      <calculatedColumnFormula>IF($A4="","",(VLOOKUP($A4,MATRIZASPECTOS[],14,FALSE)))</calculatedColumnFormula>
    </tableColumn>
    <tableColumn id="22" name="Etapa del ciclo de vida" dataDxfId="977">
      <calculatedColumnFormula>IF($A4="","",(VLOOKUP($A4,MATRIZASPECTOS[],15,FALSE)))</calculatedColumnFormula>
    </tableColumn>
    <tableColumn id="5" name="Inicial" dataDxfId="976">
      <calculatedColumnFormula>IF($A4="","",(VLOOKUP($A4,MATRIZASPECTOS[],26,FALSE)))</calculatedColumnFormula>
    </tableColumn>
    <tableColumn id="6" name="2020" dataDxfId="975">
      <calculatedColumnFormula>IF($A4="","",(VLOOKUP($A4,MATRIZASPECTOS[],44,FALSE)))</calculatedColumnFormula>
    </tableColumn>
    <tableColumn id="17" name="2020 (E)" dataDxfId="974">
      <calculatedColumnFormula>IF($A4="","",(VLOOKUP($A4,MATRIZASPECTOS[],62,FALSE)))</calculatedColumnFormula>
    </tableColumn>
    <tableColumn id="7" name="2021" dataDxfId="973"/>
    <tableColumn id="8" name="2022" dataDxfId="972"/>
    <tableColumn id="9" name="2023" dataDxfId="971"/>
  </tableColumns>
  <tableStyleInfo name="TableStyleMedium2 2" showFirstColumn="0" showLastColumn="0" showRowStripes="1" showColumnStripes="0"/>
</table>
</file>

<file path=xl/tables/table20.xml><?xml version="1.0" encoding="utf-8"?>
<table xmlns="http://schemas.openxmlformats.org/spreadsheetml/2006/main" id="18" name="Probabilidad" displayName="Probabilidad" ref="S1:S4" totalsRowShown="0" headerRowDxfId="63" dataDxfId="62">
  <autoFilter ref="S1:S4"/>
  <tableColumns count="1">
    <tableColumn id="1" name="Probabilidad" dataDxfId="61"/>
  </tableColumns>
  <tableStyleInfo name="TableStyleMedium2" showFirstColumn="0" showLastColumn="0" showRowStripes="1" showColumnStripes="0"/>
</table>
</file>

<file path=xl/tables/table21.xml><?xml version="1.0" encoding="utf-8"?>
<table xmlns="http://schemas.openxmlformats.org/spreadsheetml/2006/main" id="19" name="Consecuencia" displayName="Consecuencia" ref="U1:U4" totalsRowShown="0" headerRowDxfId="60" dataDxfId="59">
  <autoFilter ref="U1:U4"/>
  <tableColumns count="1">
    <tableColumn id="1" name="Consecuencia" dataDxfId="58"/>
  </tableColumns>
  <tableStyleInfo name="TableStyleMedium2" showFirstColumn="0" showLastColumn="0" showRowStripes="1" showColumnStripes="0"/>
</table>
</file>

<file path=xl/tables/table22.xml><?xml version="1.0" encoding="utf-8"?>
<table xmlns="http://schemas.openxmlformats.org/spreadsheetml/2006/main" id="22" name="ESSM" displayName="ESSM" ref="Y1:Y6" totalsRowShown="0" headerRowDxfId="57" dataDxfId="56">
  <autoFilter ref="Y1:Y6"/>
  <sortState ref="Y2:Y22">
    <sortCondition ref="Y1:Y22"/>
  </sortState>
  <tableColumns count="1">
    <tableColumn id="1" name="ESSM" dataDxfId="55"/>
  </tableColumns>
  <tableStyleInfo name="TableStyleMedium2" showFirstColumn="0" showLastColumn="0" showRowStripes="1" showColumnStripes="0"/>
</table>
</file>

<file path=xl/tables/table23.xml><?xml version="1.0" encoding="utf-8"?>
<table xmlns="http://schemas.openxmlformats.org/spreadsheetml/2006/main" id="23" name="Tipo_valoracion" displayName="Tipo_valoracion" ref="AQ1:AQ3" totalsRowShown="0" headerRowDxfId="54" dataDxfId="53">
  <autoFilter ref="AQ1:AQ3"/>
  <tableColumns count="1">
    <tableColumn id="1" name="Tipo_valoracion" dataDxfId="52"/>
  </tableColumns>
  <tableStyleInfo name="TableStyleMedium2" showFirstColumn="0" showLastColumn="0" showRowStripes="1" showColumnStripes="0"/>
</table>
</file>

<file path=xl/tables/table24.xml><?xml version="1.0" encoding="utf-8"?>
<table xmlns="http://schemas.openxmlformats.org/spreadsheetml/2006/main" id="24" name="Etapa_ACV" displayName="Etapa_ACV" ref="AR1:AR11" totalsRowShown="0" headerRowDxfId="51" dataDxfId="50">
  <autoFilter ref="AR1:AR11"/>
  <tableColumns count="1">
    <tableColumn id="1" name="Etapa_ACV" dataDxfId="49"/>
  </tableColumns>
  <tableStyleInfo name="TableStyleMedium2" showFirstColumn="0" showLastColumn="0" showRowStripes="1" showColumnStripes="0"/>
</table>
</file>

<file path=xl/tables/table25.xml><?xml version="1.0" encoding="utf-8"?>
<table xmlns="http://schemas.openxmlformats.org/spreadsheetml/2006/main" id="25" name="PAR" displayName="PAR" ref="AC1:AC13" totalsRowShown="0" headerRowDxfId="48" dataDxfId="47" tableBorderDxfId="46">
  <autoFilter ref="AC1:AC13"/>
  <tableColumns count="1">
    <tableColumn id="1" name="PAR" dataDxfId="45"/>
  </tableColumns>
  <tableStyleInfo name="TableStyleMedium2" showFirstColumn="0" showLastColumn="0" showRowStripes="1" showColumnStripes="0"/>
</table>
</file>

<file path=xl/tables/table26.xml><?xml version="1.0" encoding="utf-8"?>
<table xmlns="http://schemas.openxmlformats.org/spreadsheetml/2006/main" id="26" name="PASSM" displayName="PASSM" ref="AA1:AA5" totalsRowShown="0" headerRowDxfId="44" dataDxfId="43" tableBorderDxfId="42">
  <autoFilter ref="AA1:AA5"/>
  <tableColumns count="1">
    <tableColumn id="1" name="PASSM" dataDxfId="41"/>
  </tableColumns>
  <tableStyleInfo name="TableStyleMedium2" showFirstColumn="0" showLastColumn="0" showRowStripes="1" showColumnStripes="0"/>
</table>
</file>

<file path=xl/tables/table27.xml><?xml version="1.0" encoding="utf-8"?>
<table xmlns="http://schemas.openxmlformats.org/spreadsheetml/2006/main" id="27" name="Tipo_sede" displayName="Tipo_sede" ref="X1:X4" totalsRowShown="0" headerRowDxfId="40" dataDxfId="39">
  <autoFilter ref="X1:X4"/>
  <tableColumns count="1">
    <tableColumn id="1" name="Tipo_sede" dataDxfId="38"/>
  </tableColumns>
  <tableStyleInfo name="TableStyleMedium2" showFirstColumn="0" showLastColumn="0" showRowStripes="1" showColumnStripes="0"/>
</table>
</file>

<file path=xl/tables/table28.xml><?xml version="1.0" encoding="utf-8"?>
<table xmlns="http://schemas.openxmlformats.org/spreadsheetml/2006/main" id="28" name="Sede_Central_Bogotá" displayName="Sede_Central_Bogotá" ref="AE1:AE8" totalsRowShown="0" headerRowDxfId="37" dataDxfId="35" headerRowBorderDxfId="36" tableBorderDxfId="34">
  <autoFilter ref="AE1:AE8"/>
  <tableColumns count="1">
    <tableColumn id="1" name="Sede_Central_Bogotá" dataDxfId="33"/>
  </tableColumns>
  <tableStyleInfo name="TableStyleMedium2" showFirstColumn="0" showLastColumn="0" showRowStripes="1" showColumnStripes="0"/>
</table>
</file>

<file path=xl/tables/table29.xml><?xml version="1.0" encoding="utf-8"?>
<table xmlns="http://schemas.openxmlformats.org/spreadsheetml/2006/main" id="29" name="PAR_Bucaramanga" displayName="PAR_Bucaramanga" ref="AF1:AF2" totalsRowShown="0" headerRowDxfId="32" dataDxfId="31">
  <autoFilter ref="AF1:AF2"/>
  <tableColumns count="1">
    <tableColumn id="1" name="PAR_Bucaramanga" dataDxfId="30"/>
  </tableColumns>
  <tableStyleInfo name="TableStyleMedium2" showFirstColumn="0" showLastColumn="0" showRowStripes="1" showColumnStripes="0"/>
</table>
</file>

<file path=xl/tables/table3.xml><?xml version="1.0" encoding="utf-8"?>
<table xmlns="http://schemas.openxmlformats.org/spreadsheetml/2006/main" id="1" name="PROCESO" displayName="PROCESO" ref="A1:A18" totalsRowShown="0" headerRowDxfId="114" dataDxfId="113">
  <autoFilter ref="A1:A18"/>
  <sortState ref="A2:A18">
    <sortCondition ref="A1:A18"/>
  </sortState>
  <tableColumns count="1">
    <tableColumn id="1" name="Proceso" dataDxfId="112"/>
  </tableColumns>
  <tableStyleInfo name="TableStyleMedium2" showFirstColumn="0" showLastColumn="0" showRowStripes="1" showColumnStripes="0"/>
</table>
</file>

<file path=xl/tables/table30.xml><?xml version="1.0" encoding="utf-8"?>
<table xmlns="http://schemas.openxmlformats.org/spreadsheetml/2006/main" id="30" name="PAR_Cali" displayName="PAR_Cali" ref="AG1:AG2" totalsRowShown="0" headerRowDxfId="29" dataDxfId="28">
  <autoFilter ref="AG1:AG2"/>
  <tableColumns count="1">
    <tableColumn id="1" name="PAR_Cali" dataDxfId="27"/>
  </tableColumns>
  <tableStyleInfo name="TableStyleMedium2" showFirstColumn="0" showLastColumn="0" showRowStripes="1" showColumnStripes="0"/>
</table>
</file>

<file path=xl/tables/table31.xml><?xml version="1.0" encoding="utf-8"?>
<table xmlns="http://schemas.openxmlformats.org/spreadsheetml/2006/main" id="31" name="PAR_Cartagena" displayName="PAR_Cartagena" ref="AH1:AH2" totalsRowShown="0" headerRowDxfId="26" dataDxfId="25">
  <autoFilter ref="AH1:AH2"/>
  <tableColumns count="1">
    <tableColumn id="1" name="PAR_Cartagena" dataDxfId="24"/>
  </tableColumns>
  <tableStyleInfo name="TableStyleMedium2" showFirstColumn="0" showLastColumn="0" showRowStripes="1" showColumnStripes="0"/>
</table>
</file>

<file path=xl/tables/table32.xml><?xml version="1.0" encoding="utf-8"?>
<table xmlns="http://schemas.openxmlformats.org/spreadsheetml/2006/main" id="32" name="PAR_Cúcuta" displayName="PAR_Cúcuta" ref="AI1:AI2" totalsRowShown="0" headerRowDxfId="23" dataDxfId="22">
  <autoFilter ref="AI1:AI2"/>
  <tableColumns count="1">
    <tableColumn id="1" name="PAR_Cúcuta" dataDxfId="21"/>
  </tableColumns>
  <tableStyleInfo name="TableStyleMedium2" showFirstColumn="0" showLastColumn="0" showRowStripes="1" showColumnStripes="0"/>
</table>
</file>

<file path=xl/tables/table33.xml><?xml version="1.0" encoding="utf-8"?>
<table xmlns="http://schemas.openxmlformats.org/spreadsheetml/2006/main" id="33" name="PAR_Ibagué" displayName="PAR_Ibagué" ref="AJ1:AJ2" totalsRowShown="0" headerRowDxfId="20" dataDxfId="19">
  <autoFilter ref="AJ1:AJ2"/>
  <tableColumns count="1">
    <tableColumn id="1" name="PAR_Ibagué" dataDxfId="18"/>
  </tableColumns>
  <tableStyleInfo name="TableStyleMedium2" showFirstColumn="0" showLastColumn="0" showRowStripes="1" showColumnStripes="0"/>
</table>
</file>

<file path=xl/tables/table34.xml><?xml version="1.0" encoding="utf-8"?>
<table xmlns="http://schemas.openxmlformats.org/spreadsheetml/2006/main" id="34" name="PAR_Manizales" displayName="PAR_Manizales" ref="AK1:AK2" totalsRowShown="0" headerRowDxfId="17" dataDxfId="16">
  <autoFilter ref="AK1:AK2"/>
  <tableColumns count="1">
    <tableColumn id="1" name="PAR_Manizales" dataDxfId="15"/>
  </tableColumns>
  <tableStyleInfo name="TableStyleMedium2" showFirstColumn="0" showLastColumn="0" showRowStripes="1" showColumnStripes="0"/>
</table>
</file>

<file path=xl/tables/table35.xml><?xml version="1.0" encoding="utf-8"?>
<table xmlns="http://schemas.openxmlformats.org/spreadsheetml/2006/main" id="35" name="PAR_Medellín" displayName="PAR_Medellín" ref="AL1:AL2" totalsRowShown="0" headerRowDxfId="14" dataDxfId="13">
  <autoFilter ref="AL1:AL2"/>
  <tableColumns count="1">
    <tableColumn id="1" name="PAR_Medellín" dataDxfId="12"/>
  </tableColumns>
  <tableStyleInfo name="TableStyleMedium2" showFirstColumn="0" showLastColumn="0" showRowStripes="1" showColumnStripes="0"/>
</table>
</file>

<file path=xl/tables/table36.xml><?xml version="1.0" encoding="utf-8"?>
<table xmlns="http://schemas.openxmlformats.org/spreadsheetml/2006/main" id="36" name="PAR_Nobsa" displayName="PAR_Nobsa" ref="AM1:AM2" totalsRowShown="0" headerRowDxfId="11" dataDxfId="10">
  <autoFilter ref="AM1:AM2"/>
  <tableColumns count="1">
    <tableColumn id="1" name="PAR_Nobsa" dataDxfId="9"/>
  </tableColumns>
  <tableStyleInfo name="TableStyleMedium2" showFirstColumn="0" showLastColumn="0" showRowStripes="1" showColumnStripes="0"/>
</table>
</file>

<file path=xl/tables/table37.xml><?xml version="1.0" encoding="utf-8"?>
<table xmlns="http://schemas.openxmlformats.org/spreadsheetml/2006/main" id="37" name="PAR_Pasto" displayName="PAR_Pasto" ref="AN1:AN2" totalsRowShown="0" headerRowDxfId="8" dataDxfId="7">
  <autoFilter ref="AN1:AN2"/>
  <tableColumns count="1">
    <tableColumn id="1" name="PAR_Pasto" dataDxfId="6"/>
  </tableColumns>
  <tableStyleInfo name="TableStyleMedium2" showFirstColumn="0" showLastColumn="0" showRowStripes="1" showColumnStripes="0"/>
</table>
</file>

<file path=xl/tables/table38.xml><?xml version="1.0" encoding="utf-8"?>
<table xmlns="http://schemas.openxmlformats.org/spreadsheetml/2006/main" id="38" name="PAR_Quibdó" displayName="PAR_Quibdó" ref="AO1:AO2" totalsRowShown="0" headerRowDxfId="5" dataDxfId="4">
  <autoFilter ref="AO1:AO2"/>
  <tableColumns count="1">
    <tableColumn id="1" name="PAR_Quibdó" dataDxfId="3"/>
  </tableColumns>
  <tableStyleInfo name="TableStyleMedium2" showFirstColumn="0" showLastColumn="0" showRowStripes="1" showColumnStripes="0"/>
</table>
</file>

<file path=xl/tables/table39.xml><?xml version="1.0" encoding="utf-8"?>
<table xmlns="http://schemas.openxmlformats.org/spreadsheetml/2006/main" id="39" name="PAR_Valledupar" displayName="PAR_Valledupar" ref="AP1:AP2" totalsRowShown="0" headerRowDxfId="2" dataDxfId="1">
  <autoFilter ref="AP1:AP2"/>
  <tableColumns count="1">
    <tableColumn id="1" name="PAR_Valledupar" dataDxfId="0"/>
  </tableColumns>
  <tableStyleInfo name="TableStyleMedium2" showFirstColumn="0" showLastColumn="0" showRowStripes="1" showColumnStripes="0"/>
</table>
</file>

<file path=xl/tables/table4.xml><?xml version="1.0" encoding="utf-8"?>
<table xmlns="http://schemas.openxmlformats.org/spreadsheetml/2006/main" id="2" name="ASPECTO" displayName="ASPECTO" ref="B1:B12" totalsRowShown="0" headerRowDxfId="111" dataDxfId="110">
  <autoFilter ref="B1:B12"/>
  <tableColumns count="1">
    <tableColumn id="1" name="Aspecto" dataDxfId="109"/>
  </tableColumns>
  <tableStyleInfo name="TableStyleMedium2" showFirstColumn="0" showLastColumn="0" showRowStripes="1" showColumnStripes="0"/>
</table>
</file>

<file path=xl/tables/table5.xml><?xml version="1.0" encoding="utf-8"?>
<table xmlns="http://schemas.openxmlformats.org/spreadsheetml/2006/main" id="3" name="Generación_de_emisiones" displayName="Generación_de_emisiones" ref="D1:D9" totalsRowShown="0" headerRowDxfId="108" dataDxfId="107">
  <autoFilter ref="D1:D9"/>
  <tableColumns count="1">
    <tableColumn id="1" name="Generación de emisiones" dataDxfId="106"/>
  </tableColumns>
  <tableStyleInfo name="TableStyleMedium2" showFirstColumn="0" showLastColumn="0" showRowStripes="1" showColumnStripes="0"/>
</table>
</file>

<file path=xl/tables/table6.xml><?xml version="1.0" encoding="utf-8"?>
<table xmlns="http://schemas.openxmlformats.org/spreadsheetml/2006/main" id="4" name="Generación_de_vertimientos" displayName="Generación_de_vertimientos" ref="E1:E3" totalsRowShown="0" headerRowDxfId="105" dataDxfId="104">
  <autoFilter ref="E1:E3"/>
  <tableColumns count="1">
    <tableColumn id="1" name="Generación de vertimientos" dataDxfId="103"/>
  </tableColumns>
  <tableStyleInfo name="TableStyleMedium2" showFirstColumn="0" showLastColumn="0" showRowStripes="1" showColumnStripes="0"/>
</table>
</file>

<file path=xl/tables/table7.xml><?xml version="1.0" encoding="utf-8"?>
<table xmlns="http://schemas.openxmlformats.org/spreadsheetml/2006/main" id="5" name="Consumo_del_recurso_hídrico" displayName="Consumo_del_recurso_hídrico" ref="F1:F2" totalsRowShown="0" headerRowDxfId="102" dataDxfId="101">
  <autoFilter ref="F1:F2"/>
  <tableColumns count="1">
    <tableColumn id="1" name="Consumo del recurso hídrico" dataDxfId="100"/>
  </tableColumns>
  <tableStyleInfo name="TableStyleMedium2" showFirstColumn="0" showLastColumn="0" showRowStripes="1" showColumnStripes="0"/>
</table>
</file>

<file path=xl/tables/table8.xml><?xml version="1.0" encoding="utf-8"?>
<table xmlns="http://schemas.openxmlformats.org/spreadsheetml/2006/main" id="6" name="Ocupación_del_suelo" displayName="Ocupación_del_suelo" ref="G1:G2" totalsRowShown="0" headerRowDxfId="99" dataDxfId="98">
  <autoFilter ref="G1:G2"/>
  <tableColumns count="1">
    <tableColumn id="1" name="Ocupación del suelo" dataDxfId="97"/>
  </tableColumns>
  <tableStyleInfo name="TableStyleMedium2" showFirstColumn="0" showLastColumn="0" showRowStripes="1" showColumnStripes="0"/>
</table>
</file>

<file path=xl/tables/table9.xml><?xml version="1.0" encoding="utf-8"?>
<table xmlns="http://schemas.openxmlformats.org/spreadsheetml/2006/main" id="7" name="Generación_de_derrames" displayName="Generación_de_derrames" ref="H1:H2" totalsRowShown="0" headerRowDxfId="96" dataDxfId="95">
  <autoFilter ref="H1:H2"/>
  <tableColumns count="1">
    <tableColumn id="1" name="Generación de derrames" dataDxfId="9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nm.gov.co/?q=acceso-isolucion"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21" Type="http://schemas.openxmlformats.org/officeDocument/2006/relationships/table" Target="../tables/table22.xml"/><Relationship Id="rId34" Type="http://schemas.openxmlformats.org/officeDocument/2006/relationships/table" Target="../tables/table35.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2" Type="http://schemas.openxmlformats.org/officeDocument/2006/relationships/table" Target="../tables/table3.xml"/><Relationship Id="rId16" Type="http://schemas.openxmlformats.org/officeDocument/2006/relationships/table" Target="../tables/table17.xml"/><Relationship Id="rId20" Type="http://schemas.openxmlformats.org/officeDocument/2006/relationships/table" Target="../tables/table21.xml"/><Relationship Id="rId29" Type="http://schemas.openxmlformats.org/officeDocument/2006/relationships/table" Target="../tables/table30.xml"/><Relationship Id="rId1" Type="http://schemas.openxmlformats.org/officeDocument/2006/relationships/printerSettings" Target="../printerSettings/printerSettings8.bin"/><Relationship Id="rId6" Type="http://schemas.openxmlformats.org/officeDocument/2006/relationships/table" Target="../tables/table7.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5" Type="http://schemas.openxmlformats.org/officeDocument/2006/relationships/table" Target="../tables/table6.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10" Type="http://schemas.openxmlformats.org/officeDocument/2006/relationships/table" Target="../tables/table11.xml"/><Relationship Id="rId19" Type="http://schemas.openxmlformats.org/officeDocument/2006/relationships/table" Target="../tables/table20.xml"/><Relationship Id="rId31" Type="http://schemas.openxmlformats.org/officeDocument/2006/relationships/table" Target="../tables/table32.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8" Type="http://schemas.openxmlformats.org/officeDocument/2006/relationships/table" Target="../tables/table9.xml"/><Relationship Id="rId3"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topLeftCell="A4" zoomScaleNormal="100" zoomScaleSheetLayoutView="90" workbookViewId="0">
      <selection activeCell="L23" sqref="L23"/>
    </sheetView>
  </sheetViews>
  <sheetFormatPr baseColWidth="10" defaultRowHeight="15" x14ac:dyDescent="0.25"/>
  <cols>
    <col min="1" max="1" width="2.7109375" style="270" customWidth="1"/>
    <col min="2" max="2" width="11.42578125" style="270"/>
    <col min="3" max="3" width="8.85546875" style="270" bestFit="1" customWidth="1"/>
    <col min="4" max="5" width="10.42578125" style="270" customWidth="1"/>
    <col min="6" max="7" width="16" style="270" customWidth="1"/>
    <col min="8" max="9" width="16.28515625" style="270" customWidth="1"/>
    <col min="10" max="10" width="11.42578125" style="270" customWidth="1"/>
    <col min="11" max="16384" width="11.42578125" style="270"/>
  </cols>
  <sheetData>
    <row r="1" spans="1:11" s="251" customFormat="1" x14ac:dyDescent="0.25">
      <c r="A1" s="249"/>
      <c r="B1" s="272"/>
      <c r="C1" s="272"/>
      <c r="D1" s="272"/>
      <c r="E1" s="272"/>
      <c r="F1" s="272"/>
      <c r="G1" s="272"/>
      <c r="H1" s="272"/>
      <c r="I1" s="272"/>
      <c r="J1" s="272"/>
      <c r="K1" s="250"/>
    </row>
    <row r="2" spans="1:11" s="251" customFormat="1" x14ac:dyDescent="0.25">
      <c r="A2" s="249"/>
      <c r="B2" s="272"/>
      <c r="C2" s="272"/>
      <c r="D2" s="272"/>
      <c r="E2" s="272"/>
      <c r="F2" s="272"/>
      <c r="G2" s="272"/>
      <c r="H2" s="272"/>
      <c r="I2" s="272"/>
      <c r="J2" s="272"/>
      <c r="K2" s="249"/>
    </row>
    <row r="3" spans="1:11" s="251" customFormat="1" x14ac:dyDescent="0.25">
      <c r="A3" s="249"/>
      <c r="B3" s="272"/>
      <c r="C3" s="272"/>
      <c r="D3" s="272"/>
      <c r="E3" s="272"/>
      <c r="F3" s="272"/>
      <c r="G3" s="272"/>
      <c r="H3" s="272"/>
      <c r="I3" s="272"/>
      <c r="J3" s="272"/>
      <c r="K3" s="249"/>
    </row>
    <row r="4" spans="1:11" s="251" customFormat="1" x14ac:dyDescent="0.25">
      <c r="A4" s="249"/>
      <c r="B4" s="272"/>
      <c r="C4" s="272"/>
      <c r="D4" s="272"/>
      <c r="E4" s="272"/>
      <c r="F4" s="272"/>
      <c r="G4" s="272"/>
      <c r="H4" s="272"/>
      <c r="I4" s="272"/>
      <c r="J4" s="272"/>
      <c r="K4" s="249"/>
    </row>
    <row r="5" spans="1:11" s="251" customFormat="1" ht="15.75" thickBot="1" x14ac:dyDescent="0.3">
      <c r="A5" s="249"/>
      <c r="B5" s="273"/>
      <c r="C5" s="273"/>
      <c r="D5" s="273"/>
      <c r="E5" s="273"/>
      <c r="F5" s="273"/>
      <c r="G5" s="273"/>
      <c r="H5" s="273"/>
      <c r="I5" s="273"/>
      <c r="J5" s="273"/>
      <c r="K5" s="249"/>
    </row>
    <row r="6" spans="1:11" s="251" customFormat="1" ht="40.5" customHeight="1" thickBot="1" x14ac:dyDescent="0.3">
      <c r="A6" s="249"/>
      <c r="B6" s="281" t="s">
        <v>495</v>
      </c>
      <c r="C6" s="282"/>
      <c r="D6" s="282"/>
      <c r="E6" s="282"/>
      <c r="F6" s="282"/>
      <c r="G6" s="282"/>
      <c r="H6" s="282"/>
      <c r="I6" s="282"/>
      <c r="J6" s="283"/>
      <c r="K6" s="252"/>
    </row>
    <row r="7" spans="1:11" s="251" customFormat="1" ht="15.75" thickBot="1" x14ac:dyDescent="0.3">
      <c r="A7" s="249"/>
      <c r="B7" s="253"/>
      <c r="C7" s="254"/>
      <c r="D7" s="254"/>
      <c r="E7" s="254"/>
      <c r="F7" s="254"/>
      <c r="G7" s="254"/>
      <c r="H7" s="254"/>
      <c r="I7" s="254"/>
      <c r="J7" s="255"/>
      <c r="K7" s="254"/>
    </row>
    <row r="8" spans="1:11" s="251" customFormat="1" ht="15.75" customHeight="1" thickBot="1" x14ac:dyDescent="0.3">
      <c r="A8" s="249"/>
      <c r="B8" s="253"/>
      <c r="C8" s="274" t="s">
        <v>483</v>
      </c>
      <c r="D8" s="275"/>
      <c r="E8" s="275"/>
      <c r="F8" s="275"/>
      <c r="G8" s="275"/>
      <c r="H8" s="275"/>
      <c r="I8" s="276"/>
      <c r="J8" s="256"/>
      <c r="K8" s="254"/>
    </row>
    <row r="9" spans="1:11" s="251" customFormat="1" ht="16.5" thickBot="1" x14ac:dyDescent="0.3">
      <c r="A9" s="249"/>
      <c r="B9" s="253"/>
      <c r="C9" s="257"/>
      <c r="D9" s="257"/>
      <c r="E9" s="257"/>
      <c r="F9" s="257"/>
      <c r="G9" s="257"/>
      <c r="H9" s="257"/>
      <c r="I9" s="257"/>
      <c r="J9" s="255"/>
      <c r="K9" s="254"/>
    </row>
    <row r="10" spans="1:11" s="251" customFormat="1" ht="16.5" thickBot="1" x14ac:dyDescent="0.3">
      <c r="A10" s="249"/>
      <c r="B10" s="253"/>
      <c r="C10" s="274" t="s">
        <v>484</v>
      </c>
      <c r="D10" s="275"/>
      <c r="E10" s="275"/>
      <c r="F10" s="275"/>
      <c r="G10" s="275"/>
      <c r="H10" s="275"/>
      <c r="I10" s="276"/>
      <c r="J10" s="256"/>
      <c r="K10" s="254"/>
    </row>
    <row r="11" spans="1:11" s="251" customFormat="1" ht="16.5" thickBot="1" x14ac:dyDescent="0.3">
      <c r="A11" s="249"/>
      <c r="B11" s="253"/>
      <c r="C11" s="257"/>
      <c r="D11" s="257"/>
      <c r="E11" s="257"/>
      <c r="F11" s="257"/>
      <c r="G11" s="257"/>
      <c r="H11" s="257"/>
      <c r="I11" s="257"/>
      <c r="J11" s="255"/>
      <c r="K11" s="254"/>
    </row>
    <row r="12" spans="1:11" s="251" customFormat="1" ht="15.75" customHeight="1" thickBot="1" x14ac:dyDescent="0.3">
      <c r="A12" s="249"/>
      <c r="B12" s="253"/>
      <c r="C12" s="274" t="s">
        <v>496</v>
      </c>
      <c r="D12" s="275"/>
      <c r="E12" s="275"/>
      <c r="F12" s="275"/>
      <c r="G12" s="275"/>
      <c r="H12" s="275"/>
      <c r="I12" s="276"/>
      <c r="J12" s="256"/>
      <c r="K12" s="254"/>
    </row>
    <row r="13" spans="1:11" s="251" customFormat="1" ht="16.5" thickBot="1" x14ac:dyDescent="0.3">
      <c r="A13" s="249"/>
      <c r="B13" s="253"/>
      <c r="C13" s="257"/>
      <c r="D13" s="257"/>
      <c r="E13" s="257"/>
      <c r="F13" s="257"/>
      <c r="G13" s="257"/>
      <c r="H13" s="257"/>
      <c r="I13" s="257"/>
      <c r="J13" s="255"/>
      <c r="K13" s="254"/>
    </row>
    <row r="14" spans="1:11" s="251" customFormat="1" ht="15.75" customHeight="1" thickBot="1" x14ac:dyDescent="0.3">
      <c r="A14" s="249"/>
      <c r="B14" s="253"/>
      <c r="C14" s="274" t="s">
        <v>497</v>
      </c>
      <c r="D14" s="275"/>
      <c r="E14" s="275"/>
      <c r="F14" s="275"/>
      <c r="G14" s="275"/>
      <c r="H14" s="275"/>
      <c r="I14" s="276"/>
      <c r="J14" s="256"/>
      <c r="K14" s="254"/>
    </row>
    <row r="15" spans="1:11" s="251" customFormat="1" ht="16.5" thickBot="1" x14ac:dyDescent="0.3">
      <c r="A15" s="249"/>
      <c r="B15" s="253"/>
      <c r="C15" s="257"/>
      <c r="D15" s="257"/>
      <c r="E15" s="257"/>
      <c r="F15" s="257"/>
      <c r="G15" s="257"/>
      <c r="H15" s="257"/>
      <c r="I15" s="257"/>
      <c r="J15" s="255"/>
      <c r="K15" s="254"/>
    </row>
    <row r="16" spans="1:11" s="251" customFormat="1" ht="15.75" customHeight="1" thickBot="1" x14ac:dyDescent="0.3">
      <c r="A16" s="249"/>
      <c r="B16" s="253"/>
      <c r="C16" s="274" t="s">
        <v>498</v>
      </c>
      <c r="D16" s="275"/>
      <c r="E16" s="275"/>
      <c r="F16" s="275"/>
      <c r="G16" s="275"/>
      <c r="H16" s="275"/>
      <c r="I16" s="276"/>
      <c r="J16" s="256"/>
      <c r="K16" s="254"/>
    </row>
    <row r="17" spans="1:11" s="251" customFormat="1" ht="16.5" thickBot="1" x14ac:dyDescent="0.3">
      <c r="A17" s="249"/>
      <c r="B17" s="253"/>
      <c r="C17" s="257"/>
      <c r="D17" s="257"/>
      <c r="E17" s="257"/>
      <c r="F17" s="257"/>
      <c r="G17" s="257"/>
      <c r="H17" s="257"/>
      <c r="I17" s="257"/>
      <c r="J17" s="255"/>
      <c r="K17" s="254"/>
    </row>
    <row r="18" spans="1:11" s="251" customFormat="1" ht="17.25" customHeight="1" thickBot="1" x14ac:dyDescent="0.3">
      <c r="A18" s="249"/>
      <c r="B18" s="253"/>
      <c r="C18" s="277" t="s">
        <v>499</v>
      </c>
      <c r="D18" s="287"/>
      <c r="E18" s="287"/>
      <c r="F18" s="287"/>
      <c r="G18" s="287"/>
      <c r="H18" s="287"/>
      <c r="I18" s="288"/>
      <c r="J18" s="256"/>
      <c r="K18" s="254"/>
    </row>
    <row r="19" spans="1:11" s="251" customFormat="1" ht="16.5" thickBot="1" x14ac:dyDescent="0.3">
      <c r="A19" s="249"/>
      <c r="B19" s="253"/>
      <c r="C19" s="271"/>
      <c r="D19" s="271"/>
      <c r="E19" s="271"/>
      <c r="F19" s="271"/>
      <c r="G19" s="271"/>
      <c r="H19" s="271"/>
      <c r="I19" s="271"/>
      <c r="J19" s="256"/>
      <c r="K19" s="254"/>
    </row>
    <row r="20" spans="1:11" s="251" customFormat="1" ht="15.75" customHeight="1" thickBot="1" x14ac:dyDescent="0.3">
      <c r="A20" s="249"/>
      <c r="B20" s="253"/>
      <c r="C20" s="274" t="s">
        <v>500</v>
      </c>
      <c r="D20" s="275"/>
      <c r="E20" s="275"/>
      <c r="F20" s="275"/>
      <c r="G20" s="275"/>
      <c r="H20" s="275"/>
      <c r="I20" s="276"/>
      <c r="J20" s="256"/>
      <c r="K20" s="254"/>
    </row>
    <row r="21" spans="1:11" s="251" customFormat="1" ht="16.5" thickBot="1" x14ac:dyDescent="0.3">
      <c r="A21" s="249"/>
      <c r="B21" s="253"/>
      <c r="C21" s="271"/>
      <c r="D21" s="271"/>
      <c r="E21" s="271"/>
      <c r="F21" s="271"/>
      <c r="G21" s="271"/>
      <c r="H21" s="271"/>
      <c r="I21" s="271"/>
      <c r="J21" s="256"/>
      <c r="K21" s="254"/>
    </row>
    <row r="22" spans="1:11" s="251" customFormat="1" ht="15.75" customHeight="1" thickBot="1" x14ac:dyDescent="0.3">
      <c r="A22" s="249"/>
      <c r="B22" s="253"/>
      <c r="C22" s="274" t="s">
        <v>501</v>
      </c>
      <c r="D22" s="275"/>
      <c r="E22" s="275"/>
      <c r="F22" s="275"/>
      <c r="G22" s="275"/>
      <c r="H22" s="275"/>
      <c r="I22" s="276"/>
      <c r="J22" s="256"/>
      <c r="K22" s="254"/>
    </row>
    <row r="23" spans="1:11" s="251" customFormat="1" ht="16.5" thickBot="1" x14ac:dyDescent="0.3">
      <c r="A23" s="249"/>
      <c r="B23" s="253"/>
      <c r="C23" s="271"/>
      <c r="D23" s="271"/>
      <c r="E23" s="271"/>
      <c r="F23" s="271"/>
      <c r="G23" s="271"/>
      <c r="H23" s="271"/>
      <c r="I23" s="271"/>
      <c r="J23" s="256"/>
      <c r="K23" s="254"/>
    </row>
    <row r="24" spans="1:11" s="251" customFormat="1" ht="17.25" thickBot="1" x14ac:dyDescent="0.3">
      <c r="A24" s="249"/>
      <c r="B24" s="253"/>
      <c r="C24" s="289" t="s">
        <v>485</v>
      </c>
      <c r="D24" s="290"/>
      <c r="E24" s="290"/>
      <c r="F24" s="290"/>
      <c r="G24" s="290"/>
      <c r="H24" s="290"/>
      <c r="I24" s="291"/>
      <c r="J24" s="255"/>
      <c r="K24" s="254"/>
    </row>
    <row r="25" spans="1:11" s="251" customFormat="1" ht="17.25" thickBot="1" x14ac:dyDescent="0.3">
      <c r="A25" s="258"/>
      <c r="B25" s="259"/>
      <c r="C25" s="260" t="s">
        <v>486</v>
      </c>
      <c r="D25" s="277" t="s">
        <v>487</v>
      </c>
      <c r="E25" s="278"/>
      <c r="F25" s="292" t="s">
        <v>488</v>
      </c>
      <c r="G25" s="293"/>
      <c r="H25" s="293"/>
      <c r="I25" s="294"/>
      <c r="J25" s="261"/>
      <c r="K25" s="262"/>
    </row>
    <row r="26" spans="1:11" s="251" customFormat="1" ht="16.5" x14ac:dyDescent="0.25">
      <c r="A26" s="249"/>
      <c r="B26" s="253"/>
      <c r="C26" s="263">
        <v>1</v>
      </c>
      <c r="D26" s="279">
        <v>43647</v>
      </c>
      <c r="E26" s="280"/>
      <c r="F26" s="295" t="s">
        <v>489</v>
      </c>
      <c r="G26" s="296"/>
      <c r="H26" s="296"/>
      <c r="I26" s="297"/>
      <c r="J26" s="248"/>
      <c r="K26" s="254"/>
    </row>
    <row r="27" spans="1:11" s="251" customFormat="1" ht="16.5" x14ac:dyDescent="0.25">
      <c r="A27" s="249"/>
      <c r="B27" s="253"/>
      <c r="C27" s="264">
        <v>2</v>
      </c>
      <c r="D27" s="301">
        <v>44006</v>
      </c>
      <c r="E27" s="302"/>
      <c r="F27" s="298" t="s">
        <v>502</v>
      </c>
      <c r="G27" s="299"/>
      <c r="H27" s="299"/>
      <c r="I27" s="300"/>
      <c r="J27" s="248"/>
      <c r="K27" s="254"/>
    </row>
    <row r="28" spans="1:11" s="251" customFormat="1" ht="16.5" x14ac:dyDescent="0.25">
      <c r="A28" s="249"/>
      <c r="B28" s="253"/>
      <c r="C28" s="264">
        <v>3</v>
      </c>
      <c r="D28" s="301">
        <v>44105</v>
      </c>
      <c r="E28" s="302"/>
      <c r="F28" s="298" t="s">
        <v>503</v>
      </c>
      <c r="G28" s="299"/>
      <c r="H28" s="299"/>
      <c r="I28" s="300"/>
      <c r="J28" s="248"/>
      <c r="K28" s="254"/>
    </row>
    <row r="29" spans="1:11" s="251" customFormat="1" ht="16.5" x14ac:dyDescent="0.25">
      <c r="A29" s="249"/>
      <c r="B29" s="253"/>
      <c r="C29" s="264">
        <v>4</v>
      </c>
      <c r="D29" s="303"/>
      <c r="E29" s="304"/>
      <c r="F29" s="303"/>
      <c r="G29" s="307"/>
      <c r="H29" s="307"/>
      <c r="I29" s="304"/>
      <c r="J29" s="248"/>
      <c r="K29" s="254"/>
    </row>
    <row r="30" spans="1:11" s="251" customFormat="1" ht="17.25" thickBot="1" x14ac:dyDescent="0.3">
      <c r="A30" s="249"/>
      <c r="B30" s="253"/>
      <c r="C30" s="265">
        <v>5</v>
      </c>
      <c r="D30" s="305"/>
      <c r="E30" s="306"/>
      <c r="F30" s="305"/>
      <c r="G30" s="308"/>
      <c r="H30" s="308"/>
      <c r="I30" s="306"/>
      <c r="J30" s="248"/>
      <c r="K30" s="254"/>
    </row>
    <row r="31" spans="1:11" s="251" customFormat="1" x14ac:dyDescent="0.25">
      <c r="A31" s="249"/>
      <c r="B31" s="253"/>
      <c r="C31" s="254"/>
      <c r="D31" s="254"/>
      <c r="E31" s="254"/>
      <c r="F31" s="254"/>
      <c r="G31" s="254"/>
      <c r="H31" s="254"/>
      <c r="I31" s="254"/>
      <c r="J31" s="255"/>
      <c r="K31" s="254"/>
    </row>
    <row r="32" spans="1:11" s="251" customFormat="1" ht="15.75" thickBot="1" x14ac:dyDescent="0.3">
      <c r="A32" s="249"/>
      <c r="B32" s="253"/>
      <c r="C32" s="249"/>
      <c r="D32" s="249"/>
      <c r="E32" s="249"/>
      <c r="F32" s="249"/>
      <c r="G32" s="249"/>
      <c r="H32" s="249"/>
      <c r="I32" s="249"/>
      <c r="J32" s="255"/>
      <c r="K32" s="254"/>
    </row>
    <row r="33" spans="1:11" s="251" customFormat="1" ht="15.75" thickBot="1" x14ac:dyDescent="0.3">
      <c r="A33" s="249"/>
      <c r="B33" s="253"/>
      <c r="C33" s="309" t="s">
        <v>490</v>
      </c>
      <c r="D33" s="310"/>
      <c r="E33" s="311"/>
      <c r="F33" s="309" t="s">
        <v>491</v>
      </c>
      <c r="G33" s="311"/>
      <c r="H33" s="309" t="s">
        <v>492</v>
      </c>
      <c r="I33" s="311"/>
      <c r="J33" s="248"/>
      <c r="K33" s="254"/>
    </row>
    <row r="34" spans="1:11" s="251" customFormat="1" ht="50.25" customHeight="1" thickBot="1" x14ac:dyDescent="0.3">
      <c r="A34" s="249"/>
      <c r="B34" s="253"/>
      <c r="C34" s="284" t="s">
        <v>493</v>
      </c>
      <c r="D34" s="285"/>
      <c r="E34" s="286"/>
      <c r="F34" s="284" t="s">
        <v>494</v>
      </c>
      <c r="G34" s="286"/>
      <c r="H34" s="284" t="s">
        <v>494</v>
      </c>
      <c r="I34" s="286"/>
      <c r="J34" s="266"/>
      <c r="K34" s="254"/>
    </row>
    <row r="35" spans="1:11" s="251" customFormat="1" x14ac:dyDescent="0.25">
      <c r="A35" s="249"/>
      <c r="B35" s="253"/>
      <c r="C35" s="254"/>
      <c r="D35" s="254"/>
      <c r="E35" s="254"/>
      <c r="F35" s="254"/>
      <c r="G35" s="254"/>
      <c r="H35" s="254"/>
      <c r="I35" s="254"/>
      <c r="J35" s="255"/>
      <c r="K35" s="254"/>
    </row>
    <row r="36" spans="1:11" s="251" customFormat="1" ht="15.75" thickBot="1" x14ac:dyDescent="0.3">
      <c r="A36" s="249"/>
      <c r="B36" s="267"/>
      <c r="C36" s="268"/>
      <c r="D36" s="268"/>
      <c r="E36" s="268"/>
      <c r="F36" s="268"/>
      <c r="G36" s="268"/>
      <c r="H36" s="268"/>
      <c r="I36" s="268"/>
      <c r="J36" s="269"/>
      <c r="K36" s="254"/>
    </row>
    <row r="37" spans="1:11" s="251" customFormat="1" x14ac:dyDescent="0.25">
      <c r="A37" s="249"/>
      <c r="B37" s="249"/>
      <c r="C37" s="249"/>
      <c r="D37" s="249"/>
      <c r="E37" s="249"/>
      <c r="F37" s="249"/>
      <c r="G37" s="249"/>
      <c r="H37" s="249"/>
      <c r="I37" s="249"/>
      <c r="J37" s="249"/>
      <c r="K37" s="254"/>
    </row>
    <row r="38" spans="1:11" s="251" customFormat="1" x14ac:dyDescent="0.25">
      <c r="A38" s="249"/>
      <c r="B38" s="249"/>
      <c r="C38" s="249"/>
      <c r="D38" s="249"/>
      <c r="E38" s="249"/>
      <c r="F38" s="249"/>
      <c r="G38" s="249"/>
      <c r="H38" s="249"/>
      <c r="I38" s="249"/>
      <c r="J38" s="249"/>
      <c r="K38" s="249"/>
    </row>
    <row r="39" spans="1:11" s="251" customFormat="1" x14ac:dyDescent="0.25">
      <c r="A39" s="249"/>
      <c r="B39" s="249"/>
      <c r="C39" s="249"/>
      <c r="D39" s="249"/>
      <c r="E39" s="249"/>
      <c r="F39" s="249"/>
      <c r="G39" s="249"/>
      <c r="H39" s="249"/>
      <c r="I39" s="249"/>
      <c r="J39" s="249"/>
      <c r="K39" s="249"/>
    </row>
    <row r="40" spans="1:11" s="251" customFormat="1" x14ac:dyDescent="0.25">
      <c r="A40" s="249"/>
      <c r="B40" s="249"/>
      <c r="C40" s="249"/>
      <c r="D40" s="249"/>
      <c r="E40" s="249"/>
      <c r="F40" s="249"/>
      <c r="G40" s="249"/>
      <c r="H40" s="249"/>
      <c r="I40" s="249"/>
      <c r="J40" s="249"/>
      <c r="K40" s="249"/>
    </row>
    <row r="41" spans="1:11" s="251" customFormat="1" x14ac:dyDescent="0.25">
      <c r="A41" s="249"/>
      <c r="B41" s="249"/>
      <c r="C41" s="249"/>
      <c r="D41" s="249"/>
      <c r="E41" s="249"/>
      <c r="F41" s="249"/>
      <c r="G41" s="249"/>
      <c r="H41" s="249"/>
      <c r="I41" s="249"/>
      <c r="J41" s="249"/>
      <c r="K41" s="249"/>
    </row>
  </sheetData>
  <mergeCells count="29">
    <mergeCell ref="F33:G33"/>
    <mergeCell ref="H33:I33"/>
    <mergeCell ref="C34:E34"/>
    <mergeCell ref="F34:G34"/>
    <mergeCell ref="H34:I34"/>
    <mergeCell ref="C18:I18"/>
    <mergeCell ref="C24:I24"/>
    <mergeCell ref="F25:I25"/>
    <mergeCell ref="F26:I26"/>
    <mergeCell ref="F27:I27"/>
    <mergeCell ref="F28:I28"/>
    <mergeCell ref="D27:E27"/>
    <mergeCell ref="D28:E28"/>
    <mergeCell ref="D29:E29"/>
    <mergeCell ref="D30:E30"/>
    <mergeCell ref="F29:I29"/>
    <mergeCell ref="F30:I30"/>
    <mergeCell ref="C33:E33"/>
    <mergeCell ref="D26:E26"/>
    <mergeCell ref="B6:J6"/>
    <mergeCell ref="C8:I8"/>
    <mergeCell ref="C10:I10"/>
    <mergeCell ref="C12:I12"/>
    <mergeCell ref="C14:I14"/>
    <mergeCell ref="B1:J5"/>
    <mergeCell ref="C16:I16"/>
    <mergeCell ref="C20:I20"/>
    <mergeCell ref="C22:I22"/>
    <mergeCell ref="D25:E25"/>
  </mergeCells>
  <hyperlinks>
    <hyperlink ref="C10:I10" location="INSTRUCCIONES!A1" display="INSTRUCCIONES DE DILIGENCIAMIENTO"/>
    <hyperlink ref="C12:I12" location="'A&amp;I'!A1" display="ASPECTOS E IMPACTOS AMBIENTALES - A&amp;I"/>
    <hyperlink ref="C14:I14" location="CONTROL!A1" display="CONTROL"/>
    <hyperlink ref="C16:I16" location="'TD-GENERAL'!A1" display="TABLA DINÁMICA - GENERAL"/>
    <hyperlink ref="C8:I8" r:id="rId1" display="MANUAL DEL SISTEMA INTEGRADO DE GESTIÓN"/>
    <hyperlink ref="C20:I20" location="'TD-CV'!A1" display="TABLA DINÁMICA - CICLO DE VIDA"/>
    <hyperlink ref="C22:I22" location="'TD-MAPA'!A1" display="TABLA DINÁMICA - MAPA"/>
  </hyperlinks>
  <pageMargins left="0.25" right="0.25" top="0.75" bottom="0.75" header="0.3" footer="0.3"/>
  <pageSetup scale="85"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145" zoomScaleNormal="145" workbookViewId="0"/>
  </sheetViews>
  <sheetFormatPr baseColWidth="10" defaultColWidth="0" defaultRowHeight="12.75" zeroHeight="1" x14ac:dyDescent="0.2"/>
  <cols>
    <col min="1" max="1" width="1.42578125" style="244" customWidth="1"/>
    <col min="2" max="2" width="102.7109375" style="246" customWidth="1"/>
    <col min="3" max="3" width="1.42578125" style="244" customWidth="1"/>
    <col min="4" max="16384" width="11.42578125" style="246" hidden="1"/>
  </cols>
  <sheetData>
    <row r="1" spans="2:2" x14ac:dyDescent="0.2">
      <c r="B1" s="244"/>
    </row>
    <row r="2" spans="2:2" ht="15.75" x14ac:dyDescent="0.2">
      <c r="B2" s="245" t="s">
        <v>470</v>
      </c>
    </row>
    <row r="3" spans="2:2" ht="153" x14ac:dyDescent="0.2">
      <c r="B3" s="56" t="s">
        <v>481</v>
      </c>
    </row>
    <row r="4" spans="2:2" x14ac:dyDescent="0.2"/>
    <row r="5" spans="2:2" s="244" customFormat="1" ht="15.75" x14ac:dyDescent="0.2">
      <c r="B5" s="245" t="s">
        <v>469</v>
      </c>
    </row>
    <row r="6" spans="2:2" s="244" customFormat="1" ht="409.6" x14ac:dyDescent="0.2">
      <c r="B6" s="247" t="s">
        <v>482</v>
      </c>
    </row>
    <row r="7" spans="2:2" s="244" customFormat="1" x14ac:dyDescent="0.2">
      <c r="B7" s="246"/>
    </row>
    <row r="8" spans="2:2" s="244" customFormat="1" ht="15.75" x14ac:dyDescent="0.2">
      <c r="B8" s="245" t="s">
        <v>479</v>
      </c>
    </row>
    <row r="9" spans="2:2" s="244" customFormat="1" ht="38.25" x14ac:dyDescent="0.2">
      <c r="B9" s="229" t="s">
        <v>480</v>
      </c>
    </row>
    <row r="10" spans="2:2" s="244" customFormat="1" x14ac:dyDescent="0.2">
      <c r="B10" s="246"/>
    </row>
    <row r="11" spans="2:2" s="244" customFormat="1" ht="15.75" x14ac:dyDescent="0.2">
      <c r="B11" s="245" t="s">
        <v>472</v>
      </c>
    </row>
    <row r="12" spans="2:2" s="244" customFormat="1" ht="51" x14ac:dyDescent="0.2">
      <c r="B12" s="229" t="s">
        <v>471</v>
      </c>
    </row>
    <row r="13" spans="2:2" s="244" customFormat="1" x14ac:dyDescent="0.2">
      <c r="B13" s="246"/>
    </row>
    <row r="14" spans="2:2" s="244" customFormat="1" ht="15.75" x14ac:dyDescent="0.2">
      <c r="B14" s="245" t="s">
        <v>473</v>
      </c>
    </row>
    <row r="15" spans="2:2" s="244" customFormat="1" ht="25.5" x14ac:dyDescent="0.2">
      <c r="B15" s="229" t="s">
        <v>474</v>
      </c>
    </row>
    <row r="16" spans="2:2" s="244" customFormat="1" x14ac:dyDescent="0.2">
      <c r="B16" s="246"/>
    </row>
    <row r="17" spans="2:2" s="244" customFormat="1" ht="15.75" x14ac:dyDescent="0.2">
      <c r="B17" s="245" t="s">
        <v>475</v>
      </c>
    </row>
    <row r="18" spans="2:2" s="244" customFormat="1" ht="51" x14ac:dyDescent="0.2">
      <c r="B18" s="229" t="s">
        <v>476</v>
      </c>
    </row>
    <row r="19" spans="2:2" s="244" customFormat="1" x14ac:dyDescent="0.2">
      <c r="B19" s="246"/>
    </row>
    <row r="20" spans="2:2" s="244" customFormat="1" ht="15.75" x14ac:dyDescent="0.2">
      <c r="B20" s="245" t="s">
        <v>477</v>
      </c>
    </row>
    <row r="21" spans="2:2" s="244" customFormat="1" ht="51" x14ac:dyDescent="0.2">
      <c r="B21" s="229" t="s">
        <v>478</v>
      </c>
    </row>
    <row r="22" spans="2:2" s="244" customFormat="1" x14ac:dyDescent="0.2">
      <c r="B22" s="246"/>
    </row>
    <row r="23" spans="2:2" s="244" customFormat="1" x14ac:dyDescent="0.2"/>
    <row r="24" spans="2:2" s="244" customFormat="1" x14ac:dyDescent="0.2"/>
    <row r="25" spans="2:2" s="244" customFormat="1" x14ac:dyDescent="0.2"/>
    <row r="26" spans="2:2" s="244" customFormat="1" hidden="1" x14ac:dyDescent="0.2"/>
    <row r="27" spans="2:2" x14ac:dyDescent="0.2"/>
    <row r="28" spans="2:2" x14ac:dyDescent="0.2"/>
    <row r="29" spans="2:2" x14ac:dyDescent="0.2"/>
  </sheetData>
  <pageMargins left="0.23622047244094491" right="0.23622047244094491" top="0.94488188976377963" bottom="0.74803149606299213" header="0.31496062992125984" footer="0.31496062992125984"/>
  <pageSetup fitToHeight="0" orientation="portrait" horizontalDpi="300" verticalDpi="300" r:id="rId1"/>
  <headerFooter>
    <oddHeader>&amp;L&amp;G&amp;C&amp;"-,Negrita"&amp;10
MANUAL DEL SISTEMA INTREGRADO DE GESTIÓN
ROL, RESPONSABILIDAD Y AUTORIDAD&amp;R
&amp;"Arial Narrow,Normal"&amp;10ANEXO 05</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500"/>
  <sheetViews>
    <sheetView zoomScaleNormal="100" workbookViewId="0">
      <pane xSplit="4" ySplit="3" topLeftCell="BD4" activePane="bottomRight" state="frozenSplit"/>
      <selection pane="topRight" activeCell="E1" sqref="E1"/>
      <selection pane="bottomLeft" activeCell="A3" sqref="A3"/>
      <selection pane="bottomRight"/>
    </sheetView>
  </sheetViews>
  <sheetFormatPr baseColWidth="10" defaultColWidth="11" defaultRowHeight="13.5" x14ac:dyDescent="0.25"/>
  <cols>
    <col min="1" max="1" width="4.42578125" style="12" customWidth="1"/>
    <col min="2" max="2" width="14.28515625" style="10" customWidth="1"/>
    <col min="3" max="4" width="18" style="10" customWidth="1"/>
    <col min="5" max="7" width="16.28515625" style="10" customWidth="1"/>
    <col min="8" max="8" width="18.5703125" style="10" customWidth="1"/>
    <col min="9" max="9" width="30" style="10" customWidth="1"/>
    <col min="10" max="10" width="20.140625" style="10" customWidth="1"/>
    <col min="11" max="12" width="37.42578125" style="10" customWidth="1"/>
    <col min="13" max="13" width="12.42578125" style="10" customWidth="1"/>
    <col min="14" max="14" width="37.42578125" style="10" customWidth="1"/>
    <col min="15" max="15" width="45" style="10" customWidth="1"/>
    <col min="16" max="17" width="31.28515625" style="10" customWidth="1"/>
    <col min="18" max="18" width="13.28515625" style="10" customWidth="1"/>
    <col min="19" max="19" width="14.42578125" style="10" customWidth="1"/>
    <col min="20" max="20" width="20.28515625" style="10" customWidth="1"/>
    <col min="21" max="22" width="13.140625" style="10" customWidth="1"/>
    <col min="23" max="24" width="13.140625" style="12" customWidth="1"/>
    <col min="25" max="26" width="13.140625" style="10" customWidth="1"/>
    <col min="27" max="27" width="13.140625" style="12" customWidth="1"/>
    <col min="28" max="28" width="15.7109375" style="12" customWidth="1"/>
    <col min="29" max="29" width="74.28515625" style="10" customWidth="1"/>
    <col min="30" max="35" width="13.140625" style="12" customWidth="1"/>
    <col min="36" max="42" width="12.5703125" style="10" customWidth="1"/>
    <col min="43" max="43" width="16.28515625" style="148" customWidth="1"/>
    <col min="44" max="44" width="12.5703125" style="124" customWidth="1"/>
    <col min="45" max="46" width="12.5703125" style="12" customWidth="1"/>
    <col min="47" max="47" width="74.28515625" style="10" customWidth="1"/>
    <col min="48" max="53" width="13.5703125" style="10" customWidth="1"/>
    <col min="54" max="55" width="17.85546875" style="10" customWidth="1"/>
    <col min="56" max="60" width="12.5703125" style="10" customWidth="1"/>
    <col min="61" max="62" width="15.85546875" style="10" customWidth="1"/>
    <col min="63" max="63" width="17.85546875" style="10" customWidth="1"/>
    <col min="64" max="64" width="15.5703125" style="10" customWidth="1"/>
    <col min="65" max="65" width="74.28515625" style="10" customWidth="1"/>
    <col min="66" max="71" width="12.42578125" style="12" hidden="1" customWidth="1"/>
    <col min="72" max="72" width="17.42578125" style="10" hidden="1" customWidth="1"/>
    <col min="73" max="74" width="12.42578125" style="12" hidden="1" customWidth="1"/>
    <col min="75" max="75" width="12.42578125" style="10" hidden="1" customWidth="1"/>
    <col min="76" max="77" width="12.42578125" style="12" hidden="1" customWidth="1"/>
    <col min="78" max="78" width="37.42578125" style="10" hidden="1" customWidth="1"/>
    <col min="79" max="84" width="12.42578125" style="12" hidden="1" customWidth="1"/>
    <col min="85" max="85" width="17.42578125" style="10" hidden="1" customWidth="1"/>
    <col min="86" max="87" width="12.42578125" style="12" hidden="1" customWidth="1"/>
    <col min="88" max="88" width="12.42578125" style="10" hidden="1" customWidth="1"/>
    <col min="89" max="90" width="12.42578125" style="12" hidden="1" customWidth="1"/>
    <col min="91" max="91" width="37.42578125" style="10" hidden="1" customWidth="1"/>
    <col min="92" max="97" width="12.42578125" style="12" hidden="1" customWidth="1"/>
    <col min="98" max="98" width="17.42578125" style="10" hidden="1" customWidth="1"/>
    <col min="99" max="100" width="12.42578125" style="12" hidden="1" customWidth="1"/>
    <col min="101" max="101" width="12.42578125" style="10" hidden="1" customWidth="1"/>
    <col min="102" max="103" width="12.42578125" style="12" hidden="1" customWidth="1"/>
    <col min="104" max="104" width="37.42578125" style="10" hidden="1" customWidth="1"/>
    <col min="105" max="16384" width="11" style="10"/>
  </cols>
  <sheetData>
    <row r="1" spans="1:104" ht="32.25" customHeight="1" thickBot="1" x14ac:dyDescent="0.3">
      <c r="A1" s="64"/>
      <c r="B1" s="65"/>
      <c r="C1" s="65"/>
      <c r="D1" s="66"/>
      <c r="E1" s="312" t="s">
        <v>281</v>
      </c>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146"/>
      <c r="BO1" s="146"/>
      <c r="BP1" s="146"/>
      <c r="BQ1" s="146"/>
      <c r="BR1" s="146"/>
      <c r="BS1" s="146"/>
      <c r="BT1" s="146"/>
      <c r="BU1" s="146"/>
      <c r="BV1" s="146"/>
      <c r="BW1" s="146"/>
      <c r="BX1" s="146"/>
      <c r="BY1" s="146"/>
      <c r="BZ1" s="146"/>
      <c r="CA1" s="146"/>
      <c r="CB1" s="146"/>
      <c r="CC1" s="146"/>
      <c r="CD1" s="146"/>
      <c r="CE1" s="146"/>
      <c r="CF1" s="146"/>
      <c r="CG1" s="146"/>
      <c r="CH1" s="146"/>
      <c r="CI1" s="146"/>
      <c r="CJ1" s="146"/>
      <c r="CK1" s="146"/>
      <c r="CL1" s="146"/>
      <c r="CM1" s="146"/>
      <c r="CN1" s="146"/>
      <c r="CO1" s="146"/>
      <c r="CP1" s="146"/>
      <c r="CQ1" s="146"/>
      <c r="CR1" s="146"/>
      <c r="CS1" s="146"/>
      <c r="CT1" s="146"/>
      <c r="CU1" s="146"/>
      <c r="CV1" s="146"/>
      <c r="CW1" s="146"/>
      <c r="CX1" s="146"/>
      <c r="CY1" s="146"/>
      <c r="CZ1" s="147"/>
    </row>
    <row r="2" spans="1:104" s="9" customFormat="1" ht="18.75" thickBot="1" x14ac:dyDescent="0.3">
      <c r="A2" s="16" t="s">
        <v>159</v>
      </c>
      <c r="B2" s="16"/>
      <c r="C2" s="16"/>
      <c r="D2" s="16"/>
      <c r="E2" s="38" t="s">
        <v>81</v>
      </c>
      <c r="F2" s="45"/>
      <c r="G2" s="45"/>
      <c r="H2" s="45"/>
      <c r="I2" s="16"/>
      <c r="J2" s="16"/>
      <c r="K2" s="16"/>
      <c r="L2" s="50"/>
      <c r="M2" s="45" t="s">
        <v>85</v>
      </c>
      <c r="N2" s="16"/>
      <c r="O2" s="16"/>
      <c r="P2" s="16"/>
      <c r="Q2" s="16"/>
      <c r="R2" s="16"/>
      <c r="S2" s="50"/>
      <c r="T2" s="45" t="s">
        <v>95</v>
      </c>
      <c r="U2" s="16"/>
      <c r="V2" s="16"/>
      <c r="W2" s="39"/>
      <c r="X2" s="39"/>
      <c r="Y2" s="16"/>
      <c r="Z2" s="16"/>
      <c r="AA2" s="40"/>
      <c r="AB2" s="39"/>
      <c r="AC2" s="50"/>
      <c r="AD2" s="45" t="s">
        <v>116</v>
      </c>
      <c r="AE2" s="16"/>
      <c r="AF2" s="16"/>
      <c r="AG2" s="39"/>
      <c r="AH2" s="39"/>
      <c r="AI2" s="182"/>
      <c r="AJ2" s="45" t="s">
        <v>123</v>
      </c>
      <c r="AK2" s="45"/>
      <c r="AL2" s="45"/>
      <c r="AM2" s="45"/>
      <c r="AN2" s="45"/>
      <c r="AO2" s="45"/>
      <c r="AP2" s="45"/>
      <c r="AQ2" s="39"/>
      <c r="AR2" s="16"/>
      <c r="AS2" s="40"/>
      <c r="AT2" s="39"/>
      <c r="AU2" s="50"/>
      <c r="AV2" s="45" t="s">
        <v>391</v>
      </c>
      <c r="AW2" s="45"/>
      <c r="AX2" s="45"/>
      <c r="AY2" s="45"/>
      <c r="AZ2" s="45"/>
      <c r="BA2" s="188"/>
      <c r="BB2" s="45" t="s">
        <v>392</v>
      </c>
      <c r="BC2" s="45"/>
      <c r="BD2" s="45"/>
      <c r="BE2" s="45"/>
      <c r="BF2" s="45"/>
      <c r="BG2" s="45"/>
      <c r="BH2" s="45"/>
      <c r="BI2" s="45"/>
      <c r="BJ2" s="45"/>
      <c r="BK2" s="45"/>
      <c r="BL2" s="45"/>
      <c r="BM2" s="139"/>
      <c r="BN2" s="45" t="s">
        <v>115</v>
      </c>
      <c r="BO2" s="16"/>
      <c r="BP2" s="16"/>
      <c r="BQ2" s="39"/>
      <c r="BR2" s="39"/>
      <c r="BS2" s="47"/>
      <c r="BT2" s="45" t="s">
        <v>131</v>
      </c>
      <c r="BU2" s="40"/>
      <c r="BV2" s="40"/>
      <c r="BW2" s="16"/>
      <c r="BX2" s="40"/>
      <c r="BY2" s="39"/>
      <c r="BZ2" s="50"/>
      <c r="CA2" s="45" t="s">
        <v>137</v>
      </c>
      <c r="CB2" s="16"/>
      <c r="CC2" s="16"/>
      <c r="CD2" s="39"/>
      <c r="CE2" s="39"/>
      <c r="CF2" s="47"/>
      <c r="CG2" s="45" t="s">
        <v>142</v>
      </c>
      <c r="CH2" s="40"/>
      <c r="CI2" s="40"/>
      <c r="CJ2" s="16"/>
      <c r="CK2" s="40"/>
      <c r="CL2" s="39"/>
      <c r="CM2" s="50"/>
      <c r="CN2" s="45" t="s">
        <v>148</v>
      </c>
      <c r="CO2" s="16"/>
      <c r="CP2" s="16"/>
      <c r="CQ2" s="39"/>
      <c r="CR2" s="39"/>
      <c r="CS2" s="47"/>
      <c r="CT2" s="42" t="s">
        <v>153</v>
      </c>
      <c r="CU2" s="41"/>
      <c r="CV2" s="41"/>
      <c r="CW2" s="42"/>
      <c r="CX2" s="41"/>
      <c r="CY2" s="43"/>
      <c r="CZ2" s="44"/>
    </row>
    <row r="3" spans="1:104" s="2" customFormat="1" ht="39" thickBot="1" x14ac:dyDescent="0.3">
      <c r="A3" s="13" t="s">
        <v>160</v>
      </c>
      <c r="B3" s="14" t="s">
        <v>0</v>
      </c>
      <c r="C3" s="13" t="s">
        <v>18</v>
      </c>
      <c r="D3" s="31" t="s">
        <v>70</v>
      </c>
      <c r="E3" s="33" t="s">
        <v>82</v>
      </c>
      <c r="F3" s="46" t="s">
        <v>331</v>
      </c>
      <c r="G3" s="46" t="s">
        <v>198</v>
      </c>
      <c r="H3" s="46" t="s">
        <v>330</v>
      </c>
      <c r="I3" s="13" t="s">
        <v>83</v>
      </c>
      <c r="J3" s="13" t="s">
        <v>89</v>
      </c>
      <c r="K3" s="31" t="s">
        <v>228</v>
      </c>
      <c r="L3" s="51" t="s">
        <v>84</v>
      </c>
      <c r="M3" s="46" t="s">
        <v>67</v>
      </c>
      <c r="N3" s="13" t="s">
        <v>86</v>
      </c>
      <c r="O3" s="13" t="s">
        <v>328</v>
      </c>
      <c r="P3" s="13" t="s">
        <v>87</v>
      </c>
      <c r="Q3" s="13" t="s">
        <v>88</v>
      </c>
      <c r="R3" s="13" t="s">
        <v>69</v>
      </c>
      <c r="S3" s="51" t="s">
        <v>217</v>
      </c>
      <c r="T3" s="46" t="s">
        <v>96</v>
      </c>
      <c r="U3" s="13" t="s">
        <v>97</v>
      </c>
      <c r="V3" s="13" t="s">
        <v>98</v>
      </c>
      <c r="W3" s="13" t="s">
        <v>105</v>
      </c>
      <c r="X3" s="13" t="s">
        <v>106</v>
      </c>
      <c r="Y3" s="13" t="s">
        <v>107</v>
      </c>
      <c r="Z3" s="13" t="s">
        <v>108</v>
      </c>
      <c r="AA3" s="13" t="s">
        <v>118</v>
      </c>
      <c r="AB3" s="13" t="s">
        <v>119</v>
      </c>
      <c r="AC3" s="51" t="s">
        <v>299</v>
      </c>
      <c r="AD3" s="46" t="s">
        <v>117</v>
      </c>
      <c r="AE3" s="13" t="s">
        <v>124</v>
      </c>
      <c r="AF3" s="13" t="s">
        <v>125</v>
      </c>
      <c r="AG3" s="13" t="s">
        <v>126</v>
      </c>
      <c r="AH3" s="13" t="s">
        <v>127</v>
      </c>
      <c r="AI3" s="51" t="s">
        <v>128</v>
      </c>
      <c r="AJ3" s="46" t="s">
        <v>129</v>
      </c>
      <c r="AK3" s="46" t="s">
        <v>287</v>
      </c>
      <c r="AL3" s="13" t="s">
        <v>288</v>
      </c>
      <c r="AM3" s="13" t="s">
        <v>289</v>
      </c>
      <c r="AN3" s="13" t="s">
        <v>293</v>
      </c>
      <c r="AO3" s="13" t="s">
        <v>294</v>
      </c>
      <c r="AP3" s="13" t="s">
        <v>295</v>
      </c>
      <c r="AQ3" s="13" t="s">
        <v>297</v>
      </c>
      <c r="AR3" s="13" t="s">
        <v>120</v>
      </c>
      <c r="AS3" s="13" t="s">
        <v>121</v>
      </c>
      <c r="AT3" s="13" t="s">
        <v>122</v>
      </c>
      <c r="AU3" s="51" t="s">
        <v>298</v>
      </c>
      <c r="AV3" s="46" t="s">
        <v>387</v>
      </c>
      <c r="AW3" s="13" t="s">
        <v>451</v>
      </c>
      <c r="AX3" s="13" t="s">
        <v>388</v>
      </c>
      <c r="AY3" s="13" t="s">
        <v>130</v>
      </c>
      <c r="AZ3" s="13" t="s">
        <v>389</v>
      </c>
      <c r="BA3" s="51" t="s">
        <v>390</v>
      </c>
      <c r="BB3" s="46" t="s">
        <v>370</v>
      </c>
      <c r="BC3" s="13" t="s">
        <v>371</v>
      </c>
      <c r="BD3" s="13" t="s">
        <v>372</v>
      </c>
      <c r="BE3" s="13" t="s">
        <v>373</v>
      </c>
      <c r="BF3" s="13" t="s">
        <v>378</v>
      </c>
      <c r="BG3" s="13" t="s">
        <v>379</v>
      </c>
      <c r="BH3" s="13" t="s">
        <v>380</v>
      </c>
      <c r="BI3" s="13" t="s">
        <v>452</v>
      </c>
      <c r="BJ3" s="13" t="s">
        <v>374</v>
      </c>
      <c r="BK3" s="13" t="s">
        <v>375</v>
      </c>
      <c r="BL3" s="13" t="s">
        <v>376</v>
      </c>
      <c r="BM3" s="51" t="s">
        <v>377</v>
      </c>
      <c r="BN3" s="46" t="s">
        <v>381</v>
      </c>
      <c r="BO3" s="13" t="s">
        <v>382</v>
      </c>
      <c r="BP3" s="13" t="s">
        <v>383</v>
      </c>
      <c r="BQ3" s="13" t="s">
        <v>384</v>
      </c>
      <c r="BR3" s="13" t="s">
        <v>385</v>
      </c>
      <c r="BS3" s="13" t="s">
        <v>386</v>
      </c>
      <c r="BT3" s="46" t="s">
        <v>132</v>
      </c>
      <c r="BU3" s="13" t="s">
        <v>296</v>
      </c>
      <c r="BV3" s="13" t="s">
        <v>161</v>
      </c>
      <c r="BW3" s="13" t="s">
        <v>133</v>
      </c>
      <c r="BX3" s="13" t="s">
        <v>134</v>
      </c>
      <c r="BY3" s="13" t="s">
        <v>135</v>
      </c>
      <c r="BZ3" s="51" t="s">
        <v>136</v>
      </c>
      <c r="CA3" s="46" t="s">
        <v>162</v>
      </c>
      <c r="CB3" s="13" t="s">
        <v>163</v>
      </c>
      <c r="CC3" s="13" t="s">
        <v>138</v>
      </c>
      <c r="CD3" s="13" t="s">
        <v>139</v>
      </c>
      <c r="CE3" s="13" t="s">
        <v>140</v>
      </c>
      <c r="CF3" s="13" t="s">
        <v>141</v>
      </c>
      <c r="CG3" s="46" t="s">
        <v>143</v>
      </c>
      <c r="CH3" s="13" t="s">
        <v>164</v>
      </c>
      <c r="CI3" s="13" t="s">
        <v>165</v>
      </c>
      <c r="CJ3" s="13" t="s">
        <v>144</v>
      </c>
      <c r="CK3" s="13" t="s">
        <v>145</v>
      </c>
      <c r="CL3" s="13" t="s">
        <v>146</v>
      </c>
      <c r="CM3" s="51" t="s">
        <v>147</v>
      </c>
      <c r="CN3" s="46" t="s">
        <v>166</v>
      </c>
      <c r="CO3" s="13" t="s">
        <v>167</v>
      </c>
      <c r="CP3" s="13" t="s">
        <v>149</v>
      </c>
      <c r="CQ3" s="13" t="s">
        <v>150</v>
      </c>
      <c r="CR3" s="13" t="s">
        <v>151</v>
      </c>
      <c r="CS3" s="13" t="s">
        <v>152</v>
      </c>
      <c r="CT3" s="46" t="s">
        <v>154</v>
      </c>
      <c r="CU3" s="13" t="s">
        <v>168</v>
      </c>
      <c r="CV3" s="13" t="s">
        <v>169</v>
      </c>
      <c r="CW3" s="13" t="s">
        <v>155</v>
      </c>
      <c r="CX3" s="13" t="s">
        <v>156</v>
      </c>
      <c r="CY3" s="13" t="s">
        <v>157</v>
      </c>
      <c r="CZ3" s="13" t="s">
        <v>158</v>
      </c>
    </row>
    <row r="4" spans="1:104" ht="45.75" thickBot="1" x14ac:dyDescent="0.3">
      <c r="A4" s="17">
        <v>1</v>
      </c>
      <c r="B4" s="18" t="str">
        <f>IF(I4="","",I4)</f>
        <v>Planeación estratégica</v>
      </c>
      <c r="C4" s="18" t="str">
        <f>IF(P4="","",P4)</f>
        <v>Consumo del recurso hídrico</v>
      </c>
      <c r="D4" s="32" t="str">
        <f>IF(Q4="","",Q4)</f>
        <v>Agotamiento del recurso hídrico</v>
      </c>
      <c r="E4" s="34">
        <v>43647</v>
      </c>
      <c r="F4" s="166" t="s">
        <v>334</v>
      </c>
      <c r="G4" s="98" t="s">
        <v>177</v>
      </c>
      <c r="H4" s="98" t="s">
        <v>336</v>
      </c>
      <c r="I4" s="20" t="s">
        <v>1</v>
      </c>
      <c r="J4" s="21" t="s">
        <v>90</v>
      </c>
      <c r="K4" s="103" t="s">
        <v>230</v>
      </c>
      <c r="L4" s="67" t="s">
        <v>278</v>
      </c>
      <c r="M4" s="36" t="s">
        <v>233</v>
      </c>
      <c r="N4" s="20" t="s">
        <v>199</v>
      </c>
      <c r="O4" s="20" t="s">
        <v>460</v>
      </c>
      <c r="P4" s="20" t="s">
        <v>21</v>
      </c>
      <c r="Q4" s="20" t="s">
        <v>52</v>
      </c>
      <c r="R4" s="21" t="s">
        <v>71</v>
      </c>
      <c r="S4" s="54" t="s">
        <v>75</v>
      </c>
      <c r="T4" s="34">
        <v>43647</v>
      </c>
      <c r="U4" s="21" t="s">
        <v>100</v>
      </c>
      <c r="V4" s="21" t="s">
        <v>103</v>
      </c>
      <c r="W4" s="21" t="str">
        <f>IF(Z4="","",IF(Z4&lt;=10,"Bajo",IF(Z4&lt;=15,"Moderado",IF(Z4&gt;15,"Alto",""))))</f>
        <v>Bajo</v>
      </c>
      <c r="X4" s="21">
        <f t="shared" ref="X4:X12" si="0">IF(U4="","",VLOOKUP(U4,MATRIZ2,2,FALSE))</f>
        <v>3</v>
      </c>
      <c r="Y4" s="21">
        <f t="shared" ref="Y4:Y12" si="1">IF(V4="","",VLOOKUP(V4,MATRIZ3,2,FALSE))</f>
        <v>3</v>
      </c>
      <c r="Z4" s="21">
        <f>IF(X4="","",IF(Y4="","",(X4*Y4)))</f>
        <v>9</v>
      </c>
      <c r="AA4" s="21" t="str">
        <f>IF(Z4="","",IF(Z4&lt;=10,"Tolerable",IF(Z4&lt;=15,"Potencialmente no tolerable",IF(Z4&gt;15,"No tolerable",""))))</f>
        <v>Tolerable</v>
      </c>
      <c r="AB4" s="21" t="str">
        <f>IF(AA4="","",IF(AA4="Tolerable","No",IF(AA4="Potencialmente no tolerable","No",IF(AA4="No tolerable","Si",""))))</f>
        <v>No</v>
      </c>
      <c r="AC4" s="53" t="s">
        <v>306</v>
      </c>
      <c r="AD4" s="80" t="s">
        <v>230</v>
      </c>
      <c r="AE4" s="78">
        <v>0</v>
      </c>
      <c r="AF4" s="83">
        <v>0</v>
      </c>
      <c r="AG4" s="23">
        <f>IF(AE4="","",IF(AF4="","",(AE4-(AE4*AF4))))</f>
        <v>0</v>
      </c>
      <c r="AH4" s="23">
        <v>0</v>
      </c>
      <c r="AI4" s="183">
        <f t="shared" ref="AI4:AI67" si="2">IF(AG4="","",IF(AH4="","",IF(AH4=0,0,((AG4-AH4)/AG4))))</f>
        <v>0</v>
      </c>
      <c r="AJ4" s="141">
        <v>44006</v>
      </c>
      <c r="AK4" s="141" t="s">
        <v>291</v>
      </c>
      <c r="AL4" s="150" t="str">
        <f>IF(MATRIZASPECTOS[[#This Row],[(2) Tipo de valoración 2020]]="","",IF(MATRIZASPECTOS[[#This Row],[(2) Tipo de valoración 2020]]="Manual","",MATRIZASPECTOS[[#This Row],[Probabilidad]]))</f>
        <v>Probable</v>
      </c>
      <c r="AM4" s="150" t="str">
        <f>IF(MATRIZASPECTOS[[#This Row],[(2) Tipo de valoración 2020]]="","",IF(MATRIZASPECTOS[[#This Row],[(2) Tipo de valoración 2020]]="Manual","",MATRIZASPECTOS[[#This Row],[Consecuencia]]))</f>
        <v>Moderada</v>
      </c>
      <c r="AN4" s="151" t="str">
        <f t="shared" ref="AN4:AN67" si="3">IF(AQ4="","",IF(AQ4&lt;=10,"Bajo",IF(AQ4&lt;=15,"Moderado",IF(AQ4&gt;15,"Alto",""))))</f>
        <v>Bajo</v>
      </c>
      <c r="AO4" s="149">
        <f>IF(AL4="","",VLOOKUP(AL4,MATRIZ2,2,FALSE))</f>
        <v>3</v>
      </c>
      <c r="AP4" s="149">
        <f t="shared" ref="AP4:AP67" si="4">IF(AM4="","",VLOOKUP(AM4,MATRIZ3,2,FALSE))</f>
        <v>3</v>
      </c>
      <c r="AQ4" s="21">
        <f>IF(AO4="","",IF(AP4="","",(AO4*AP4)))</f>
        <v>9</v>
      </c>
      <c r="AR4" s="23">
        <f t="shared" ref="AR4:AR67" si="5">IF(AI4="","",(IF(AI4&lt;=-1%,(AQ4+(ABS(AQ4*AI4))),(AQ4-((ABS(AQ4*AI4))+AF4)))))</f>
        <v>9</v>
      </c>
      <c r="AS4" s="21" t="str">
        <f>IF(AR4="","",IF(AR4&lt;=10,"Tolerable",IF(AR4&lt;=15,"Potencialmente no tolerable",IF(AR4&gt;15,"No tolerable",""))))</f>
        <v>Tolerable</v>
      </c>
      <c r="AT4" s="21" t="str">
        <f>IF(AS4="","",IF(AS4="Tolerable","No",IF(AS4="Potencialmente no tolerable","No",IF(AS4="No tolerable","Si",""))))</f>
        <v>No</v>
      </c>
      <c r="AU4" s="140" t="s">
        <v>300</v>
      </c>
      <c r="AV4" s="36" t="s">
        <v>230</v>
      </c>
      <c r="AW4" s="21">
        <v>0</v>
      </c>
      <c r="AX4" s="190">
        <v>0</v>
      </c>
      <c r="AY4" s="23">
        <f t="shared" ref="AY4:AY67" si="6">IF(AW4="","",IF(AX4="","",(AW4-(AW4*AX4))))</f>
        <v>0</v>
      </c>
      <c r="AZ4" s="21">
        <v>0</v>
      </c>
      <c r="BA4" s="183">
        <f t="shared" ref="BA4:BA67" si="7">IF(AY4="","",IF(AZ4="","",IF(AZ4=0,0,((AY4-AZ4)/AY4))))</f>
        <v>0</v>
      </c>
      <c r="BB4" s="141">
        <v>44105</v>
      </c>
      <c r="BC4" s="21" t="s">
        <v>292</v>
      </c>
      <c r="BD4" s="21" t="s">
        <v>99</v>
      </c>
      <c r="BE4" s="21" t="s">
        <v>102</v>
      </c>
      <c r="BF4" s="21" t="str">
        <f t="shared" ref="BF4:BF67" si="8">IF(BI4="","",IF(BI4&lt;=10,"Bajo",IF(BI4&lt;=15,"Moderado",IF(BI4&gt;15,"Alto",""))))</f>
        <v>Bajo</v>
      </c>
      <c r="BG4" s="21">
        <f t="shared" ref="BG4:BG67" si="9">IF(BD4="","",VLOOKUP(BD4,MATRIZ2,2,FALSE))</f>
        <v>1</v>
      </c>
      <c r="BH4" s="21">
        <f t="shared" ref="BH4" si="10">IF(BE4="","",VLOOKUP(BE4,MATRIZ3,2,FALSE))</f>
        <v>1</v>
      </c>
      <c r="BI4" s="21">
        <f t="shared" ref="BI4:BI67" si="11">IF(BG4="","",IF(BH4="","",IF(BC4="Manual",(BG4*BH4),AR4)))</f>
        <v>1</v>
      </c>
      <c r="BJ4" s="23">
        <f t="shared" ref="BJ4:BJ67" si="12">IF(BA4="","",(IF(BA4&lt;=-1%,(BI4+(ABS(BI4*BA4))),(BI4-((ABS(BI4*BA4))+AX4)))))</f>
        <v>1</v>
      </c>
      <c r="BK4" s="21" t="str">
        <f>IF(BJ4="","",IF(BJ4&lt;=10,"Tolerable",IF(BJ4&lt;=15,"Potencialmente no tolerable",IF(BJ4&gt;15,"No tolerable",""))))</f>
        <v>Tolerable</v>
      </c>
      <c r="BL4" s="21" t="str">
        <f t="shared" ref="BL4:BL67" si="13">IF(BK4="","",IF(BK4="Tolerable","No",IF(BK4="Potencialmente no tolerable","No",IF(BK4="No tolerable","Si",""))))</f>
        <v>No</v>
      </c>
      <c r="BM4" s="52" t="s">
        <v>395</v>
      </c>
      <c r="BN4" s="36"/>
      <c r="BO4" s="23">
        <f t="shared" ref="BO4:BO67" si="14">IF(AH4="","",AH4)</f>
        <v>0</v>
      </c>
      <c r="BP4" s="22"/>
      <c r="BQ4" s="23" t="str">
        <f>IF(BO4="","",IF(BP4="","",(BO4-(BO4*BP4))))</f>
        <v/>
      </c>
      <c r="BR4" s="23"/>
      <c r="BS4" s="48" t="str">
        <f>IF(BQ4="","",IF(BR4="","",((BQ4-BR4)/BQ4)))</f>
        <v/>
      </c>
      <c r="BT4" s="19"/>
      <c r="BU4" s="21">
        <f t="shared" ref="BU4:BU67" si="15">IF(AR4="","",AR4)</f>
        <v>9</v>
      </c>
      <c r="BV4" s="21" t="str">
        <f t="shared" ref="BV4:BV67" si="16">IF(AS4="","",AS4)</f>
        <v>Tolerable</v>
      </c>
      <c r="BW4" s="23" t="str">
        <f>IF(BS4="","",(IF(BS4&lt;=-1%,(BU4+(ABS(BU4*BS4))),(BU4-((ABS(BU4*BS4))+BP4)))))</f>
        <v/>
      </c>
      <c r="BX4" s="21" t="str">
        <f>IF(BW4="","",IF(BW4&lt;=10,"Tolerable",IF(BW4&lt;=15,"Potencialmente no tolerable",IF(BW4&gt;15,"No tolerable",""))))</f>
        <v/>
      </c>
      <c r="BY4" s="21" t="str">
        <f>IF(BX4="","",IF(BX4="Tolerable","No",IF(BX4="Potencialmente no tolerable","No",IF(BX4="No tolerable","Si",""))))</f>
        <v/>
      </c>
      <c r="BZ4" s="52"/>
      <c r="CA4" s="36"/>
      <c r="CB4" s="23" t="str">
        <f t="shared" ref="CB4:CB12" si="17">IF(BR4="","",BR4)</f>
        <v/>
      </c>
      <c r="CC4" s="22"/>
      <c r="CD4" s="23" t="str">
        <f>IF(CB4="","",IF(CC4="","",(CB4-(CB4*CC4))))</f>
        <v/>
      </c>
      <c r="CE4" s="23"/>
      <c r="CF4" s="48" t="str">
        <f>IF(CD4="","",IF(CE4="","",((CD4-CE4)/CD4)))</f>
        <v/>
      </c>
      <c r="CG4" s="19"/>
      <c r="CH4" s="21" t="str">
        <f>IF(BW4="","",BW4)</f>
        <v/>
      </c>
      <c r="CI4" s="21" t="str">
        <f>IF(BX4="","",BX4)</f>
        <v/>
      </c>
      <c r="CJ4" s="23" t="str">
        <f>IF(CF4="","",(IF(CF4&lt;=-1%,(CH4+(ABS(CH4*CF4))),(CH4-((ABS(CH4*CF4))+CC4)))))</f>
        <v/>
      </c>
      <c r="CK4" s="21" t="str">
        <f>IF(CJ4="","",IF(CJ4&lt;=10,"Tolerable",IF(CJ4&lt;=15,"Potencialmente no tolerable",IF(CJ4&gt;15,"No tolerable",""))))</f>
        <v/>
      </c>
      <c r="CL4" s="21" t="str">
        <f>IF(CK4="","",IF(CK4="Tolerable","No",IF(CK4="Potencialmente no tolerable","No",IF(CK4="No tolerable","Si",""))))</f>
        <v/>
      </c>
      <c r="CM4" s="52"/>
      <c r="CN4" s="36"/>
      <c r="CO4" s="23" t="str">
        <f>IF(CE4="","",CE4)</f>
        <v/>
      </c>
      <c r="CP4" s="22"/>
      <c r="CQ4" s="23" t="str">
        <f>IF(CO4="","",IF(CP4="","",(CO4-(CO4*CP4))))</f>
        <v/>
      </c>
      <c r="CR4" s="23"/>
      <c r="CS4" s="48" t="str">
        <f>IF(CQ4="","",IF(CR4="","",((CQ4-CR4)/CQ4)))</f>
        <v/>
      </c>
      <c r="CT4" s="19"/>
      <c r="CU4" s="21" t="str">
        <f>IF(CJ4="","",CJ4)</f>
        <v/>
      </c>
      <c r="CV4" s="21" t="str">
        <f>IF(CK4="","",CK4)</f>
        <v/>
      </c>
      <c r="CW4" s="23" t="str">
        <f>IF(CS4="","",(IF(CS4&lt;=-1%,(CU4+(ABS(CU4*CS4))),(CU4-((ABS(CU4*CS4))+CP4)))))</f>
        <v/>
      </c>
      <c r="CX4" s="21" t="str">
        <f>IF(CW4="","",IF(CW4&lt;=10,"Tolerable",IF(CW4&lt;=15,"Potencialmente no tolerable",IF(CW4&gt;15,"No tolerable",""))))</f>
        <v/>
      </c>
      <c r="CY4" s="21" t="str">
        <f>IF(CX4="","",IF(CX4="Tolerable","No",IF(CX4="Potencialmente no tolerable","No",IF(CX4="No tolerable","Si",""))))</f>
        <v/>
      </c>
      <c r="CZ4" s="24"/>
    </row>
    <row r="5" spans="1:104" ht="45.75" thickBot="1" x14ac:dyDescent="0.3">
      <c r="A5" s="17">
        <v>2</v>
      </c>
      <c r="B5" s="18" t="str">
        <f t="shared" ref="B5:B6" si="18">IF(I5="","",I5)</f>
        <v>Planeación estratégica</v>
      </c>
      <c r="C5" s="18" t="str">
        <f t="shared" ref="C5:C6" si="19">IF(P5="","",P5)</f>
        <v>Consumo del recurso hídrico</v>
      </c>
      <c r="D5" s="32" t="str">
        <f t="shared" ref="D5:D6" si="20">IF(Q5="","",Q5)</f>
        <v>Agotamiento del recurso hídrico</v>
      </c>
      <c r="E5" s="35">
        <v>43647</v>
      </c>
      <c r="F5" s="167" t="s">
        <v>334</v>
      </c>
      <c r="G5" s="99" t="s">
        <v>177</v>
      </c>
      <c r="H5" s="99" t="s">
        <v>336</v>
      </c>
      <c r="I5" s="26" t="s">
        <v>1</v>
      </c>
      <c r="J5" s="27" t="s">
        <v>90</v>
      </c>
      <c r="K5" s="104" t="s">
        <v>230</v>
      </c>
      <c r="L5" s="53" t="s">
        <v>279</v>
      </c>
      <c r="M5" s="37" t="s">
        <v>233</v>
      </c>
      <c r="N5" s="26" t="s">
        <v>200</v>
      </c>
      <c r="O5" s="26" t="s">
        <v>460</v>
      </c>
      <c r="P5" s="26" t="s">
        <v>21</v>
      </c>
      <c r="Q5" s="26" t="s">
        <v>52</v>
      </c>
      <c r="R5" s="27" t="s">
        <v>71</v>
      </c>
      <c r="S5" s="55" t="s">
        <v>75</v>
      </c>
      <c r="T5" s="35">
        <v>43647</v>
      </c>
      <c r="U5" s="27" t="s">
        <v>99</v>
      </c>
      <c r="V5" s="27" t="s">
        <v>102</v>
      </c>
      <c r="W5" s="27" t="str">
        <f t="shared" ref="W5:W6" si="21">IF(Z5="","",IF(Z5&lt;=10,"Bajo",IF(Z5&lt;=15,"Moderado",IF(Z5&gt;15,"Alto",""))))</f>
        <v>Bajo</v>
      </c>
      <c r="X5" s="27">
        <f t="shared" si="0"/>
        <v>1</v>
      </c>
      <c r="Y5" s="27">
        <f t="shared" si="1"/>
        <v>1</v>
      </c>
      <c r="Z5" s="27">
        <f>IF(X5="","",IF(Y5="","",(X5*Y5)))</f>
        <v>1</v>
      </c>
      <c r="AA5" s="27" t="str">
        <f>IF(Z5="","",IF(Z5&lt;=10,"Tolerable",IF(Z5&lt;=15,"Potencialmente no tolerable",IF(Z5&gt;15,"No tolerable",""))))</f>
        <v>Tolerable</v>
      </c>
      <c r="AB5" s="27" t="str">
        <f t="shared" ref="AB5:AB6" si="22">IF(AA5="","",IF(AA5="Tolerable","No",IF(AA5="Potencialmente no tolerable","No",IF(AA5="No tolerable","Si",""))))</f>
        <v>No</v>
      </c>
      <c r="AC5" s="53" t="s">
        <v>306</v>
      </c>
      <c r="AD5" s="80" t="s">
        <v>230</v>
      </c>
      <c r="AE5" s="78">
        <v>0</v>
      </c>
      <c r="AF5" s="83">
        <v>0</v>
      </c>
      <c r="AG5" s="29">
        <f t="shared" ref="AG5:AG6" si="23">IF(AE5="","",IF(AF5="","",(AE5-(AE5*AF5))))</f>
        <v>0</v>
      </c>
      <c r="AH5" s="29">
        <v>0</v>
      </c>
      <c r="AI5" s="184">
        <f t="shared" si="2"/>
        <v>0</v>
      </c>
      <c r="AJ5" s="142">
        <v>44006</v>
      </c>
      <c r="AK5" s="142" t="s">
        <v>291</v>
      </c>
      <c r="AL5" s="152" t="str">
        <f>IF(MATRIZASPECTOS[[#This Row],[(2) Tipo de valoración 2020]]="","",IF(MATRIZASPECTOS[[#This Row],[(2) Tipo de valoración 2020]]="Manual","",MATRIZASPECTOS[[#This Row],[Probabilidad]]))</f>
        <v>Improbable</v>
      </c>
      <c r="AM5" s="152" t="str">
        <f>IF(MATRIZASPECTOS[[#This Row],[(2) Tipo de valoración 2020]]="","",IF(MATRIZASPECTOS[[#This Row],[(2) Tipo de valoración 2020]]="Manual","",MATRIZASPECTOS[[#This Row],[Consecuencia]]))</f>
        <v>Baja</v>
      </c>
      <c r="AN5" s="153" t="str">
        <f t="shared" si="3"/>
        <v>Bajo</v>
      </c>
      <c r="AO5" s="153">
        <f t="shared" ref="AO5:AO67" si="24">IF(AL5="","",VLOOKUP(AL5,MATRIZ2,2,FALSE))</f>
        <v>1</v>
      </c>
      <c r="AP5" s="153">
        <f t="shared" si="4"/>
        <v>1</v>
      </c>
      <c r="AQ5" s="27">
        <f t="shared" ref="AQ5:AQ67" si="25">IF(AO5="","",IF(AP5="","",(AO5*AP5)))</f>
        <v>1</v>
      </c>
      <c r="AR5" s="29">
        <f t="shared" si="5"/>
        <v>1</v>
      </c>
      <c r="AS5" s="27" t="str">
        <f>IF(AR5="","",IF(AR5&lt;=10,"Tolerable",IF(AR5&lt;=15,"Potencialmente no tolerable",IF(AR5&gt;15,"No tolerable",""))))</f>
        <v>Tolerable</v>
      </c>
      <c r="AT5" s="27" t="str">
        <f t="shared" ref="AT5:AT6" si="26">IF(AS5="","",IF(AS5="Tolerable","No",IF(AS5="Potencialmente no tolerable","No",IF(AS5="No tolerable","Si",""))))</f>
        <v>No</v>
      </c>
      <c r="AU5" s="140" t="s">
        <v>300</v>
      </c>
      <c r="AV5" s="37" t="s">
        <v>230</v>
      </c>
      <c r="AW5" s="27">
        <v>0</v>
      </c>
      <c r="AX5" s="191">
        <v>0</v>
      </c>
      <c r="AY5" s="29">
        <f t="shared" si="6"/>
        <v>0</v>
      </c>
      <c r="AZ5" s="27">
        <v>0</v>
      </c>
      <c r="BA5" s="189">
        <f t="shared" si="7"/>
        <v>0</v>
      </c>
      <c r="BB5" s="142">
        <v>44105</v>
      </c>
      <c r="BC5" s="27" t="s">
        <v>292</v>
      </c>
      <c r="BD5" s="27" t="s">
        <v>99</v>
      </c>
      <c r="BE5" s="27" t="s">
        <v>102</v>
      </c>
      <c r="BF5" s="27" t="str">
        <f t="shared" si="8"/>
        <v>Bajo</v>
      </c>
      <c r="BG5" s="27">
        <f t="shared" si="9"/>
        <v>1</v>
      </c>
      <c r="BH5" s="27">
        <f t="shared" ref="BH5:BH67" si="27">IF(BE5="","",VLOOKUP(BE5,MATRIZ3,2,FALSE))</f>
        <v>1</v>
      </c>
      <c r="BI5" s="27">
        <f t="shared" si="11"/>
        <v>1</v>
      </c>
      <c r="BJ5" s="29">
        <f t="shared" si="12"/>
        <v>1</v>
      </c>
      <c r="BK5" s="27" t="str">
        <f>IF(BJ5="","",IF(BJ5&lt;=10,"Tolerable",IF(BJ5&lt;=15,"Potencialmente no tolerable",IF(BJ5&gt;15,"No tolerable",""))))</f>
        <v>Tolerable</v>
      </c>
      <c r="BL5" s="27" t="str">
        <f t="shared" si="13"/>
        <v>No</v>
      </c>
      <c r="BM5" s="53" t="s">
        <v>395</v>
      </c>
      <c r="BN5" s="37"/>
      <c r="BO5" s="29">
        <f t="shared" si="14"/>
        <v>0</v>
      </c>
      <c r="BP5" s="28"/>
      <c r="BQ5" s="29" t="str">
        <f t="shared" ref="BQ5:BQ6" si="28">IF(BO5="","",IF(BP5="","",(BO5-(BO5*BP5))))</f>
        <v/>
      </c>
      <c r="BR5" s="29"/>
      <c r="BS5" s="49" t="str">
        <f t="shared" ref="BS5:BS6" si="29">IF(BQ5="","",IF(BR5="","",((BQ5-BR5)/BQ5)))</f>
        <v/>
      </c>
      <c r="BT5" s="25"/>
      <c r="BU5" s="27">
        <f t="shared" si="15"/>
        <v>1</v>
      </c>
      <c r="BV5" s="27" t="str">
        <f t="shared" si="16"/>
        <v>Tolerable</v>
      </c>
      <c r="BW5" s="29" t="str">
        <f t="shared" ref="BW5:BW6" si="30">IF(BS5="","",(IF(BS5&lt;=-1%,(BU5+(ABS(BU5*BS5))),(BU5-((ABS(BU5*BS5))+BP5)))))</f>
        <v/>
      </c>
      <c r="BX5" s="27" t="str">
        <f t="shared" ref="BX5:BX6" si="31">IF(BW5="","",IF(BW5&lt;=10,"Tolerable",IF(BW5&lt;=15,"Potencialmente no tolerable",IF(BW5&gt;15,"No tolerable",""))))</f>
        <v/>
      </c>
      <c r="BY5" s="27" t="str">
        <f t="shared" ref="BY5:BY6" si="32">IF(BX5="","",IF(BX5="Tolerable","No",IF(BX5="Potencialmente no tolerable","No",IF(BX5="No tolerable","Si",""))))</f>
        <v/>
      </c>
      <c r="BZ5" s="53"/>
      <c r="CA5" s="37"/>
      <c r="CB5" s="29" t="str">
        <f t="shared" si="17"/>
        <v/>
      </c>
      <c r="CC5" s="28"/>
      <c r="CD5" s="29" t="str">
        <f t="shared" ref="CD5:CD6" si="33">IF(CB5="","",IF(CC5="","",(CB5-(CB5*CC5))))</f>
        <v/>
      </c>
      <c r="CE5" s="29"/>
      <c r="CF5" s="49" t="str">
        <f t="shared" ref="CF5:CF6" si="34">IF(CD5="","",IF(CE5="","",((CD5-CE5)/CD5)))</f>
        <v/>
      </c>
      <c r="CG5" s="25"/>
      <c r="CH5" s="27" t="str">
        <f t="shared" ref="CH5:CH6" si="35">IF(BW5="","",BW5)</f>
        <v/>
      </c>
      <c r="CI5" s="27" t="str">
        <f t="shared" ref="CI5:CI6" si="36">IF(BX5="","",BX5)</f>
        <v/>
      </c>
      <c r="CJ5" s="29" t="str">
        <f t="shared" ref="CJ5:CJ6" si="37">IF(CF5="","",(IF(CF5&lt;=-1%,(CH5+(ABS(CH5*CF5))),(CH5-((ABS(CH5*CF5))+CC5)))))</f>
        <v/>
      </c>
      <c r="CK5" s="27" t="str">
        <f t="shared" ref="CK5:CK6" si="38">IF(CJ5="","",IF(CJ5&lt;=10,"Tolerable",IF(CJ5&lt;=15,"Potencialmente no tolerable",IF(CJ5&gt;15,"No tolerable",""))))</f>
        <v/>
      </c>
      <c r="CL5" s="27" t="str">
        <f t="shared" ref="CL5:CL6" si="39">IF(CK5="","",IF(CK5="Tolerable","No",IF(CK5="Potencialmente no tolerable","No",IF(CK5="No tolerable","Si",""))))</f>
        <v/>
      </c>
      <c r="CM5" s="53"/>
      <c r="CN5" s="37"/>
      <c r="CO5" s="29" t="str">
        <f t="shared" ref="CO5:CO6" si="40">IF(CE5="","",CE5)</f>
        <v/>
      </c>
      <c r="CP5" s="28"/>
      <c r="CQ5" s="29" t="str">
        <f t="shared" ref="CQ5:CQ6" si="41">IF(CO5="","",IF(CP5="","",(CO5-(CO5*CP5))))</f>
        <v/>
      </c>
      <c r="CR5" s="29"/>
      <c r="CS5" s="49" t="str">
        <f t="shared" ref="CS5:CS6" si="42">IF(CQ5="","",IF(CR5="","",((CQ5-CR5)/CQ5)))</f>
        <v/>
      </c>
      <c r="CT5" s="25"/>
      <c r="CU5" s="27" t="str">
        <f t="shared" ref="CU5:CU6" si="43">IF(CJ5="","",CJ5)</f>
        <v/>
      </c>
      <c r="CV5" s="27" t="str">
        <f t="shared" ref="CV5:CV6" si="44">IF(CK5="","",CK5)</f>
        <v/>
      </c>
      <c r="CW5" s="29" t="str">
        <f t="shared" ref="CW5:CW6" si="45">IF(CS5="","",(IF(CS5&lt;=-1%,(CU5+(ABS(CU5*CS5))),(CU5-((ABS(CU5*CS5))+CP5)))))</f>
        <v/>
      </c>
      <c r="CX5" s="27" t="str">
        <f t="shared" ref="CX5:CX6" si="46">IF(CW5="","",IF(CW5&lt;=10,"Tolerable",IF(CW5&lt;=15,"Potencialmente no tolerable",IF(CW5&gt;15,"No tolerable",""))))</f>
        <v/>
      </c>
      <c r="CY5" s="27" t="str">
        <f t="shared" ref="CY5:CY6" si="47">IF(CX5="","",IF(CX5="Tolerable","No",IF(CX5="Potencialmente no tolerable","No",IF(CX5="No tolerable","Si",""))))</f>
        <v/>
      </c>
      <c r="CZ5" s="30"/>
    </row>
    <row r="6" spans="1:104" ht="63.75" thickBot="1" x14ac:dyDescent="0.3">
      <c r="A6" s="17">
        <v>3</v>
      </c>
      <c r="B6" s="18" t="str">
        <f t="shared" si="18"/>
        <v>Planeación estratégica</v>
      </c>
      <c r="C6" s="18" t="str">
        <f t="shared" si="19"/>
        <v>Consumo de energía eléctrica</v>
      </c>
      <c r="D6" s="32" t="str">
        <f t="shared" si="20"/>
        <v>Presión sobre el recurso energético eléctrico</v>
      </c>
      <c r="E6" s="35">
        <v>43647</v>
      </c>
      <c r="F6" s="167" t="s">
        <v>334</v>
      </c>
      <c r="G6" s="99" t="s">
        <v>177</v>
      </c>
      <c r="H6" s="99" t="s">
        <v>336</v>
      </c>
      <c r="I6" s="26" t="s">
        <v>1</v>
      </c>
      <c r="J6" s="27" t="s">
        <v>90</v>
      </c>
      <c r="K6" s="104" t="s">
        <v>230</v>
      </c>
      <c r="L6" s="53" t="s">
        <v>279</v>
      </c>
      <c r="M6" s="37" t="s">
        <v>233</v>
      </c>
      <c r="N6" s="26" t="s">
        <v>201</v>
      </c>
      <c r="O6" s="26" t="s">
        <v>460</v>
      </c>
      <c r="P6" s="26" t="s">
        <v>36</v>
      </c>
      <c r="Q6" s="26" t="s">
        <v>65</v>
      </c>
      <c r="R6" s="27" t="s">
        <v>71</v>
      </c>
      <c r="S6" s="55" t="s">
        <v>75</v>
      </c>
      <c r="T6" s="35">
        <v>43647</v>
      </c>
      <c r="U6" s="27" t="s">
        <v>101</v>
      </c>
      <c r="V6" s="27" t="s">
        <v>104</v>
      </c>
      <c r="W6" s="27" t="str">
        <f t="shared" si="21"/>
        <v>Alto</v>
      </c>
      <c r="X6" s="27">
        <f t="shared" si="0"/>
        <v>5</v>
      </c>
      <c r="Y6" s="27">
        <f t="shared" si="1"/>
        <v>5</v>
      </c>
      <c r="Z6" s="27">
        <f t="shared" ref="Z6" si="48">IF(X6="","",IF(Y6="","",(X6*Y6)))</f>
        <v>25</v>
      </c>
      <c r="AA6" s="27" t="str">
        <f t="shared" ref="AA6" si="49">IF(Z6="","",IF(Z6&lt;=10,"Tolerable",IF(Z6&lt;=15,"Potencialmente no tolerable",IF(Z6&gt;15,"No tolerable",""))))</f>
        <v>No tolerable</v>
      </c>
      <c r="AB6" s="27" t="str">
        <f t="shared" si="22"/>
        <v>Si</v>
      </c>
      <c r="AC6" s="53" t="s">
        <v>307</v>
      </c>
      <c r="AD6" s="80" t="s">
        <v>283</v>
      </c>
      <c r="AE6" s="78">
        <v>68.84</v>
      </c>
      <c r="AF6" s="83">
        <v>0</v>
      </c>
      <c r="AG6" s="29">
        <f t="shared" si="23"/>
        <v>68.84</v>
      </c>
      <c r="AH6" s="27">
        <v>76.09</v>
      </c>
      <c r="AI6" s="184">
        <f t="shared" si="2"/>
        <v>-0.10531667635095875</v>
      </c>
      <c r="AJ6" s="142">
        <v>44006</v>
      </c>
      <c r="AK6" s="142" t="s">
        <v>291</v>
      </c>
      <c r="AL6" s="152" t="str">
        <f>IF(MATRIZASPECTOS[[#This Row],[(2) Tipo de valoración 2020]]="","",IF(MATRIZASPECTOS[[#This Row],[(2) Tipo de valoración 2020]]="Manual","",MATRIZASPECTOS[[#This Row],[Probabilidad]]))</f>
        <v>Certeza</v>
      </c>
      <c r="AM6" s="152" t="str">
        <f>IF(MATRIZASPECTOS[[#This Row],[(2) Tipo de valoración 2020]]="","",IF(MATRIZASPECTOS[[#This Row],[(2) Tipo de valoración 2020]]="Manual","",MATRIZASPECTOS[[#This Row],[Consecuencia]]))</f>
        <v>Alta</v>
      </c>
      <c r="AN6" s="153" t="str">
        <f t="shared" si="3"/>
        <v>Alto</v>
      </c>
      <c r="AO6" s="153">
        <f t="shared" si="24"/>
        <v>5</v>
      </c>
      <c r="AP6" s="153">
        <f t="shared" si="4"/>
        <v>5</v>
      </c>
      <c r="AQ6" s="27">
        <f t="shared" si="25"/>
        <v>25</v>
      </c>
      <c r="AR6" s="29">
        <f t="shared" si="5"/>
        <v>27.632916908773968</v>
      </c>
      <c r="AS6" s="27" t="str">
        <f t="shared" ref="AS6" si="50">IF(AR6="","",IF(AR6&lt;=10,"Tolerable",IF(AR6&lt;=15,"Potencialmente no tolerable",IF(AR6&gt;15,"No tolerable",""))))</f>
        <v>No tolerable</v>
      </c>
      <c r="AT6" s="27" t="str">
        <f t="shared" si="26"/>
        <v>Si</v>
      </c>
      <c r="AU6" s="140" t="s">
        <v>301</v>
      </c>
      <c r="AV6" s="37" t="s">
        <v>283</v>
      </c>
      <c r="AW6" s="27">
        <v>76.09</v>
      </c>
      <c r="AX6" s="191">
        <v>0.14845894940336801</v>
      </c>
      <c r="AY6" s="29">
        <f t="shared" si="6"/>
        <v>64.793758539897738</v>
      </c>
      <c r="AZ6" s="27">
        <v>59.39</v>
      </c>
      <c r="BA6" s="189">
        <f t="shared" si="7"/>
        <v>8.3399368421732956E-2</v>
      </c>
      <c r="BB6" s="142">
        <v>44105</v>
      </c>
      <c r="BC6" s="27" t="s">
        <v>291</v>
      </c>
      <c r="BD6" s="27" t="str">
        <f>IF(MATRIZASPECTOS[[#This Row],[(E) Tipo de valoración extraordinaria 2020]]="","",IF(MATRIZASPECTOS[[#This Row],[(E) Tipo de valoración extraordinaria 2020]]="Manual","",MATRIZASPECTOS[[#This Row],[(2) Probabilidad]]))</f>
        <v>Certeza</v>
      </c>
      <c r="BE6" s="27" t="str">
        <f>IF(MATRIZASPECTOS[[#This Row],[(E) Tipo de valoración extraordinaria 2020]]="","",IF(MATRIZASPECTOS[[#This Row],[(E) Tipo de valoración extraordinaria 2020]]="Manual","",MATRIZASPECTOS[[#This Row],[(2) Consecuencia]]))</f>
        <v>Alta</v>
      </c>
      <c r="BF6" s="27" t="str">
        <f t="shared" si="8"/>
        <v>Alto</v>
      </c>
      <c r="BG6" s="27">
        <f t="shared" si="9"/>
        <v>5</v>
      </c>
      <c r="BH6" s="27">
        <f t="shared" si="27"/>
        <v>5</v>
      </c>
      <c r="BI6" s="29">
        <f t="shared" si="11"/>
        <v>27.632916908773968</v>
      </c>
      <c r="BJ6" s="29">
        <f t="shared" si="12"/>
        <v>25.179890141528624</v>
      </c>
      <c r="BK6" s="27" t="str">
        <f t="shared" ref="BK6:BK30" si="51">IF(BJ6="","",IF(BJ6&lt;=10,"Tolerable",IF(BJ6&lt;=15,"Potencialmente no tolerable",IF(BJ6&gt;15,"No tolerable",""))))</f>
        <v>No tolerable</v>
      </c>
      <c r="BL6" s="27" t="str">
        <f t="shared" si="13"/>
        <v>Si</v>
      </c>
      <c r="BM6" s="53" t="s">
        <v>453</v>
      </c>
      <c r="BN6" s="37"/>
      <c r="BO6" s="29">
        <f t="shared" si="14"/>
        <v>76.09</v>
      </c>
      <c r="BP6" s="28"/>
      <c r="BQ6" s="29" t="str">
        <f t="shared" si="28"/>
        <v/>
      </c>
      <c r="BR6" s="27"/>
      <c r="BS6" s="49" t="str">
        <f t="shared" si="29"/>
        <v/>
      </c>
      <c r="BT6" s="25"/>
      <c r="BU6" s="27">
        <f t="shared" si="15"/>
        <v>27.632916908773968</v>
      </c>
      <c r="BV6" s="27" t="str">
        <f t="shared" si="16"/>
        <v>No tolerable</v>
      </c>
      <c r="BW6" s="29" t="str">
        <f t="shared" si="30"/>
        <v/>
      </c>
      <c r="BX6" s="27" t="str">
        <f t="shared" si="31"/>
        <v/>
      </c>
      <c r="BY6" s="27" t="str">
        <f t="shared" si="32"/>
        <v/>
      </c>
      <c r="BZ6" s="53"/>
      <c r="CA6" s="37"/>
      <c r="CB6" s="29" t="str">
        <f t="shared" si="17"/>
        <v/>
      </c>
      <c r="CC6" s="28"/>
      <c r="CD6" s="29" t="str">
        <f t="shared" si="33"/>
        <v/>
      </c>
      <c r="CE6" s="27"/>
      <c r="CF6" s="49" t="str">
        <f t="shared" si="34"/>
        <v/>
      </c>
      <c r="CG6" s="25"/>
      <c r="CH6" s="27" t="str">
        <f t="shared" si="35"/>
        <v/>
      </c>
      <c r="CI6" s="27" t="str">
        <f t="shared" si="36"/>
        <v/>
      </c>
      <c r="CJ6" s="29" t="str">
        <f t="shared" si="37"/>
        <v/>
      </c>
      <c r="CK6" s="27" t="str">
        <f t="shared" si="38"/>
        <v/>
      </c>
      <c r="CL6" s="27" t="str">
        <f t="shared" si="39"/>
        <v/>
      </c>
      <c r="CM6" s="53"/>
      <c r="CN6" s="37"/>
      <c r="CO6" s="29" t="str">
        <f t="shared" si="40"/>
        <v/>
      </c>
      <c r="CP6" s="28"/>
      <c r="CQ6" s="29" t="str">
        <f t="shared" si="41"/>
        <v/>
      </c>
      <c r="CR6" s="27"/>
      <c r="CS6" s="49" t="str">
        <f t="shared" si="42"/>
        <v/>
      </c>
      <c r="CT6" s="25"/>
      <c r="CU6" s="27" t="str">
        <f t="shared" si="43"/>
        <v/>
      </c>
      <c r="CV6" s="27" t="str">
        <f t="shared" si="44"/>
        <v/>
      </c>
      <c r="CW6" s="29" t="str">
        <f t="shared" si="45"/>
        <v/>
      </c>
      <c r="CX6" s="27" t="str">
        <f t="shared" si="46"/>
        <v/>
      </c>
      <c r="CY6" s="27" t="str">
        <f t="shared" si="47"/>
        <v/>
      </c>
      <c r="CZ6" s="30"/>
    </row>
    <row r="7" spans="1:104" ht="45.75" thickBot="1" x14ac:dyDescent="0.3">
      <c r="A7" s="17">
        <v>4</v>
      </c>
      <c r="B7" s="18" t="str">
        <f t="shared" ref="B7:B12" si="52">IF(I7="","",I7)</f>
        <v>Planeación estratégica</v>
      </c>
      <c r="C7" s="18" t="str">
        <f t="shared" ref="C7:D12" si="53">IF(P7="","",P7)</f>
        <v>Consumo de materias primas e insumos</v>
      </c>
      <c r="D7" s="18" t="str">
        <f t="shared" si="53"/>
        <v>Agotamiento de los recursos naturales no renovables</v>
      </c>
      <c r="E7" s="35">
        <v>43647</v>
      </c>
      <c r="F7" s="167" t="s">
        <v>334</v>
      </c>
      <c r="G7" s="99" t="s">
        <v>177</v>
      </c>
      <c r="H7" s="99" t="s">
        <v>336</v>
      </c>
      <c r="I7" s="26" t="s">
        <v>1</v>
      </c>
      <c r="J7" s="27" t="s">
        <v>90</v>
      </c>
      <c r="K7" s="104" t="s">
        <v>230</v>
      </c>
      <c r="L7" s="53" t="s">
        <v>279</v>
      </c>
      <c r="M7" s="37" t="s">
        <v>233</v>
      </c>
      <c r="N7" s="26" t="s">
        <v>202</v>
      </c>
      <c r="O7" s="26" t="s">
        <v>457</v>
      </c>
      <c r="P7" s="26" t="s">
        <v>24</v>
      </c>
      <c r="Q7" s="26" t="s">
        <v>62</v>
      </c>
      <c r="R7" s="27" t="s">
        <v>71</v>
      </c>
      <c r="S7" s="55" t="s">
        <v>77</v>
      </c>
      <c r="T7" s="35">
        <v>43647</v>
      </c>
      <c r="U7" s="27" t="s">
        <v>100</v>
      </c>
      <c r="V7" s="27" t="s">
        <v>104</v>
      </c>
      <c r="W7" s="27" t="str">
        <f t="shared" ref="W7:W12" si="54">IF(Z7="","",IF(Z7&lt;=10,"Bajo",IF(Z7&lt;=15,"Moderado",IF(Z7&gt;15,"Alto",""))))</f>
        <v>Moderado</v>
      </c>
      <c r="X7" s="27">
        <f t="shared" si="0"/>
        <v>3</v>
      </c>
      <c r="Y7" s="27">
        <f t="shared" si="1"/>
        <v>5</v>
      </c>
      <c r="Z7" s="27">
        <f t="shared" ref="Z7:Z12" si="55">IF(X7="","",IF(Y7="","",(X7*Y7)))</f>
        <v>15</v>
      </c>
      <c r="AA7" s="27" t="str">
        <f t="shared" ref="AA7:AA12" si="56">IF(Z7="","",IF(Z7&lt;=10,"Tolerable",IF(Z7&lt;=15,"Potencialmente no tolerable",IF(Z7&gt;15,"No tolerable",""))))</f>
        <v>Potencialmente no tolerable</v>
      </c>
      <c r="AB7" s="27" t="str">
        <f t="shared" ref="AB7:AB12" si="57">IF(AA7="","",IF(AA7="Tolerable","No",IF(AA7="Potencialmente no tolerable","No",IF(AA7="No tolerable","Si",""))))</f>
        <v>No</v>
      </c>
      <c r="AC7" s="53" t="s">
        <v>306</v>
      </c>
      <c r="AD7" s="80" t="s">
        <v>230</v>
      </c>
      <c r="AE7" s="27">
        <v>0</v>
      </c>
      <c r="AF7" s="28">
        <v>0</v>
      </c>
      <c r="AG7" s="29">
        <f t="shared" ref="AG7:AG12" si="58">IF(AE7="","",IF(AF7="","",(AE7-(AE7*AF7))))</f>
        <v>0</v>
      </c>
      <c r="AH7" s="27">
        <v>0</v>
      </c>
      <c r="AI7" s="184">
        <f t="shared" si="2"/>
        <v>0</v>
      </c>
      <c r="AJ7" s="142">
        <v>44006</v>
      </c>
      <c r="AK7" s="142" t="s">
        <v>291</v>
      </c>
      <c r="AL7" s="152" t="str">
        <f>IF(MATRIZASPECTOS[[#This Row],[(2) Tipo de valoración 2020]]="","",IF(MATRIZASPECTOS[[#This Row],[(2) Tipo de valoración 2020]]="Manual","",MATRIZASPECTOS[[#This Row],[Probabilidad]]))</f>
        <v>Probable</v>
      </c>
      <c r="AM7" s="152" t="str">
        <f>IF(MATRIZASPECTOS[[#This Row],[(2) Tipo de valoración 2020]]="","",IF(MATRIZASPECTOS[[#This Row],[(2) Tipo de valoración 2020]]="Manual","",MATRIZASPECTOS[[#This Row],[Consecuencia]]))</f>
        <v>Alta</v>
      </c>
      <c r="AN7" s="153" t="str">
        <f t="shared" si="3"/>
        <v>Moderado</v>
      </c>
      <c r="AO7" s="153">
        <f t="shared" si="24"/>
        <v>3</v>
      </c>
      <c r="AP7" s="153">
        <f t="shared" si="4"/>
        <v>5</v>
      </c>
      <c r="AQ7" s="27">
        <f t="shared" si="25"/>
        <v>15</v>
      </c>
      <c r="AR7" s="29">
        <f t="shared" si="5"/>
        <v>15</v>
      </c>
      <c r="AS7" s="27" t="str">
        <f t="shared" ref="AS7:AS12" si="59">IF(AR7="","",IF(AR7&lt;=10,"Tolerable",IF(AR7&lt;=15,"Potencialmente no tolerable",IF(AR7&gt;15,"No tolerable",""))))</f>
        <v>Potencialmente no tolerable</v>
      </c>
      <c r="AT7" s="27" t="str">
        <f t="shared" ref="AT7:AT12" si="60">IF(AS7="","",IF(AS7="Tolerable","No",IF(AS7="Potencialmente no tolerable","No",IF(AS7="No tolerable","Si",""))))</f>
        <v>No</v>
      </c>
      <c r="AU7" s="140" t="s">
        <v>300</v>
      </c>
      <c r="AV7" s="37" t="s">
        <v>230</v>
      </c>
      <c r="AW7" s="27">
        <v>0</v>
      </c>
      <c r="AX7" s="191">
        <v>0</v>
      </c>
      <c r="AY7" s="29">
        <f t="shared" si="6"/>
        <v>0</v>
      </c>
      <c r="AZ7" s="27">
        <v>0</v>
      </c>
      <c r="BA7" s="189">
        <f t="shared" si="7"/>
        <v>0</v>
      </c>
      <c r="BB7" s="145">
        <v>44105</v>
      </c>
      <c r="BC7" s="27" t="s">
        <v>292</v>
      </c>
      <c r="BD7" s="27" t="s">
        <v>100</v>
      </c>
      <c r="BE7" s="27" t="s">
        <v>103</v>
      </c>
      <c r="BF7" s="27" t="str">
        <f t="shared" si="8"/>
        <v>Bajo</v>
      </c>
      <c r="BG7" s="27">
        <f t="shared" si="9"/>
        <v>3</v>
      </c>
      <c r="BH7" s="27">
        <f t="shared" si="27"/>
        <v>3</v>
      </c>
      <c r="BI7" s="27">
        <f t="shared" si="11"/>
        <v>9</v>
      </c>
      <c r="BJ7" s="29">
        <f t="shared" si="12"/>
        <v>9</v>
      </c>
      <c r="BK7" s="27" t="str">
        <f t="shared" si="51"/>
        <v>Tolerable</v>
      </c>
      <c r="BL7" s="27" t="str">
        <f t="shared" si="13"/>
        <v>No</v>
      </c>
      <c r="BM7" s="53" t="s">
        <v>436</v>
      </c>
      <c r="BN7" s="37"/>
      <c r="BO7" s="29">
        <f t="shared" si="14"/>
        <v>0</v>
      </c>
      <c r="BP7" s="28"/>
      <c r="BQ7" s="29" t="str">
        <f t="shared" ref="BQ7:BQ12" si="61">IF(BO7="","",IF(BP7="","",(BO7-(BO7*BP7))))</f>
        <v/>
      </c>
      <c r="BR7" s="27"/>
      <c r="BS7" s="49" t="str">
        <f t="shared" ref="BS7:BS12" si="62">IF(BQ7="","",IF(BR7="","",((BQ7-BR7)/BQ7)))</f>
        <v/>
      </c>
      <c r="BT7" s="25"/>
      <c r="BU7" s="27">
        <f t="shared" si="15"/>
        <v>15</v>
      </c>
      <c r="BV7" s="27" t="str">
        <f t="shared" si="16"/>
        <v>Potencialmente no tolerable</v>
      </c>
      <c r="BW7" s="29" t="str">
        <f t="shared" ref="BW7:BW12" si="63">IF(BS7="","",(IF(BS7&lt;=-1%,(BU7+(ABS(BU7*BS7))),(BU7-((ABS(BU7*BS7))+BP7)))))</f>
        <v/>
      </c>
      <c r="BX7" s="27" t="str">
        <f t="shared" ref="BX7:BX12" si="64">IF(BW7="","",IF(BW7&lt;=10,"Tolerable",IF(BW7&lt;=15,"Potencialmente no tolerable",IF(BW7&gt;15,"No tolerable",""))))</f>
        <v/>
      </c>
      <c r="BY7" s="27" t="str">
        <f t="shared" ref="BY7:BY12" si="65">IF(BX7="","",IF(BX7="Tolerable","No",IF(BX7="Potencialmente no tolerable","No",IF(BX7="No tolerable","Si",""))))</f>
        <v/>
      </c>
      <c r="BZ7" s="53"/>
      <c r="CA7" s="37"/>
      <c r="CB7" s="29" t="str">
        <f t="shared" si="17"/>
        <v/>
      </c>
      <c r="CC7" s="28"/>
      <c r="CD7" s="29" t="str">
        <f t="shared" ref="CD7:CD12" si="66">IF(CB7="","",IF(CC7="","",(CB7-(CB7*CC7))))</f>
        <v/>
      </c>
      <c r="CE7" s="27"/>
      <c r="CF7" s="49" t="str">
        <f t="shared" ref="CF7:CF12" si="67">IF(CD7="","",IF(CE7="","",((CD7-CE7)/CD7)))</f>
        <v/>
      </c>
      <c r="CG7" s="25"/>
      <c r="CH7" s="27" t="str">
        <f t="shared" ref="CH7:CI12" si="68">IF(BW7="","",BW7)</f>
        <v/>
      </c>
      <c r="CI7" s="27" t="str">
        <f t="shared" si="68"/>
        <v/>
      </c>
      <c r="CJ7" s="29" t="str">
        <f t="shared" ref="CJ7:CJ12" si="69">IF(CF7="","",(IF(CF7&lt;=-1%,(CH7+(ABS(CH7*CF7))),(CH7-((ABS(CH7*CF7))+CC7)))))</f>
        <v/>
      </c>
      <c r="CK7" s="27" t="str">
        <f t="shared" ref="CK7:CK12" si="70">IF(CJ7="","",IF(CJ7&lt;=10,"Tolerable",IF(CJ7&lt;=15,"Potencialmente no tolerable",IF(CJ7&gt;15,"No tolerable",""))))</f>
        <v/>
      </c>
      <c r="CL7" s="27" t="str">
        <f t="shared" ref="CL7:CL12" si="71">IF(CK7="","",IF(CK7="Tolerable","No",IF(CK7="Potencialmente no tolerable","No",IF(CK7="No tolerable","Si",""))))</f>
        <v/>
      </c>
      <c r="CM7" s="53"/>
      <c r="CN7" s="37"/>
      <c r="CO7" s="29" t="str">
        <f t="shared" ref="CO7:CO12" si="72">IF(CE7="","",CE7)</f>
        <v/>
      </c>
      <c r="CP7" s="28"/>
      <c r="CQ7" s="29" t="str">
        <f t="shared" ref="CQ7:CQ12" si="73">IF(CO7="","",IF(CP7="","",(CO7-(CO7*CP7))))</f>
        <v/>
      </c>
      <c r="CR7" s="27"/>
      <c r="CS7" s="49" t="str">
        <f t="shared" ref="CS7:CS12" si="74">IF(CQ7="","",IF(CR7="","",((CQ7-CR7)/CQ7)))</f>
        <v/>
      </c>
      <c r="CT7" s="25"/>
      <c r="CU7" s="27" t="str">
        <f t="shared" ref="CU7:CV12" si="75">IF(CJ7="","",CJ7)</f>
        <v/>
      </c>
      <c r="CV7" s="27" t="str">
        <f t="shared" si="75"/>
        <v/>
      </c>
      <c r="CW7" s="29" t="str">
        <f t="shared" ref="CW7:CW12" si="76">IF(CS7="","",(IF(CS7&lt;=-1%,(CU7+(ABS(CU7*CS7))),(CU7-((ABS(CU7*CS7))+CP7)))))</f>
        <v/>
      </c>
      <c r="CX7" s="27" t="str">
        <f t="shared" ref="CX7:CX12" si="77">IF(CW7="","",IF(CW7&lt;=10,"Tolerable",IF(CW7&lt;=15,"Potencialmente no tolerable",IF(CW7&gt;15,"No tolerable",""))))</f>
        <v/>
      </c>
      <c r="CY7" s="27" t="str">
        <f t="shared" ref="CY7:CY12" si="78">IF(CX7="","",IF(CX7="Tolerable","No",IF(CX7="Potencialmente no tolerable","No",IF(CX7="No tolerable","Si",""))))</f>
        <v/>
      </c>
      <c r="CZ7" s="30"/>
    </row>
    <row r="8" spans="1:104" ht="45.75" thickBot="1" x14ac:dyDescent="0.3">
      <c r="A8" s="17">
        <v>5</v>
      </c>
      <c r="B8" s="18" t="str">
        <f t="shared" si="52"/>
        <v>Planeación estratégica</v>
      </c>
      <c r="C8" s="18" t="str">
        <f t="shared" si="53"/>
        <v>Consumo de materias primas e insumos</v>
      </c>
      <c r="D8" s="18" t="str">
        <f t="shared" si="53"/>
        <v>Agotamiento general de los recursos naturales</v>
      </c>
      <c r="E8" s="35">
        <v>43647</v>
      </c>
      <c r="F8" s="167" t="s">
        <v>334</v>
      </c>
      <c r="G8" s="99" t="s">
        <v>177</v>
      </c>
      <c r="H8" s="99" t="s">
        <v>336</v>
      </c>
      <c r="I8" s="26" t="s">
        <v>1</v>
      </c>
      <c r="J8" s="27" t="s">
        <v>90</v>
      </c>
      <c r="K8" s="104" t="s">
        <v>230</v>
      </c>
      <c r="L8" s="53" t="s">
        <v>279</v>
      </c>
      <c r="M8" s="37" t="s">
        <v>233</v>
      </c>
      <c r="N8" s="26" t="s">
        <v>205</v>
      </c>
      <c r="O8" s="26" t="s">
        <v>457</v>
      </c>
      <c r="P8" s="26" t="s">
        <v>24</v>
      </c>
      <c r="Q8" s="26" t="s">
        <v>63</v>
      </c>
      <c r="R8" s="27" t="s">
        <v>71</v>
      </c>
      <c r="S8" s="55" t="s">
        <v>77</v>
      </c>
      <c r="T8" s="35">
        <v>43647</v>
      </c>
      <c r="U8" s="27" t="s">
        <v>100</v>
      </c>
      <c r="V8" s="27" t="s">
        <v>102</v>
      </c>
      <c r="W8" s="27" t="str">
        <f t="shared" si="54"/>
        <v>Bajo</v>
      </c>
      <c r="X8" s="27">
        <f t="shared" si="0"/>
        <v>3</v>
      </c>
      <c r="Y8" s="27">
        <f t="shared" si="1"/>
        <v>1</v>
      </c>
      <c r="Z8" s="27">
        <f t="shared" si="55"/>
        <v>3</v>
      </c>
      <c r="AA8" s="27" t="str">
        <f t="shared" si="56"/>
        <v>Tolerable</v>
      </c>
      <c r="AB8" s="27" t="str">
        <f t="shared" si="57"/>
        <v>No</v>
      </c>
      <c r="AC8" s="53" t="s">
        <v>306</v>
      </c>
      <c r="AD8" s="80" t="s">
        <v>230</v>
      </c>
      <c r="AE8" s="78">
        <v>0</v>
      </c>
      <c r="AF8" s="83">
        <v>0</v>
      </c>
      <c r="AG8" s="29">
        <f t="shared" si="58"/>
        <v>0</v>
      </c>
      <c r="AH8" s="27">
        <v>0</v>
      </c>
      <c r="AI8" s="184">
        <f t="shared" si="2"/>
        <v>0</v>
      </c>
      <c r="AJ8" s="142">
        <v>44006</v>
      </c>
      <c r="AK8" s="142" t="s">
        <v>291</v>
      </c>
      <c r="AL8" s="152" t="str">
        <f>IF(MATRIZASPECTOS[[#This Row],[(2) Tipo de valoración 2020]]="","",IF(MATRIZASPECTOS[[#This Row],[(2) Tipo de valoración 2020]]="Manual","",MATRIZASPECTOS[[#This Row],[Probabilidad]]))</f>
        <v>Probable</v>
      </c>
      <c r="AM8" s="152" t="str">
        <f>IF(MATRIZASPECTOS[[#This Row],[(2) Tipo de valoración 2020]]="","",IF(MATRIZASPECTOS[[#This Row],[(2) Tipo de valoración 2020]]="Manual","",MATRIZASPECTOS[[#This Row],[Consecuencia]]))</f>
        <v>Baja</v>
      </c>
      <c r="AN8" s="153" t="str">
        <f t="shared" si="3"/>
        <v>Bajo</v>
      </c>
      <c r="AO8" s="153">
        <f t="shared" si="24"/>
        <v>3</v>
      </c>
      <c r="AP8" s="153">
        <f t="shared" si="4"/>
        <v>1</v>
      </c>
      <c r="AQ8" s="27">
        <f t="shared" si="25"/>
        <v>3</v>
      </c>
      <c r="AR8" s="29">
        <f t="shared" si="5"/>
        <v>3</v>
      </c>
      <c r="AS8" s="27" t="str">
        <f t="shared" si="59"/>
        <v>Tolerable</v>
      </c>
      <c r="AT8" s="27" t="str">
        <f t="shared" si="60"/>
        <v>No</v>
      </c>
      <c r="AU8" s="140" t="s">
        <v>300</v>
      </c>
      <c r="AV8" s="37" t="s">
        <v>230</v>
      </c>
      <c r="AW8" s="27">
        <v>0</v>
      </c>
      <c r="AX8" s="191">
        <v>0</v>
      </c>
      <c r="AY8" s="29">
        <f t="shared" si="6"/>
        <v>0</v>
      </c>
      <c r="AZ8" s="27">
        <v>0</v>
      </c>
      <c r="BA8" s="189">
        <f t="shared" si="7"/>
        <v>0</v>
      </c>
      <c r="BB8" s="145">
        <v>44105</v>
      </c>
      <c r="BC8" s="27" t="s">
        <v>292</v>
      </c>
      <c r="BD8" s="27" t="s">
        <v>99</v>
      </c>
      <c r="BE8" s="27" t="s">
        <v>102</v>
      </c>
      <c r="BF8" s="27" t="str">
        <f t="shared" si="8"/>
        <v>Bajo</v>
      </c>
      <c r="BG8" s="27">
        <f t="shared" si="9"/>
        <v>1</v>
      </c>
      <c r="BH8" s="27">
        <f t="shared" si="27"/>
        <v>1</v>
      </c>
      <c r="BI8" s="27">
        <f t="shared" si="11"/>
        <v>1</v>
      </c>
      <c r="BJ8" s="29">
        <f t="shared" si="12"/>
        <v>1</v>
      </c>
      <c r="BK8" s="27" t="str">
        <f t="shared" si="51"/>
        <v>Tolerable</v>
      </c>
      <c r="BL8" s="27" t="str">
        <f t="shared" si="13"/>
        <v>No</v>
      </c>
      <c r="BM8" s="53" t="s">
        <v>424</v>
      </c>
      <c r="BN8" s="37"/>
      <c r="BO8" s="29">
        <f t="shared" si="14"/>
        <v>0</v>
      </c>
      <c r="BP8" s="28"/>
      <c r="BQ8" s="29" t="str">
        <f t="shared" si="61"/>
        <v/>
      </c>
      <c r="BR8" s="27"/>
      <c r="BS8" s="49" t="str">
        <f t="shared" si="62"/>
        <v/>
      </c>
      <c r="BT8" s="25"/>
      <c r="BU8" s="27">
        <f t="shared" si="15"/>
        <v>3</v>
      </c>
      <c r="BV8" s="27" t="str">
        <f t="shared" si="16"/>
        <v>Tolerable</v>
      </c>
      <c r="BW8" s="29" t="str">
        <f t="shared" si="63"/>
        <v/>
      </c>
      <c r="BX8" s="27" t="str">
        <f t="shared" si="64"/>
        <v/>
      </c>
      <c r="BY8" s="27" t="str">
        <f t="shared" si="65"/>
        <v/>
      </c>
      <c r="BZ8" s="53"/>
      <c r="CA8" s="37"/>
      <c r="CB8" s="29" t="str">
        <f t="shared" si="17"/>
        <v/>
      </c>
      <c r="CC8" s="28"/>
      <c r="CD8" s="29" t="str">
        <f t="shared" si="66"/>
        <v/>
      </c>
      <c r="CE8" s="27"/>
      <c r="CF8" s="49" t="str">
        <f t="shared" si="67"/>
        <v/>
      </c>
      <c r="CG8" s="25"/>
      <c r="CH8" s="27" t="str">
        <f t="shared" si="68"/>
        <v/>
      </c>
      <c r="CI8" s="27" t="str">
        <f t="shared" si="68"/>
        <v/>
      </c>
      <c r="CJ8" s="29" t="str">
        <f t="shared" si="69"/>
        <v/>
      </c>
      <c r="CK8" s="27" t="str">
        <f t="shared" si="70"/>
        <v/>
      </c>
      <c r="CL8" s="27" t="str">
        <f t="shared" si="71"/>
        <v/>
      </c>
      <c r="CM8" s="53"/>
      <c r="CN8" s="37"/>
      <c r="CO8" s="29" t="str">
        <f t="shared" si="72"/>
        <v/>
      </c>
      <c r="CP8" s="28"/>
      <c r="CQ8" s="29" t="str">
        <f t="shared" si="73"/>
        <v/>
      </c>
      <c r="CR8" s="27"/>
      <c r="CS8" s="49" t="str">
        <f t="shared" si="74"/>
        <v/>
      </c>
      <c r="CT8" s="25"/>
      <c r="CU8" s="27" t="str">
        <f t="shared" si="75"/>
        <v/>
      </c>
      <c r="CV8" s="27" t="str">
        <f t="shared" si="75"/>
        <v/>
      </c>
      <c r="CW8" s="29" t="str">
        <f t="shared" si="76"/>
        <v/>
      </c>
      <c r="CX8" s="27" t="str">
        <f t="shared" si="77"/>
        <v/>
      </c>
      <c r="CY8" s="27" t="str">
        <f t="shared" si="78"/>
        <v/>
      </c>
      <c r="CZ8" s="30"/>
    </row>
    <row r="9" spans="1:104" ht="45.75" thickBot="1" x14ac:dyDescent="0.3">
      <c r="A9" s="17">
        <v>6</v>
      </c>
      <c r="B9" s="18" t="str">
        <f t="shared" si="52"/>
        <v>Planeación estratégica</v>
      </c>
      <c r="C9" s="18" t="str">
        <f t="shared" si="53"/>
        <v>Consumo de materias primas e insumos</v>
      </c>
      <c r="D9" s="18" t="str">
        <f t="shared" si="53"/>
        <v>Agotamiento de los recursos naturales no renovables</v>
      </c>
      <c r="E9" s="35">
        <v>43647</v>
      </c>
      <c r="F9" s="167" t="s">
        <v>334</v>
      </c>
      <c r="G9" s="99" t="s">
        <v>177</v>
      </c>
      <c r="H9" s="99" t="s">
        <v>336</v>
      </c>
      <c r="I9" s="26" t="s">
        <v>1</v>
      </c>
      <c r="J9" s="27" t="s">
        <v>90</v>
      </c>
      <c r="K9" s="104" t="s">
        <v>230</v>
      </c>
      <c r="L9" s="53" t="s">
        <v>279</v>
      </c>
      <c r="M9" s="37" t="s">
        <v>233</v>
      </c>
      <c r="N9" s="26" t="s">
        <v>203</v>
      </c>
      <c r="O9" s="26" t="s">
        <v>458</v>
      </c>
      <c r="P9" s="26" t="s">
        <v>24</v>
      </c>
      <c r="Q9" s="26" t="s">
        <v>62</v>
      </c>
      <c r="R9" s="27" t="s">
        <v>71</v>
      </c>
      <c r="S9" s="55" t="s">
        <v>77</v>
      </c>
      <c r="T9" s="35">
        <v>43647</v>
      </c>
      <c r="U9" s="27" t="s">
        <v>101</v>
      </c>
      <c r="V9" s="27" t="s">
        <v>103</v>
      </c>
      <c r="W9" s="27" t="str">
        <f t="shared" si="54"/>
        <v>Moderado</v>
      </c>
      <c r="X9" s="27">
        <f t="shared" si="0"/>
        <v>5</v>
      </c>
      <c r="Y9" s="27">
        <f t="shared" si="1"/>
        <v>3</v>
      </c>
      <c r="Z9" s="27">
        <f t="shared" si="55"/>
        <v>15</v>
      </c>
      <c r="AA9" s="27" t="str">
        <f t="shared" si="56"/>
        <v>Potencialmente no tolerable</v>
      </c>
      <c r="AB9" s="27" t="str">
        <f t="shared" si="57"/>
        <v>No</v>
      </c>
      <c r="AC9" s="53" t="s">
        <v>306</v>
      </c>
      <c r="AD9" s="37" t="s">
        <v>230</v>
      </c>
      <c r="AE9" s="27">
        <v>0</v>
      </c>
      <c r="AF9" s="28">
        <v>0</v>
      </c>
      <c r="AG9" s="29">
        <f t="shared" si="58"/>
        <v>0</v>
      </c>
      <c r="AH9" s="27">
        <v>0</v>
      </c>
      <c r="AI9" s="184">
        <f t="shared" si="2"/>
        <v>0</v>
      </c>
      <c r="AJ9" s="142">
        <v>44006</v>
      </c>
      <c r="AK9" s="142" t="s">
        <v>291</v>
      </c>
      <c r="AL9" s="152" t="str">
        <f>IF(MATRIZASPECTOS[[#This Row],[(2) Tipo de valoración 2020]]="","",IF(MATRIZASPECTOS[[#This Row],[(2) Tipo de valoración 2020]]="Manual","",MATRIZASPECTOS[[#This Row],[Probabilidad]]))</f>
        <v>Certeza</v>
      </c>
      <c r="AM9" s="152" t="str">
        <f>IF(MATRIZASPECTOS[[#This Row],[(2) Tipo de valoración 2020]]="","",IF(MATRIZASPECTOS[[#This Row],[(2) Tipo de valoración 2020]]="Manual","",MATRIZASPECTOS[[#This Row],[Consecuencia]]))</f>
        <v>Moderada</v>
      </c>
      <c r="AN9" s="153" t="str">
        <f t="shared" si="3"/>
        <v>Moderado</v>
      </c>
      <c r="AO9" s="153">
        <f t="shared" si="24"/>
        <v>5</v>
      </c>
      <c r="AP9" s="153">
        <f t="shared" si="4"/>
        <v>3</v>
      </c>
      <c r="AQ9" s="27">
        <f t="shared" si="25"/>
        <v>15</v>
      </c>
      <c r="AR9" s="29">
        <f t="shared" si="5"/>
        <v>15</v>
      </c>
      <c r="AS9" s="27" t="str">
        <f t="shared" si="59"/>
        <v>Potencialmente no tolerable</v>
      </c>
      <c r="AT9" s="27" t="str">
        <f t="shared" si="60"/>
        <v>No</v>
      </c>
      <c r="AU9" s="140" t="s">
        <v>300</v>
      </c>
      <c r="AV9" s="37" t="s">
        <v>230</v>
      </c>
      <c r="AW9" s="27">
        <v>0</v>
      </c>
      <c r="AX9" s="191">
        <v>0</v>
      </c>
      <c r="AY9" s="29">
        <f t="shared" si="6"/>
        <v>0</v>
      </c>
      <c r="AZ9" s="27">
        <v>0</v>
      </c>
      <c r="BA9" s="189">
        <f t="shared" si="7"/>
        <v>0</v>
      </c>
      <c r="BB9" s="145">
        <v>44105</v>
      </c>
      <c r="BC9" s="27" t="s">
        <v>292</v>
      </c>
      <c r="BD9" s="27" t="s">
        <v>100</v>
      </c>
      <c r="BE9" s="27" t="s">
        <v>103</v>
      </c>
      <c r="BF9" s="27" t="str">
        <f t="shared" si="8"/>
        <v>Bajo</v>
      </c>
      <c r="BG9" s="27">
        <f t="shared" si="9"/>
        <v>3</v>
      </c>
      <c r="BH9" s="27">
        <f t="shared" si="27"/>
        <v>3</v>
      </c>
      <c r="BI9" s="27">
        <f t="shared" si="11"/>
        <v>9</v>
      </c>
      <c r="BJ9" s="29">
        <f t="shared" si="12"/>
        <v>9</v>
      </c>
      <c r="BK9" s="27" t="str">
        <f t="shared" si="51"/>
        <v>Tolerable</v>
      </c>
      <c r="BL9" s="27" t="str">
        <f t="shared" si="13"/>
        <v>No</v>
      </c>
      <c r="BM9" s="53" t="s">
        <v>433</v>
      </c>
      <c r="BN9" s="37"/>
      <c r="BO9" s="29">
        <f t="shared" si="14"/>
        <v>0</v>
      </c>
      <c r="BP9" s="28"/>
      <c r="BQ9" s="29" t="str">
        <f t="shared" si="61"/>
        <v/>
      </c>
      <c r="BR9" s="27"/>
      <c r="BS9" s="49" t="str">
        <f t="shared" si="62"/>
        <v/>
      </c>
      <c r="BT9" s="25"/>
      <c r="BU9" s="27">
        <f t="shared" si="15"/>
        <v>15</v>
      </c>
      <c r="BV9" s="27" t="str">
        <f t="shared" si="16"/>
        <v>Potencialmente no tolerable</v>
      </c>
      <c r="BW9" s="29" t="str">
        <f t="shared" si="63"/>
        <v/>
      </c>
      <c r="BX9" s="27" t="str">
        <f t="shared" si="64"/>
        <v/>
      </c>
      <c r="BY9" s="27" t="str">
        <f t="shared" si="65"/>
        <v/>
      </c>
      <c r="BZ9" s="53"/>
      <c r="CA9" s="37"/>
      <c r="CB9" s="29" t="str">
        <f t="shared" si="17"/>
        <v/>
      </c>
      <c r="CC9" s="28"/>
      <c r="CD9" s="29" t="str">
        <f t="shared" si="66"/>
        <v/>
      </c>
      <c r="CE9" s="27"/>
      <c r="CF9" s="49" t="str">
        <f t="shared" si="67"/>
        <v/>
      </c>
      <c r="CG9" s="25"/>
      <c r="CH9" s="27" t="str">
        <f t="shared" si="68"/>
        <v/>
      </c>
      <c r="CI9" s="27" t="str">
        <f t="shared" si="68"/>
        <v/>
      </c>
      <c r="CJ9" s="29" t="str">
        <f t="shared" si="69"/>
        <v/>
      </c>
      <c r="CK9" s="27" t="str">
        <f t="shared" si="70"/>
        <v/>
      </c>
      <c r="CL9" s="27" t="str">
        <f t="shared" si="71"/>
        <v/>
      </c>
      <c r="CM9" s="53"/>
      <c r="CN9" s="37"/>
      <c r="CO9" s="29" t="str">
        <f t="shared" si="72"/>
        <v/>
      </c>
      <c r="CP9" s="28"/>
      <c r="CQ9" s="29" t="str">
        <f t="shared" si="73"/>
        <v/>
      </c>
      <c r="CR9" s="27"/>
      <c r="CS9" s="49" t="str">
        <f t="shared" si="74"/>
        <v/>
      </c>
      <c r="CT9" s="25"/>
      <c r="CU9" s="27" t="str">
        <f t="shared" si="75"/>
        <v/>
      </c>
      <c r="CV9" s="27" t="str">
        <f t="shared" si="75"/>
        <v/>
      </c>
      <c r="CW9" s="29" t="str">
        <f t="shared" si="76"/>
        <v/>
      </c>
      <c r="CX9" s="27" t="str">
        <f t="shared" si="77"/>
        <v/>
      </c>
      <c r="CY9" s="27" t="str">
        <f t="shared" si="78"/>
        <v/>
      </c>
      <c r="CZ9" s="30"/>
    </row>
    <row r="10" spans="1:104" ht="45.75" thickBot="1" x14ac:dyDescent="0.3">
      <c r="A10" s="17">
        <v>7</v>
      </c>
      <c r="B10" s="18" t="str">
        <f t="shared" si="52"/>
        <v>Planeación estratégica</v>
      </c>
      <c r="C10" s="18" t="str">
        <f t="shared" si="53"/>
        <v>Consumo de materias primas e insumos</v>
      </c>
      <c r="D10" s="18" t="str">
        <f t="shared" si="53"/>
        <v>Agotamiento de los recursos naturales no renovables</v>
      </c>
      <c r="E10" s="35">
        <v>43647</v>
      </c>
      <c r="F10" s="167" t="s">
        <v>334</v>
      </c>
      <c r="G10" s="99" t="s">
        <v>177</v>
      </c>
      <c r="H10" s="99" t="s">
        <v>336</v>
      </c>
      <c r="I10" s="26" t="s">
        <v>1</v>
      </c>
      <c r="J10" s="27" t="s">
        <v>90</v>
      </c>
      <c r="K10" s="104" t="s">
        <v>230</v>
      </c>
      <c r="L10" s="53" t="s">
        <v>279</v>
      </c>
      <c r="M10" s="37" t="s">
        <v>233</v>
      </c>
      <c r="N10" s="26" t="s">
        <v>204</v>
      </c>
      <c r="O10" s="26" t="s">
        <v>458</v>
      </c>
      <c r="P10" s="26" t="s">
        <v>24</v>
      </c>
      <c r="Q10" s="26" t="s">
        <v>62</v>
      </c>
      <c r="R10" s="27" t="s">
        <v>71</v>
      </c>
      <c r="S10" s="55" t="s">
        <v>77</v>
      </c>
      <c r="T10" s="35">
        <v>43647</v>
      </c>
      <c r="U10" s="27" t="s">
        <v>101</v>
      </c>
      <c r="V10" s="27" t="s">
        <v>103</v>
      </c>
      <c r="W10" s="27" t="str">
        <f t="shared" si="54"/>
        <v>Moderado</v>
      </c>
      <c r="X10" s="27">
        <f t="shared" si="0"/>
        <v>5</v>
      </c>
      <c r="Y10" s="27">
        <f t="shared" si="1"/>
        <v>3</v>
      </c>
      <c r="Z10" s="27">
        <f t="shared" si="55"/>
        <v>15</v>
      </c>
      <c r="AA10" s="27" t="str">
        <f t="shared" si="56"/>
        <v>Potencialmente no tolerable</v>
      </c>
      <c r="AB10" s="27" t="str">
        <f t="shared" si="57"/>
        <v>No</v>
      </c>
      <c r="AC10" s="53" t="s">
        <v>306</v>
      </c>
      <c r="AD10" s="37" t="s">
        <v>230</v>
      </c>
      <c r="AE10" s="27">
        <v>0</v>
      </c>
      <c r="AF10" s="28">
        <v>0</v>
      </c>
      <c r="AG10" s="29">
        <f t="shared" si="58"/>
        <v>0</v>
      </c>
      <c r="AH10" s="27">
        <v>0</v>
      </c>
      <c r="AI10" s="184">
        <f t="shared" si="2"/>
        <v>0</v>
      </c>
      <c r="AJ10" s="142">
        <v>44006</v>
      </c>
      <c r="AK10" s="142" t="s">
        <v>291</v>
      </c>
      <c r="AL10" s="152" t="str">
        <f>IF(MATRIZASPECTOS[[#This Row],[(2) Tipo de valoración 2020]]="","",IF(MATRIZASPECTOS[[#This Row],[(2) Tipo de valoración 2020]]="Manual","",MATRIZASPECTOS[[#This Row],[Probabilidad]]))</f>
        <v>Certeza</v>
      </c>
      <c r="AM10" s="152" t="str">
        <f>IF(MATRIZASPECTOS[[#This Row],[(2) Tipo de valoración 2020]]="","",IF(MATRIZASPECTOS[[#This Row],[(2) Tipo de valoración 2020]]="Manual","",MATRIZASPECTOS[[#This Row],[Consecuencia]]))</f>
        <v>Moderada</v>
      </c>
      <c r="AN10" s="153" t="str">
        <f t="shared" si="3"/>
        <v>Moderado</v>
      </c>
      <c r="AO10" s="153">
        <f t="shared" si="24"/>
        <v>5</v>
      </c>
      <c r="AP10" s="153">
        <f t="shared" si="4"/>
        <v>3</v>
      </c>
      <c r="AQ10" s="27">
        <f t="shared" si="25"/>
        <v>15</v>
      </c>
      <c r="AR10" s="29">
        <f t="shared" si="5"/>
        <v>15</v>
      </c>
      <c r="AS10" s="27" t="str">
        <f t="shared" si="59"/>
        <v>Potencialmente no tolerable</v>
      </c>
      <c r="AT10" s="27" t="str">
        <f t="shared" si="60"/>
        <v>No</v>
      </c>
      <c r="AU10" s="140" t="s">
        <v>300</v>
      </c>
      <c r="AV10" s="37" t="s">
        <v>230</v>
      </c>
      <c r="AW10" s="27">
        <v>0</v>
      </c>
      <c r="AX10" s="191">
        <v>0</v>
      </c>
      <c r="AY10" s="29">
        <f t="shared" si="6"/>
        <v>0</v>
      </c>
      <c r="AZ10" s="27">
        <v>0</v>
      </c>
      <c r="BA10" s="189">
        <f t="shared" si="7"/>
        <v>0</v>
      </c>
      <c r="BB10" s="145">
        <v>44105</v>
      </c>
      <c r="BC10" s="27" t="s">
        <v>292</v>
      </c>
      <c r="BD10" s="27" t="s">
        <v>100</v>
      </c>
      <c r="BE10" s="27" t="s">
        <v>103</v>
      </c>
      <c r="BF10" s="27" t="str">
        <f t="shared" si="8"/>
        <v>Bajo</v>
      </c>
      <c r="BG10" s="27">
        <f t="shared" si="9"/>
        <v>3</v>
      </c>
      <c r="BH10" s="27">
        <f t="shared" si="27"/>
        <v>3</v>
      </c>
      <c r="BI10" s="27">
        <f t="shared" si="11"/>
        <v>9</v>
      </c>
      <c r="BJ10" s="29">
        <f t="shared" si="12"/>
        <v>9</v>
      </c>
      <c r="BK10" s="27" t="str">
        <f t="shared" si="51"/>
        <v>Tolerable</v>
      </c>
      <c r="BL10" s="27" t="str">
        <f t="shared" si="13"/>
        <v>No</v>
      </c>
      <c r="BM10" s="53" t="s">
        <v>430</v>
      </c>
      <c r="BN10" s="37"/>
      <c r="BO10" s="29">
        <f t="shared" si="14"/>
        <v>0</v>
      </c>
      <c r="BP10" s="28"/>
      <c r="BQ10" s="29" t="str">
        <f t="shared" si="61"/>
        <v/>
      </c>
      <c r="BR10" s="27"/>
      <c r="BS10" s="49" t="str">
        <f t="shared" si="62"/>
        <v/>
      </c>
      <c r="BT10" s="25"/>
      <c r="BU10" s="27">
        <f t="shared" si="15"/>
        <v>15</v>
      </c>
      <c r="BV10" s="27" t="str">
        <f t="shared" si="16"/>
        <v>Potencialmente no tolerable</v>
      </c>
      <c r="BW10" s="29" t="str">
        <f t="shared" si="63"/>
        <v/>
      </c>
      <c r="BX10" s="27" t="str">
        <f t="shared" si="64"/>
        <v/>
      </c>
      <c r="BY10" s="27" t="str">
        <f t="shared" si="65"/>
        <v/>
      </c>
      <c r="BZ10" s="53"/>
      <c r="CA10" s="37"/>
      <c r="CB10" s="29" t="str">
        <f t="shared" si="17"/>
        <v/>
      </c>
      <c r="CC10" s="28"/>
      <c r="CD10" s="29" t="str">
        <f t="shared" si="66"/>
        <v/>
      </c>
      <c r="CE10" s="27"/>
      <c r="CF10" s="49" t="str">
        <f t="shared" si="67"/>
        <v/>
      </c>
      <c r="CG10" s="25"/>
      <c r="CH10" s="27" t="str">
        <f t="shared" si="68"/>
        <v/>
      </c>
      <c r="CI10" s="27" t="str">
        <f t="shared" si="68"/>
        <v/>
      </c>
      <c r="CJ10" s="29" t="str">
        <f t="shared" si="69"/>
        <v/>
      </c>
      <c r="CK10" s="27" t="str">
        <f t="shared" si="70"/>
        <v/>
      </c>
      <c r="CL10" s="27" t="str">
        <f t="shared" si="71"/>
        <v/>
      </c>
      <c r="CM10" s="53"/>
      <c r="CN10" s="37"/>
      <c r="CO10" s="29" t="str">
        <f t="shared" si="72"/>
        <v/>
      </c>
      <c r="CP10" s="28"/>
      <c r="CQ10" s="29" t="str">
        <f t="shared" si="73"/>
        <v/>
      </c>
      <c r="CR10" s="27"/>
      <c r="CS10" s="49" t="str">
        <f t="shared" si="74"/>
        <v/>
      </c>
      <c r="CT10" s="25"/>
      <c r="CU10" s="27" t="str">
        <f t="shared" si="75"/>
        <v/>
      </c>
      <c r="CV10" s="27" t="str">
        <f t="shared" si="75"/>
        <v/>
      </c>
      <c r="CW10" s="29" t="str">
        <f t="shared" si="76"/>
        <v/>
      </c>
      <c r="CX10" s="27" t="str">
        <f t="shared" si="77"/>
        <v/>
      </c>
      <c r="CY10" s="27" t="str">
        <f t="shared" si="78"/>
        <v/>
      </c>
      <c r="CZ10" s="30"/>
    </row>
    <row r="11" spans="1:104" ht="45.75" thickBot="1" x14ac:dyDescent="0.3">
      <c r="A11" s="17">
        <v>8</v>
      </c>
      <c r="B11" s="18" t="str">
        <f t="shared" si="52"/>
        <v>Planeación estratégica</v>
      </c>
      <c r="C11" s="18" t="str">
        <f t="shared" si="53"/>
        <v>Consumo de materias primas e insumos</v>
      </c>
      <c r="D11" s="18" t="str">
        <f t="shared" si="53"/>
        <v>Agotamiento general de los recursos naturales</v>
      </c>
      <c r="E11" s="35">
        <v>43647</v>
      </c>
      <c r="F11" s="167" t="s">
        <v>334</v>
      </c>
      <c r="G11" s="99" t="s">
        <v>177</v>
      </c>
      <c r="H11" s="99" t="s">
        <v>336</v>
      </c>
      <c r="I11" s="26" t="s">
        <v>1</v>
      </c>
      <c r="J11" s="27" t="s">
        <v>90</v>
      </c>
      <c r="K11" s="104" t="s">
        <v>230</v>
      </c>
      <c r="L11" s="53" t="s">
        <v>279</v>
      </c>
      <c r="M11" s="37" t="s">
        <v>233</v>
      </c>
      <c r="N11" s="26" t="s">
        <v>206</v>
      </c>
      <c r="O11" s="26" t="s">
        <v>457</v>
      </c>
      <c r="P11" s="26" t="s">
        <v>24</v>
      </c>
      <c r="Q11" s="26" t="s">
        <v>63</v>
      </c>
      <c r="R11" s="27" t="s">
        <v>71</v>
      </c>
      <c r="S11" s="55" t="s">
        <v>77</v>
      </c>
      <c r="T11" s="35">
        <v>43647</v>
      </c>
      <c r="U11" s="27" t="s">
        <v>101</v>
      </c>
      <c r="V11" s="27" t="s">
        <v>102</v>
      </c>
      <c r="W11" s="27" t="str">
        <f t="shared" si="54"/>
        <v>Bajo</v>
      </c>
      <c r="X11" s="27">
        <f t="shared" si="0"/>
        <v>5</v>
      </c>
      <c r="Y11" s="27">
        <f t="shared" si="1"/>
        <v>1</v>
      </c>
      <c r="Z11" s="27">
        <f t="shared" si="55"/>
        <v>5</v>
      </c>
      <c r="AA11" s="27" t="str">
        <f t="shared" si="56"/>
        <v>Tolerable</v>
      </c>
      <c r="AB11" s="27" t="str">
        <f t="shared" si="57"/>
        <v>No</v>
      </c>
      <c r="AC11" s="53" t="s">
        <v>306</v>
      </c>
      <c r="AD11" s="80" t="s">
        <v>230</v>
      </c>
      <c r="AE11" s="78">
        <v>0</v>
      </c>
      <c r="AF11" s="83">
        <v>0</v>
      </c>
      <c r="AG11" s="29">
        <f t="shared" si="58"/>
        <v>0</v>
      </c>
      <c r="AH11" s="27">
        <v>0</v>
      </c>
      <c r="AI11" s="184">
        <f t="shared" si="2"/>
        <v>0</v>
      </c>
      <c r="AJ11" s="142">
        <v>44006</v>
      </c>
      <c r="AK11" s="142" t="s">
        <v>291</v>
      </c>
      <c r="AL11" s="152" t="str">
        <f>IF(MATRIZASPECTOS[[#This Row],[(2) Tipo de valoración 2020]]="","",IF(MATRIZASPECTOS[[#This Row],[(2) Tipo de valoración 2020]]="Manual","",MATRIZASPECTOS[[#This Row],[Probabilidad]]))</f>
        <v>Certeza</v>
      </c>
      <c r="AM11" s="152" t="str">
        <f>IF(MATRIZASPECTOS[[#This Row],[(2) Tipo de valoración 2020]]="","",IF(MATRIZASPECTOS[[#This Row],[(2) Tipo de valoración 2020]]="Manual","",MATRIZASPECTOS[[#This Row],[Consecuencia]]))</f>
        <v>Baja</v>
      </c>
      <c r="AN11" s="153" t="str">
        <f t="shared" si="3"/>
        <v>Bajo</v>
      </c>
      <c r="AO11" s="153">
        <f t="shared" si="24"/>
        <v>5</v>
      </c>
      <c r="AP11" s="153">
        <f t="shared" si="4"/>
        <v>1</v>
      </c>
      <c r="AQ11" s="27">
        <f t="shared" si="25"/>
        <v>5</v>
      </c>
      <c r="AR11" s="29">
        <f t="shared" si="5"/>
        <v>5</v>
      </c>
      <c r="AS11" s="27" t="str">
        <f t="shared" si="59"/>
        <v>Tolerable</v>
      </c>
      <c r="AT11" s="27" t="str">
        <f t="shared" si="60"/>
        <v>No</v>
      </c>
      <c r="AU11" s="140" t="s">
        <v>282</v>
      </c>
      <c r="AV11" s="37" t="s">
        <v>230</v>
      </c>
      <c r="AW11" s="27">
        <v>0</v>
      </c>
      <c r="AX11" s="191">
        <v>0</v>
      </c>
      <c r="AY11" s="29">
        <f t="shared" si="6"/>
        <v>0</v>
      </c>
      <c r="AZ11" s="27">
        <v>0</v>
      </c>
      <c r="BA11" s="189">
        <f t="shared" si="7"/>
        <v>0</v>
      </c>
      <c r="BB11" s="142">
        <v>44105</v>
      </c>
      <c r="BC11" s="27" t="s">
        <v>291</v>
      </c>
      <c r="BD11" s="27" t="str">
        <f>IF(MATRIZASPECTOS[[#This Row],[(E) Tipo de valoración extraordinaria 2020]]="","",IF(MATRIZASPECTOS[[#This Row],[(E) Tipo de valoración extraordinaria 2020]]="Manual","",MATRIZASPECTOS[[#This Row],[(2) Probabilidad]]))</f>
        <v>Certeza</v>
      </c>
      <c r="BE11" s="27" t="str">
        <f>IF(MATRIZASPECTOS[[#This Row],[(E) Tipo de valoración extraordinaria 2020]]="","",IF(MATRIZASPECTOS[[#This Row],[(E) Tipo de valoración extraordinaria 2020]]="Manual","",MATRIZASPECTOS[[#This Row],[(2) Consecuencia]]))</f>
        <v>Baja</v>
      </c>
      <c r="BF11" s="27" t="str">
        <f t="shared" si="8"/>
        <v>Bajo</v>
      </c>
      <c r="BG11" s="27">
        <f t="shared" si="9"/>
        <v>5</v>
      </c>
      <c r="BH11" s="27">
        <f t="shared" si="27"/>
        <v>1</v>
      </c>
      <c r="BI11" s="27">
        <f t="shared" si="11"/>
        <v>5</v>
      </c>
      <c r="BJ11" s="29">
        <f t="shared" si="12"/>
        <v>5</v>
      </c>
      <c r="BK11" s="27" t="str">
        <f t="shared" si="51"/>
        <v>Tolerable</v>
      </c>
      <c r="BL11" s="27" t="str">
        <f t="shared" si="13"/>
        <v>No</v>
      </c>
      <c r="BM11" s="53" t="s">
        <v>409</v>
      </c>
      <c r="BN11" s="37"/>
      <c r="BO11" s="29">
        <f t="shared" si="14"/>
        <v>0</v>
      </c>
      <c r="BP11" s="28"/>
      <c r="BQ11" s="29" t="str">
        <f t="shared" si="61"/>
        <v/>
      </c>
      <c r="BR11" s="27"/>
      <c r="BS11" s="49" t="str">
        <f t="shared" si="62"/>
        <v/>
      </c>
      <c r="BT11" s="25"/>
      <c r="BU11" s="27">
        <f t="shared" si="15"/>
        <v>5</v>
      </c>
      <c r="BV11" s="27" t="str">
        <f t="shared" si="16"/>
        <v>Tolerable</v>
      </c>
      <c r="BW11" s="29" t="str">
        <f t="shared" si="63"/>
        <v/>
      </c>
      <c r="BX11" s="27" t="str">
        <f t="shared" si="64"/>
        <v/>
      </c>
      <c r="BY11" s="27" t="str">
        <f t="shared" si="65"/>
        <v/>
      </c>
      <c r="BZ11" s="53"/>
      <c r="CA11" s="37"/>
      <c r="CB11" s="29" t="str">
        <f t="shared" si="17"/>
        <v/>
      </c>
      <c r="CC11" s="28"/>
      <c r="CD11" s="29" t="str">
        <f t="shared" si="66"/>
        <v/>
      </c>
      <c r="CE11" s="27"/>
      <c r="CF11" s="49" t="str">
        <f t="shared" si="67"/>
        <v/>
      </c>
      <c r="CG11" s="25"/>
      <c r="CH11" s="27" t="str">
        <f t="shared" si="68"/>
        <v/>
      </c>
      <c r="CI11" s="27" t="str">
        <f t="shared" si="68"/>
        <v/>
      </c>
      <c r="CJ11" s="29" t="str">
        <f t="shared" si="69"/>
        <v/>
      </c>
      <c r="CK11" s="27" t="str">
        <f t="shared" si="70"/>
        <v/>
      </c>
      <c r="CL11" s="27" t="str">
        <f t="shared" si="71"/>
        <v/>
      </c>
      <c r="CM11" s="53"/>
      <c r="CN11" s="37"/>
      <c r="CO11" s="29" t="str">
        <f t="shared" si="72"/>
        <v/>
      </c>
      <c r="CP11" s="28"/>
      <c r="CQ11" s="29" t="str">
        <f t="shared" si="73"/>
        <v/>
      </c>
      <c r="CR11" s="27"/>
      <c r="CS11" s="49" t="str">
        <f t="shared" si="74"/>
        <v/>
      </c>
      <c r="CT11" s="25"/>
      <c r="CU11" s="27" t="str">
        <f t="shared" si="75"/>
        <v/>
      </c>
      <c r="CV11" s="27" t="str">
        <f t="shared" si="75"/>
        <v/>
      </c>
      <c r="CW11" s="29" t="str">
        <f t="shared" si="76"/>
        <v/>
      </c>
      <c r="CX11" s="27" t="str">
        <f t="shared" si="77"/>
        <v/>
      </c>
      <c r="CY11" s="27" t="str">
        <f t="shared" si="78"/>
        <v/>
      </c>
      <c r="CZ11" s="30"/>
    </row>
    <row r="12" spans="1:104" ht="45.75" thickBot="1" x14ac:dyDescent="0.3">
      <c r="A12" s="17">
        <v>9</v>
      </c>
      <c r="B12" s="18" t="str">
        <f t="shared" si="52"/>
        <v>Planeación estratégica</v>
      </c>
      <c r="C12" s="18" t="str">
        <f t="shared" si="53"/>
        <v>Consumo de materias primas e insumos</v>
      </c>
      <c r="D12" s="18" t="str">
        <f t="shared" si="53"/>
        <v>Agotamiento general de los recursos naturales</v>
      </c>
      <c r="E12" s="35">
        <v>43647</v>
      </c>
      <c r="F12" s="167" t="s">
        <v>334</v>
      </c>
      <c r="G12" s="99" t="s">
        <v>177</v>
      </c>
      <c r="H12" s="99" t="s">
        <v>336</v>
      </c>
      <c r="I12" s="26" t="s">
        <v>1</v>
      </c>
      <c r="J12" s="27" t="s">
        <v>90</v>
      </c>
      <c r="K12" s="104" t="s">
        <v>230</v>
      </c>
      <c r="L12" s="53" t="s">
        <v>279</v>
      </c>
      <c r="M12" s="37" t="s">
        <v>233</v>
      </c>
      <c r="N12" s="26" t="s">
        <v>207</v>
      </c>
      <c r="O12" s="26" t="s">
        <v>457</v>
      </c>
      <c r="P12" s="26" t="s">
        <v>24</v>
      </c>
      <c r="Q12" s="26" t="s">
        <v>63</v>
      </c>
      <c r="R12" s="27" t="s">
        <v>71</v>
      </c>
      <c r="S12" s="55" t="s">
        <v>77</v>
      </c>
      <c r="T12" s="35">
        <v>43647</v>
      </c>
      <c r="U12" s="27" t="s">
        <v>100</v>
      </c>
      <c r="V12" s="27" t="s">
        <v>102</v>
      </c>
      <c r="W12" s="27" t="str">
        <f t="shared" si="54"/>
        <v>Bajo</v>
      </c>
      <c r="X12" s="27">
        <f t="shared" si="0"/>
        <v>3</v>
      </c>
      <c r="Y12" s="27">
        <f t="shared" si="1"/>
        <v>1</v>
      </c>
      <c r="Z12" s="27">
        <f t="shared" si="55"/>
        <v>3</v>
      </c>
      <c r="AA12" s="27" t="str">
        <f t="shared" si="56"/>
        <v>Tolerable</v>
      </c>
      <c r="AB12" s="27" t="str">
        <f t="shared" si="57"/>
        <v>No</v>
      </c>
      <c r="AC12" s="53" t="s">
        <v>306</v>
      </c>
      <c r="AD12" s="80" t="s">
        <v>230</v>
      </c>
      <c r="AE12" s="27">
        <v>0</v>
      </c>
      <c r="AF12" s="28">
        <v>0</v>
      </c>
      <c r="AG12" s="29">
        <f t="shared" si="58"/>
        <v>0</v>
      </c>
      <c r="AH12" s="27">
        <v>0</v>
      </c>
      <c r="AI12" s="184">
        <f t="shared" si="2"/>
        <v>0</v>
      </c>
      <c r="AJ12" s="142">
        <v>44006</v>
      </c>
      <c r="AK12" s="142" t="s">
        <v>291</v>
      </c>
      <c r="AL12" s="152" t="str">
        <f>IF(MATRIZASPECTOS[[#This Row],[(2) Tipo de valoración 2020]]="","",IF(MATRIZASPECTOS[[#This Row],[(2) Tipo de valoración 2020]]="Manual","",MATRIZASPECTOS[[#This Row],[Probabilidad]]))</f>
        <v>Probable</v>
      </c>
      <c r="AM12" s="152" t="str">
        <f>IF(MATRIZASPECTOS[[#This Row],[(2) Tipo de valoración 2020]]="","",IF(MATRIZASPECTOS[[#This Row],[(2) Tipo de valoración 2020]]="Manual","",MATRIZASPECTOS[[#This Row],[Consecuencia]]))</f>
        <v>Baja</v>
      </c>
      <c r="AN12" s="153" t="str">
        <f t="shared" si="3"/>
        <v>Bajo</v>
      </c>
      <c r="AO12" s="153">
        <f t="shared" si="24"/>
        <v>3</v>
      </c>
      <c r="AP12" s="153">
        <f t="shared" si="4"/>
        <v>1</v>
      </c>
      <c r="AQ12" s="27">
        <f t="shared" si="25"/>
        <v>3</v>
      </c>
      <c r="AR12" s="29">
        <f t="shared" si="5"/>
        <v>3</v>
      </c>
      <c r="AS12" s="27" t="str">
        <f t="shared" si="59"/>
        <v>Tolerable</v>
      </c>
      <c r="AT12" s="27" t="str">
        <f t="shared" si="60"/>
        <v>No</v>
      </c>
      <c r="AU12" s="140" t="s">
        <v>300</v>
      </c>
      <c r="AV12" s="37" t="s">
        <v>230</v>
      </c>
      <c r="AW12" s="27">
        <v>0</v>
      </c>
      <c r="AX12" s="191">
        <v>0</v>
      </c>
      <c r="AY12" s="29">
        <f t="shared" si="6"/>
        <v>0</v>
      </c>
      <c r="AZ12" s="27">
        <v>0</v>
      </c>
      <c r="BA12" s="189">
        <f t="shared" si="7"/>
        <v>0</v>
      </c>
      <c r="BB12" s="142">
        <v>44105</v>
      </c>
      <c r="BC12" s="27" t="s">
        <v>291</v>
      </c>
      <c r="BD12" s="27" t="str">
        <f>IF(MATRIZASPECTOS[[#This Row],[(E) Tipo de valoración extraordinaria 2020]]="","",IF(MATRIZASPECTOS[[#This Row],[(E) Tipo de valoración extraordinaria 2020]]="Manual","",MATRIZASPECTOS[[#This Row],[(2) Probabilidad]]))</f>
        <v>Probable</v>
      </c>
      <c r="BE12" s="27" t="str">
        <f>IF(MATRIZASPECTOS[[#This Row],[(E) Tipo de valoración extraordinaria 2020]]="","",IF(MATRIZASPECTOS[[#This Row],[(E) Tipo de valoración extraordinaria 2020]]="Manual","",MATRIZASPECTOS[[#This Row],[(2) Consecuencia]]))</f>
        <v>Baja</v>
      </c>
      <c r="BF12" s="27" t="str">
        <f t="shared" si="8"/>
        <v>Bajo</v>
      </c>
      <c r="BG12" s="27">
        <f t="shared" si="9"/>
        <v>3</v>
      </c>
      <c r="BH12" s="27">
        <f t="shared" si="27"/>
        <v>1</v>
      </c>
      <c r="BI12" s="27">
        <f t="shared" si="11"/>
        <v>3</v>
      </c>
      <c r="BJ12" s="29">
        <f t="shared" si="12"/>
        <v>3</v>
      </c>
      <c r="BK12" s="27" t="str">
        <f t="shared" si="51"/>
        <v>Tolerable</v>
      </c>
      <c r="BL12" s="27" t="str">
        <f t="shared" si="13"/>
        <v>No</v>
      </c>
      <c r="BM12" s="53" t="s">
        <v>417</v>
      </c>
      <c r="BN12" s="37"/>
      <c r="BO12" s="29">
        <f t="shared" si="14"/>
        <v>0</v>
      </c>
      <c r="BP12" s="28"/>
      <c r="BQ12" s="29" t="str">
        <f t="shared" si="61"/>
        <v/>
      </c>
      <c r="BR12" s="27"/>
      <c r="BS12" s="49" t="str">
        <f t="shared" si="62"/>
        <v/>
      </c>
      <c r="BT12" s="25"/>
      <c r="BU12" s="27">
        <f t="shared" si="15"/>
        <v>3</v>
      </c>
      <c r="BV12" s="27" t="str">
        <f t="shared" si="16"/>
        <v>Tolerable</v>
      </c>
      <c r="BW12" s="29" t="str">
        <f t="shared" si="63"/>
        <v/>
      </c>
      <c r="BX12" s="27" t="str">
        <f t="shared" si="64"/>
        <v/>
      </c>
      <c r="BY12" s="27" t="str">
        <f t="shared" si="65"/>
        <v/>
      </c>
      <c r="BZ12" s="53"/>
      <c r="CA12" s="37"/>
      <c r="CB12" s="29" t="str">
        <f t="shared" si="17"/>
        <v/>
      </c>
      <c r="CC12" s="28"/>
      <c r="CD12" s="29" t="str">
        <f t="shared" si="66"/>
        <v/>
      </c>
      <c r="CE12" s="27"/>
      <c r="CF12" s="49" t="str">
        <f t="shared" si="67"/>
        <v/>
      </c>
      <c r="CG12" s="25"/>
      <c r="CH12" s="27" t="str">
        <f t="shared" si="68"/>
        <v/>
      </c>
      <c r="CI12" s="27" t="str">
        <f t="shared" si="68"/>
        <v/>
      </c>
      <c r="CJ12" s="29" t="str">
        <f t="shared" si="69"/>
        <v/>
      </c>
      <c r="CK12" s="27" t="str">
        <f t="shared" si="70"/>
        <v/>
      </c>
      <c r="CL12" s="27" t="str">
        <f t="shared" si="71"/>
        <v/>
      </c>
      <c r="CM12" s="53"/>
      <c r="CN12" s="37"/>
      <c r="CO12" s="29" t="str">
        <f t="shared" si="72"/>
        <v/>
      </c>
      <c r="CP12" s="28"/>
      <c r="CQ12" s="29" t="str">
        <f t="shared" si="73"/>
        <v/>
      </c>
      <c r="CR12" s="27"/>
      <c r="CS12" s="49" t="str">
        <f t="shared" si="74"/>
        <v/>
      </c>
      <c r="CT12" s="25"/>
      <c r="CU12" s="27" t="str">
        <f t="shared" si="75"/>
        <v/>
      </c>
      <c r="CV12" s="27" t="str">
        <f t="shared" si="75"/>
        <v/>
      </c>
      <c r="CW12" s="29" t="str">
        <f t="shared" si="76"/>
        <v/>
      </c>
      <c r="CX12" s="27" t="str">
        <f t="shared" si="77"/>
        <v/>
      </c>
      <c r="CY12" s="27" t="str">
        <f t="shared" si="78"/>
        <v/>
      </c>
      <c r="CZ12" s="30"/>
    </row>
    <row r="13" spans="1:104" ht="45.75" thickBot="1" x14ac:dyDescent="0.3">
      <c r="A13" s="17">
        <v>10</v>
      </c>
      <c r="B13" s="18" t="str">
        <f t="shared" ref="B13:B20" si="79">IF(I13="","",I13)</f>
        <v>Planeación estratégica</v>
      </c>
      <c r="C13" s="18" t="str">
        <f t="shared" ref="C13:D20" si="80">IF(P13="","",P13)</f>
        <v>Generación de empleo</v>
      </c>
      <c r="D13" s="18" t="str">
        <f t="shared" si="80"/>
        <v>Desarrollo económico y social</v>
      </c>
      <c r="E13" s="35">
        <v>43647</v>
      </c>
      <c r="F13" s="167" t="s">
        <v>334</v>
      </c>
      <c r="G13" s="99" t="s">
        <v>177</v>
      </c>
      <c r="H13" s="99" t="s">
        <v>336</v>
      </c>
      <c r="I13" s="26" t="s">
        <v>1</v>
      </c>
      <c r="J13" s="27" t="s">
        <v>90</v>
      </c>
      <c r="K13" s="104" t="s">
        <v>230</v>
      </c>
      <c r="L13" s="53" t="s">
        <v>279</v>
      </c>
      <c r="M13" s="37" t="s">
        <v>233</v>
      </c>
      <c r="N13" s="26" t="s">
        <v>213</v>
      </c>
      <c r="O13" s="26" t="s">
        <v>460</v>
      </c>
      <c r="P13" s="26" t="s">
        <v>25</v>
      </c>
      <c r="Q13" s="26" t="s">
        <v>215</v>
      </c>
      <c r="R13" s="27" t="s">
        <v>72</v>
      </c>
      <c r="S13" s="55" t="s">
        <v>78</v>
      </c>
      <c r="T13" s="35">
        <v>43647</v>
      </c>
      <c r="U13" s="27" t="s">
        <v>101</v>
      </c>
      <c r="V13" s="27" t="s">
        <v>103</v>
      </c>
      <c r="W13" s="27" t="str">
        <f t="shared" ref="W13:W20" si="81">IF(Z13="","",IF(Z13&lt;=10,"Bajo",IF(Z13&lt;=15,"Moderado",IF(Z13&gt;15,"Alto",""))))</f>
        <v>Moderado</v>
      </c>
      <c r="X13" s="27">
        <f t="shared" ref="X13:X20" si="82">IF(U13="","",VLOOKUP(U13,MATRIZ2,2,FALSE))</f>
        <v>5</v>
      </c>
      <c r="Y13" s="27">
        <f t="shared" ref="Y13:Y20" si="83">IF(V13="","",VLOOKUP(V13,MATRIZ3,2,FALSE))</f>
        <v>3</v>
      </c>
      <c r="Z13" s="27">
        <f t="shared" ref="Z13:Z20" si="84">IF(X13="","",IF(Y13="","",(X13*Y13)))</f>
        <v>15</v>
      </c>
      <c r="AA13" s="27" t="str">
        <f t="shared" ref="AA13:AA20" si="85">IF(Z13="","",IF(Z13&lt;=10,"Tolerable",IF(Z13&lt;=15,"Potencialmente no tolerable",IF(Z13&gt;15,"No tolerable",""))))</f>
        <v>Potencialmente no tolerable</v>
      </c>
      <c r="AB13" s="27" t="str">
        <f t="shared" ref="AB13:AB20" si="86">IF(AA13="","",IF(AA13="Tolerable","No",IF(AA13="Potencialmente no tolerable","No",IF(AA13="No tolerable","Si",""))))</f>
        <v>No</v>
      </c>
      <c r="AC13" s="53" t="s">
        <v>306</v>
      </c>
      <c r="AD13" s="80" t="s">
        <v>230</v>
      </c>
      <c r="AE13" s="78">
        <v>0</v>
      </c>
      <c r="AF13" s="83">
        <v>0</v>
      </c>
      <c r="AG13" s="29">
        <f t="shared" ref="AG13:AG20" si="87">IF(AE13="","",IF(AF13="","",(AE13-(AE13*AF13))))</f>
        <v>0</v>
      </c>
      <c r="AH13" s="27">
        <v>0</v>
      </c>
      <c r="AI13" s="184">
        <f t="shared" si="2"/>
        <v>0</v>
      </c>
      <c r="AJ13" s="142">
        <v>44006</v>
      </c>
      <c r="AK13" s="142" t="s">
        <v>291</v>
      </c>
      <c r="AL13" s="152" t="str">
        <f>IF(MATRIZASPECTOS[[#This Row],[(2) Tipo de valoración 2020]]="","",IF(MATRIZASPECTOS[[#This Row],[(2) Tipo de valoración 2020]]="Manual","",MATRIZASPECTOS[[#This Row],[Probabilidad]]))</f>
        <v>Certeza</v>
      </c>
      <c r="AM13" s="152" t="str">
        <f>IF(MATRIZASPECTOS[[#This Row],[(2) Tipo de valoración 2020]]="","",IF(MATRIZASPECTOS[[#This Row],[(2) Tipo de valoración 2020]]="Manual","",MATRIZASPECTOS[[#This Row],[Consecuencia]]))</f>
        <v>Moderada</v>
      </c>
      <c r="AN13" s="153" t="str">
        <f t="shared" si="3"/>
        <v>Moderado</v>
      </c>
      <c r="AO13" s="153">
        <f t="shared" si="24"/>
        <v>5</v>
      </c>
      <c r="AP13" s="153">
        <f t="shared" si="4"/>
        <v>3</v>
      </c>
      <c r="AQ13" s="27">
        <f t="shared" si="25"/>
        <v>15</v>
      </c>
      <c r="AR13" s="29">
        <f t="shared" si="5"/>
        <v>15</v>
      </c>
      <c r="AS13" s="27" t="str">
        <f t="shared" ref="AS13:AS20" si="88">IF(AR13="","",IF(AR13&lt;=10,"Tolerable",IF(AR13&lt;=15,"Potencialmente no tolerable",IF(AR13&gt;15,"No tolerable",""))))</f>
        <v>Potencialmente no tolerable</v>
      </c>
      <c r="AT13" s="27" t="str">
        <f t="shared" ref="AT13:AT20" si="89">IF(AS13="","",IF(AS13="Tolerable","No",IF(AS13="Potencialmente no tolerable","No",IF(AS13="No tolerable","Si",""))))</f>
        <v>No</v>
      </c>
      <c r="AU13" s="140" t="s">
        <v>300</v>
      </c>
      <c r="AV13" s="37" t="s">
        <v>230</v>
      </c>
      <c r="AW13" s="27">
        <v>0</v>
      </c>
      <c r="AX13" s="191">
        <v>0</v>
      </c>
      <c r="AY13" s="29">
        <f t="shared" si="6"/>
        <v>0</v>
      </c>
      <c r="AZ13" s="27">
        <v>0</v>
      </c>
      <c r="BA13" s="189">
        <f t="shared" si="7"/>
        <v>0</v>
      </c>
      <c r="BB13" s="142">
        <v>44105</v>
      </c>
      <c r="BC13" s="27" t="s">
        <v>291</v>
      </c>
      <c r="BD13" s="27" t="str">
        <f>IF(MATRIZASPECTOS[[#This Row],[(E) Tipo de valoración extraordinaria 2020]]="","",IF(MATRIZASPECTOS[[#This Row],[(E) Tipo de valoración extraordinaria 2020]]="Manual","",MATRIZASPECTOS[[#This Row],[(2) Probabilidad]]))</f>
        <v>Certeza</v>
      </c>
      <c r="BE13" s="27" t="str">
        <f>IF(MATRIZASPECTOS[[#This Row],[(E) Tipo de valoración extraordinaria 2020]]="","",IF(MATRIZASPECTOS[[#This Row],[(E) Tipo de valoración extraordinaria 2020]]="Manual","",MATRIZASPECTOS[[#This Row],[(2) Consecuencia]]))</f>
        <v>Moderada</v>
      </c>
      <c r="BF13" s="27" t="str">
        <f t="shared" si="8"/>
        <v>Moderado</v>
      </c>
      <c r="BG13" s="27">
        <f t="shared" si="9"/>
        <v>5</v>
      </c>
      <c r="BH13" s="27">
        <f t="shared" si="27"/>
        <v>3</v>
      </c>
      <c r="BI13" s="27">
        <f t="shared" si="11"/>
        <v>15</v>
      </c>
      <c r="BJ13" s="29">
        <f t="shared" si="12"/>
        <v>15</v>
      </c>
      <c r="BK13" s="27" t="str">
        <f t="shared" si="51"/>
        <v>Potencialmente no tolerable</v>
      </c>
      <c r="BL13" s="27" t="str">
        <f t="shared" si="13"/>
        <v>No</v>
      </c>
      <c r="BM13" s="53" t="s">
        <v>418</v>
      </c>
      <c r="BN13" s="37"/>
      <c r="BO13" s="29">
        <f t="shared" si="14"/>
        <v>0</v>
      </c>
      <c r="BP13" s="28"/>
      <c r="BQ13" s="29" t="str">
        <f t="shared" ref="BQ13:BQ20" si="90">IF(BO13="","",IF(BP13="","",(BO13-(BO13*BP13))))</f>
        <v/>
      </c>
      <c r="BR13" s="27"/>
      <c r="BS13" s="49" t="str">
        <f t="shared" ref="BS13:BS20" si="91">IF(BQ13="","",IF(BR13="","",((BQ13-BR13)/BQ13)))</f>
        <v/>
      </c>
      <c r="BT13" s="25"/>
      <c r="BU13" s="27">
        <f t="shared" si="15"/>
        <v>15</v>
      </c>
      <c r="BV13" s="27" t="str">
        <f t="shared" si="16"/>
        <v>Potencialmente no tolerable</v>
      </c>
      <c r="BW13" s="29" t="str">
        <f t="shared" ref="BW13:BW20" si="92">IF(BS13="","",(IF(BS13&lt;=-1%,(BU13+(ABS(BU13*BS13))),(BU13-((ABS(BU13*BS13))+BP13)))))</f>
        <v/>
      </c>
      <c r="BX13" s="27" t="str">
        <f t="shared" ref="BX13:BX20" si="93">IF(BW13="","",IF(BW13&lt;=10,"Tolerable",IF(BW13&lt;=15,"Potencialmente no tolerable",IF(BW13&gt;15,"No tolerable",""))))</f>
        <v/>
      </c>
      <c r="BY13" s="27" t="str">
        <f t="shared" ref="BY13:BY20" si="94">IF(BX13="","",IF(BX13="Tolerable","No",IF(BX13="Potencialmente no tolerable","No",IF(BX13="No tolerable","Si",""))))</f>
        <v/>
      </c>
      <c r="BZ13" s="53"/>
      <c r="CA13" s="37"/>
      <c r="CB13" s="29" t="str">
        <f t="shared" ref="CB13:CB20" si="95">IF(BR13="","",BR13)</f>
        <v/>
      </c>
      <c r="CC13" s="28"/>
      <c r="CD13" s="29" t="str">
        <f t="shared" ref="CD13:CD20" si="96">IF(CB13="","",IF(CC13="","",(CB13-(CB13*CC13))))</f>
        <v/>
      </c>
      <c r="CE13" s="27"/>
      <c r="CF13" s="49" t="str">
        <f t="shared" ref="CF13:CF20" si="97">IF(CD13="","",IF(CE13="","",((CD13-CE13)/CD13)))</f>
        <v/>
      </c>
      <c r="CG13" s="25"/>
      <c r="CH13" s="27" t="str">
        <f t="shared" ref="CH13:CI20" si="98">IF(BW13="","",BW13)</f>
        <v/>
      </c>
      <c r="CI13" s="27" t="str">
        <f t="shared" si="98"/>
        <v/>
      </c>
      <c r="CJ13" s="29" t="str">
        <f t="shared" ref="CJ13:CJ20" si="99">IF(CF13="","",(IF(CF13&lt;=-1%,(CH13+(ABS(CH13*CF13))),(CH13-((ABS(CH13*CF13))+CC13)))))</f>
        <v/>
      </c>
      <c r="CK13" s="27" t="str">
        <f t="shared" ref="CK13:CK20" si="100">IF(CJ13="","",IF(CJ13&lt;=10,"Tolerable",IF(CJ13&lt;=15,"Potencialmente no tolerable",IF(CJ13&gt;15,"No tolerable",""))))</f>
        <v/>
      </c>
      <c r="CL13" s="27" t="str">
        <f t="shared" ref="CL13:CL20" si="101">IF(CK13="","",IF(CK13="Tolerable","No",IF(CK13="Potencialmente no tolerable","No",IF(CK13="No tolerable","Si",""))))</f>
        <v/>
      </c>
      <c r="CM13" s="53"/>
      <c r="CN13" s="37"/>
      <c r="CO13" s="29" t="str">
        <f t="shared" ref="CO13:CO20" si="102">IF(CE13="","",CE13)</f>
        <v/>
      </c>
      <c r="CP13" s="28"/>
      <c r="CQ13" s="29" t="str">
        <f t="shared" ref="CQ13:CQ20" si="103">IF(CO13="","",IF(CP13="","",(CO13-(CO13*CP13))))</f>
        <v/>
      </c>
      <c r="CR13" s="27"/>
      <c r="CS13" s="49" t="str">
        <f t="shared" ref="CS13:CS20" si="104">IF(CQ13="","",IF(CR13="","",((CQ13-CR13)/CQ13)))</f>
        <v/>
      </c>
      <c r="CT13" s="25"/>
      <c r="CU13" s="27" t="str">
        <f t="shared" ref="CU13:CV20" si="105">IF(CJ13="","",CJ13)</f>
        <v/>
      </c>
      <c r="CV13" s="27" t="str">
        <f t="shared" si="105"/>
        <v/>
      </c>
      <c r="CW13" s="29" t="str">
        <f t="shared" ref="CW13:CW20" si="106">IF(CS13="","",(IF(CS13&lt;=-1%,(CU13+(ABS(CU13*CS13))),(CU13-((ABS(CU13*CS13))+CP13)))))</f>
        <v/>
      </c>
      <c r="CX13" s="27" t="str">
        <f t="shared" ref="CX13:CX20" si="107">IF(CW13="","",IF(CW13&lt;=10,"Tolerable",IF(CW13&lt;=15,"Potencialmente no tolerable",IF(CW13&gt;15,"No tolerable",""))))</f>
        <v/>
      </c>
      <c r="CY13" s="27" t="str">
        <f t="shared" ref="CY13:CY20" si="108">IF(CX13="","",IF(CX13="Tolerable","No",IF(CX13="Potencialmente no tolerable","No",IF(CX13="No tolerable","Si",""))))</f>
        <v/>
      </c>
      <c r="CZ13" s="30"/>
    </row>
    <row r="14" spans="1:104" ht="45.75" thickBot="1" x14ac:dyDescent="0.3">
      <c r="A14" s="17">
        <v>11</v>
      </c>
      <c r="B14" s="68" t="str">
        <f t="shared" si="79"/>
        <v>Planeación estratégica</v>
      </c>
      <c r="C14" s="68" t="str">
        <f t="shared" si="80"/>
        <v>Generación de vertimientos</v>
      </c>
      <c r="D14" s="68" t="str">
        <f t="shared" si="80"/>
        <v>Contaminación por descarga de aguas residuales domésticas</v>
      </c>
      <c r="E14" s="35">
        <v>43647</v>
      </c>
      <c r="F14" s="167" t="s">
        <v>334</v>
      </c>
      <c r="G14" s="99" t="s">
        <v>177</v>
      </c>
      <c r="H14" s="99" t="s">
        <v>336</v>
      </c>
      <c r="I14" s="26" t="s">
        <v>1</v>
      </c>
      <c r="J14" s="27" t="s">
        <v>90</v>
      </c>
      <c r="K14" s="104" t="s">
        <v>230</v>
      </c>
      <c r="L14" s="53" t="s">
        <v>279</v>
      </c>
      <c r="M14" s="37" t="s">
        <v>68</v>
      </c>
      <c r="N14" s="26" t="s">
        <v>208</v>
      </c>
      <c r="O14" s="26" t="s">
        <v>460</v>
      </c>
      <c r="P14" s="26" t="s">
        <v>20</v>
      </c>
      <c r="Q14" s="26" t="s">
        <v>50</v>
      </c>
      <c r="R14" s="27" t="s">
        <v>71</v>
      </c>
      <c r="S14" s="55" t="s">
        <v>75</v>
      </c>
      <c r="T14" s="35">
        <v>43647</v>
      </c>
      <c r="U14" s="27" t="s">
        <v>101</v>
      </c>
      <c r="V14" s="27" t="s">
        <v>103</v>
      </c>
      <c r="W14" s="27" t="str">
        <f t="shared" si="81"/>
        <v>Moderado</v>
      </c>
      <c r="X14" s="27">
        <f t="shared" si="82"/>
        <v>5</v>
      </c>
      <c r="Y14" s="27">
        <f t="shared" si="83"/>
        <v>3</v>
      </c>
      <c r="Z14" s="27">
        <f t="shared" si="84"/>
        <v>15</v>
      </c>
      <c r="AA14" s="27" t="str">
        <f t="shared" si="85"/>
        <v>Potencialmente no tolerable</v>
      </c>
      <c r="AB14" s="27" t="str">
        <f t="shared" si="86"/>
        <v>No</v>
      </c>
      <c r="AC14" s="53" t="s">
        <v>306</v>
      </c>
      <c r="AD14" s="80" t="s">
        <v>230</v>
      </c>
      <c r="AE14" s="78">
        <v>0</v>
      </c>
      <c r="AF14" s="83">
        <v>0</v>
      </c>
      <c r="AG14" s="73">
        <f t="shared" si="87"/>
        <v>0</v>
      </c>
      <c r="AH14" s="69">
        <v>0</v>
      </c>
      <c r="AI14" s="185">
        <f t="shared" si="2"/>
        <v>0</v>
      </c>
      <c r="AJ14" s="143">
        <v>44006</v>
      </c>
      <c r="AK14" s="143" t="s">
        <v>291</v>
      </c>
      <c r="AL14" s="154" t="str">
        <f>IF(MATRIZASPECTOS[[#This Row],[(2) Tipo de valoración 2020]]="","",IF(MATRIZASPECTOS[[#This Row],[(2) Tipo de valoración 2020]]="Manual","",MATRIZASPECTOS[[#This Row],[Probabilidad]]))</f>
        <v>Certeza</v>
      </c>
      <c r="AM14" s="154" t="str">
        <f>IF(MATRIZASPECTOS[[#This Row],[(2) Tipo de valoración 2020]]="","",IF(MATRIZASPECTOS[[#This Row],[(2) Tipo de valoración 2020]]="Manual","",MATRIZASPECTOS[[#This Row],[Consecuencia]]))</f>
        <v>Moderada</v>
      </c>
      <c r="AN14" s="155" t="str">
        <f t="shared" si="3"/>
        <v>Moderado</v>
      </c>
      <c r="AO14" s="155">
        <f t="shared" si="24"/>
        <v>5</v>
      </c>
      <c r="AP14" s="155">
        <f t="shared" si="4"/>
        <v>3</v>
      </c>
      <c r="AQ14" s="69">
        <f t="shared" si="25"/>
        <v>15</v>
      </c>
      <c r="AR14" s="73">
        <f t="shared" si="5"/>
        <v>15</v>
      </c>
      <c r="AS14" s="69" t="str">
        <f t="shared" si="88"/>
        <v>Potencialmente no tolerable</v>
      </c>
      <c r="AT14" s="69" t="str">
        <f t="shared" si="89"/>
        <v>No</v>
      </c>
      <c r="AU14" s="140" t="s">
        <v>282</v>
      </c>
      <c r="AV14" s="37" t="s">
        <v>230</v>
      </c>
      <c r="AW14" s="27">
        <v>0</v>
      </c>
      <c r="AX14" s="191">
        <v>0</v>
      </c>
      <c r="AY14" s="29">
        <f t="shared" si="6"/>
        <v>0</v>
      </c>
      <c r="AZ14" s="27">
        <v>0</v>
      </c>
      <c r="BA14" s="189">
        <f t="shared" si="7"/>
        <v>0</v>
      </c>
      <c r="BB14" s="143">
        <v>44105</v>
      </c>
      <c r="BC14" s="27" t="s">
        <v>292</v>
      </c>
      <c r="BD14" s="27" t="s">
        <v>100</v>
      </c>
      <c r="BE14" s="27" t="s">
        <v>103</v>
      </c>
      <c r="BF14" s="27" t="str">
        <f t="shared" si="8"/>
        <v>Bajo</v>
      </c>
      <c r="BG14" s="27">
        <f t="shared" si="9"/>
        <v>3</v>
      </c>
      <c r="BH14" s="27">
        <f t="shared" si="27"/>
        <v>3</v>
      </c>
      <c r="BI14" s="27">
        <f t="shared" si="11"/>
        <v>9</v>
      </c>
      <c r="BJ14" s="29">
        <f t="shared" si="12"/>
        <v>9</v>
      </c>
      <c r="BK14" s="69" t="str">
        <f t="shared" si="51"/>
        <v>Tolerable</v>
      </c>
      <c r="BL14" s="27" t="str">
        <f t="shared" si="13"/>
        <v>No</v>
      </c>
      <c r="BM14" s="53" t="s">
        <v>399</v>
      </c>
      <c r="BN14" s="37"/>
      <c r="BO14" s="29">
        <f t="shared" si="14"/>
        <v>0</v>
      </c>
      <c r="BP14" s="28"/>
      <c r="BQ14" s="29" t="str">
        <f t="shared" si="90"/>
        <v/>
      </c>
      <c r="BR14" s="27"/>
      <c r="BS14" s="49" t="str">
        <f t="shared" si="91"/>
        <v/>
      </c>
      <c r="BT14" s="25"/>
      <c r="BU14" s="27">
        <f t="shared" si="15"/>
        <v>15</v>
      </c>
      <c r="BV14" s="27" t="str">
        <f t="shared" si="16"/>
        <v>Potencialmente no tolerable</v>
      </c>
      <c r="BW14" s="29" t="str">
        <f t="shared" si="92"/>
        <v/>
      </c>
      <c r="BX14" s="27" t="str">
        <f t="shared" si="93"/>
        <v/>
      </c>
      <c r="BY14" s="27" t="str">
        <f t="shared" si="94"/>
        <v/>
      </c>
      <c r="BZ14" s="53"/>
      <c r="CA14" s="37"/>
      <c r="CB14" s="29" t="str">
        <f t="shared" si="95"/>
        <v/>
      </c>
      <c r="CC14" s="28"/>
      <c r="CD14" s="29" t="str">
        <f t="shared" si="96"/>
        <v/>
      </c>
      <c r="CE14" s="27"/>
      <c r="CF14" s="49" t="str">
        <f t="shared" si="97"/>
        <v/>
      </c>
      <c r="CG14" s="25"/>
      <c r="CH14" s="27" t="str">
        <f t="shared" si="98"/>
        <v/>
      </c>
      <c r="CI14" s="27" t="str">
        <f t="shared" si="98"/>
        <v/>
      </c>
      <c r="CJ14" s="29" t="str">
        <f t="shared" si="99"/>
        <v/>
      </c>
      <c r="CK14" s="27" t="str">
        <f t="shared" si="100"/>
        <v/>
      </c>
      <c r="CL14" s="27" t="str">
        <f t="shared" si="101"/>
        <v/>
      </c>
      <c r="CM14" s="53"/>
      <c r="CN14" s="37"/>
      <c r="CO14" s="29" t="str">
        <f t="shared" si="102"/>
        <v/>
      </c>
      <c r="CP14" s="28"/>
      <c r="CQ14" s="29" t="str">
        <f t="shared" si="103"/>
        <v/>
      </c>
      <c r="CR14" s="27"/>
      <c r="CS14" s="49" t="str">
        <f t="shared" si="104"/>
        <v/>
      </c>
      <c r="CT14" s="25"/>
      <c r="CU14" s="27" t="str">
        <f t="shared" si="105"/>
        <v/>
      </c>
      <c r="CV14" s="27" t="str">
        <f t="shared" si="105"/>
        <v/>
      </c>
      <c r="CW14" s="29" t="str">
        <f t="shared" si="106"/>
        <v/>
      </c>
      <c r="CX14" s="27" t="str">
        <f t="shared" si="107"/>
        <v/>
      </c>
      <c r="CY14" s="27" t="str">
        <f t="shared" si="108"/>
        <v/>
      </c>
      <c r="CZ14" s="30"/>
    </row>
    <row r="15" spans="1:104" ht="72.75" thickBot="1" x14ac:dyDescent="0.3">
      <c r="A15" s="17">
        <v>12</v>
      </c>
      <c r="B15" s="68" t="str">
        <f t="shared" si="79"/>
        <v>Planeación estratégica</v>
      </c>
      <c r="C15" s="68" t="str">
        <f t="shared" si="80"/>
        <v>Generación de residuos</v>
      </c>
      <c r="D15" s="68" t="str">
        <f t="shared" si="80"/>
        <v>Contaminación por generación de residuos ordinarios</v>
      </c>
      <c r="E15" s="35">
        <v>43647</v>
      </c>
      <c r="F15" s="167" t="s">
        <v>334</v>
      </c>
      <c r="G15" s="99" t="s">
        <v>177</v>
      </c>
      <c r="H15" s="99" t="s">
        <v>336</v>
      </c>
      <c r="I15" s="26" t="s">
        <v>1</v>
      </c>
      <c r="J15" s="27" t="s">
        <v>90</v>
      </c>
      <c r="K15" s="104" t="s">
        <v>230</v>
      </c>
      <c r="L15" s="53" t="s">
        <v>279</v>
      </c>
      <c r="M15" s="37" t="s">
        <v>68</v>
      </c>
      <c r="N15" s="26" t="s">
        <v>209</v>
      </c>
      <c r="O15" s="26" t="s">
        <v>460</v>
      </c>
      <c r="P15" s="26" t="s">
        <v>23</v>
      </c>
      <c r="Q15" s="26" t="s">
        <v>55</v>
      </c>
      <c r="R15" s="27" t="s">
        <v>71</v>
      </c>
      <c r="S15" s="55" t="s">
        <v>76</v>
      </c>
      <c r="T15" s="35">
        <v>43647</v>
      </c>
      <c r="U15" s="27" t="s">
        <v>101</v>
      </c>
      <c r="V15" s="27" t="s">
        <v>104</v>
      </c>
      <c r="W15" s="27" t="str">
        <f t="shared" si="81"/>
        <v>Alto</v>
      </c>
      <c r="X15" s="27">
        <f t="shared" si="82"/>
        <v>5</v>
      </c>
      <c r="Y15" s="27">
        <f t="shared" si="83"/>
        <v>5</v>
      </c>
      <c r="Z15" s="27">
        <f t="shared" si="84"/>
        <v>25</v>
      </c>
      <c r="AA15" s="27" t="str">
        <f t="shared" si="85"/>
        <v>No tolerable</v>
      </c>
      <c r="AB15" s="27" t="str">
        <f t="shared" si="86"/>
        <v>Si</v>
      </c>
      <c r="AC15" s="53" t="s">
        <v>308</v>
      </c>
      <c r="AD15" s="80" t="s">
        <v>284</v>
      </c>
      <c r="AE15" s="78">
        <v>0.97</v>
      </c>
      <c r="AF15" s="83">
        <v>0</v>
      </c>
      <c r="AG15" s="73">
        <f t="shared" si="87"/>
        <v>0.97</v>
      </c>
      <c r="AH15" s="27">
        <v>0.74</v>
      </c>
      <c r="AI15" s="185">
        <f t="shared" si="2"/>
        <v>0.23711340206185566</v>
      </c>
      <c r="AJ15" s="143">
        <v>44006</v>
      </c>
      <c r="AK15" s="143" t="s">
        <v>291</v>
      </c>
      <c r="AL15" s="154" t="str">
        <f>IF(MATRIZASPECTOS[[#This Row],[(2) Tipo de valoración 2020]]="","",IF(MATRIZASPECTOS[[#This Row],[(2) Tipo de valoración 2020]]="Manual","",MATRIZASPECTOS[[#This Row],[Probabilidad]]))</f>
        <v>Certeza</v>
      </c>
      <c r="AM15" s="154" t="str">
        <f>IF(MATRIZASPECTOS[[#This Row],[(2) Tipo de valoración 2020]]="","",IF(MATRIZASPECTOS[[#This Row],[(2) Tipo de valoración 2020]]="Manual","",MATRIZASPECTOS[[#This Row],[Consecuencia]]))</f>
        <v>Alta</v>
      </c>
      <c r="AN15" s="155" t="str">
        <f t="shared" si="3"/>
        <v>Alto</v>
      </c>
      <c r="AO15" s="155">
        <f t="shared" si="24"/>
        <v>5</v>
      </c>
      <c r="AP15" s="155">
        <f t="shared" si="4"/>
        <v>5</v>
      </c>
      <c r="AQ15" s="69">
        <f t="shared" si="25"/>
        <v>25</v>
      </c>
      <c r="AR15" s="73">
        <f t="shared" si="5"/>
        <v>19.072164948453608</v>
      </c>
      <c r="AS15" s="69" t="str">
        <f t="shared" si="88"/>
        <v>No tolerable</v>
      </c>
      <c r="AT15" s="69" t="str">
        <f t="shared" si="89"/>
        <v>Si</v>
      </c>
      <c r="AU15" s="140" t="s">
        <v>285</v>
      </c>
      <c r="AV15" s="37" t="s">
        <v>284</v>
      </c>
      <c r="AW15" s="27">
        <v>0.74</v>
      </c>
      <c r="AX15" s="191">
        <v>-0.18</v>
      </c>
      <c r="AY15" s="29">
        <f t="shared" si="6"/>
        <v>0.87319999999999998</v>
      </c>
      <c r="AZ15" s="27">
        <v>0.28000000000000003</v>
      </c>
      <c r="BA15" s="189">
        <f t="shared" si="7"/>
        <v>0.67934035730645892</v>
      </c>
      <c r="BB15" s="143">
        <v>44105</v>
      </c>
      <c r="BC15" s="27" t="s">
        <v>291</v>
      </c>
      <c r="BD15" s="27" t="str">
        <f>IF(MATRIZASPECTOS[[#This Row],[(E) Tipo de valoración extraordinaria 2020]]="","",IF(MATRIZASPECTOS[[#This Row],[(E) Tipo de valoración extraordinaria 2020]]="Manual","",MATRIZASPECTOS[[#This Row],[(2) Probabilidad]]))</f>
        <v>Certeza</v>
      </c>
      <c r="BE15" s="27" t="str">
        <f>IF(MATRIZASPECTOS[[#This Row],[(E) Tipo de valoración extraordinaria 2020]]="","",IF(MATRIZASPECTOS[[#This Row],[(E) Tipo de valoración extraordinaria 2020]]="Manual","",MATRIZASPECTOS[[#This Row],[(2) Consecuencia]]))</f>
        <v>Alta</v>
      </c>
      <c r="BF15" s="27" t="str">
        <f t="shared" si="8"/>
        <v>Alto</v>
      </c>
      <c r="BG15" s="27">
        <f t="shared" si="9"/>
        <v>5</v>
      </c>
      <c r="BH15" s="27">
        <f t="shared" si="27"/>
        <v>5</v>
      </c>
      <c r="BI15" s="29">
        <f t="shared" si="11"/>
        <v>19.072164948453608</v>
      </c>
      <c r="BJ15" s="29">
        <f t="shared" si="12"/>
        <v>6.2956735977634128</v>
      </c>
      <c r="BK15" s="69" t="str">
        <f t="shared" si="51"/>
        <v>Tolerable</v>
      </c>
      <c r="BL15" s="27" t="str">
        <f t="shared" si="13"/>
        <v>No</v>
      </c>
      <c r="BM15" s="53" t="s">
        <v>454</v>
      </c>
      <c r="BN15" s="37"/>
      <c r="BO15" s="29">
        <f t="shared" si="14"/>
        <v>0.74</v>
      </c>
      <c r="BP15" s="28"/>
      <c r="BQ15" s="29" t="str">
        <f t="shared" si="90"/>
        <v/>
      </c>
      <c r="BR15" s="27"/>
      <c r="BS15" s="49" t="str">
        <f t="shared" si="91"/>
        <v/>
      </c>
      <c r="BT15" s="25"/>
      <c r="BU15" s="27">
        <f t="shared" si="15"/>
        <v>19.072164948453608</v>
      </c>
      <c r="BV15" s="27" t="str">
        <f t="shared" si="16"/>
        <v>No tolerable</v>
      </c>
      <c r="BW15" s="29" t="str">
        <f t="shared" si="92"/>
        <v/>
      </c>
      <c r="BX15" s="27" t="str">
        <f t="shared" si="93"/>
        <v/>
      </c>
      <c r="BY15" s="27" t="str">
        <f t="shared" si="94"/>
        <v/>
      </c>
      <c r="BZ15" s="53"/>
      <c r="CA15" s="37"/>
      <c r="CB15" s="29" t="str">
        <f t="shared" si="95"/>
        <v/>
      </c>
      <c r="CC15" s="28"/>
      <c r="CD15" s="29" t="str">
        <f t="shared" si="96"/>
        <v/>
      </c>
      <c r="CE15" s="27"/>
      <c r="CF15" s="49" t="str">
        <f t="shared" si="97"/>
        <v/>
      </c>
      <c r="CG15" s="25"/>
      <c r="CH15" s="27" t="str">
        <f t="shared" si="98"/>
        <v/>
      </c>
      <c r="CI15" s="27" t="str">
        <f t="shared" si="98"/>
        <v/>
      </c>
      <c r="CJ15" s="29" t="str">
        <f t="shared" si="99"/>
        <v/>
      </c>
      <c r="CK15" s="27" t="str">
        <f t="shared" si="100"/>
        <v/>
      </c>
      <c r="CL15" s="27" t="str">
        <f t="shared" si="101"/>
        <v/>
      </c>
      <c r="CM15" s="53"/>
      <c r="CN15" s="37"/>
      <c r="CO15" s="29" t="str">
        <f t="shared" si="102"/>
        <v/>
      </c>
      <c r="CP15" s="28"/>
      <c r="CQ15" s="29" t="str">
        <f t="shared" si="103"/>
        <v/>
      </c>
      <c r="CR15" s="27"/>
      <c r="CS15" s="49" t="str">
        <f t="shared" si="104"/>
        <v/>
      </c>
      <c r="CT15" s="25"/>
      <c r="CU15" s="27" t="str">
        <f t="shared" si="105"/>
        <v/>
      </c>
      <c r="CV15" s="27" t="str">
        <f t="shared" si="105"/>
        <v/>
      </c>
      <c r="CW15" s="29" t="str">
        <f t="shared" si="106"/>
        <v/>
      </c>
      <c r="CX15" s="27" t="str">
        <f t="shared" si="107"/>
        <v/>
      </c>
      <c r="CY15" s="27" t="str">
        <f t="shared" si="108"/>
        <v/>
      </c>
      <c r="CZ15" s="30"/>
    </row>
    <row r="16" spans="1:104" ht="45.75" thickBot="1" x14ac:dyDescent="0.3">
      <c r="A16" s="17">
        <v>13</v>
      </c>
      <c r="B16" s="68" t="str">
        <f t="shared" si="79"/>
        <v>Planeación estratégica</v>
      </c>
      <c r="C16" s="68" t="str">
        <f t="shared" si="80"/>
        <v>Generación de residuos</v>
      </c>
      <c r="D16" s="68" t="str">
        <f t="shared" si="80"/>
        <v>Aprovechamiento de residuos reutilizables</v>
      </c>
      <c r="E16" s="35">
        <v>43647</v>
      </c>
      <c r="F16" s="167" t="s">
        <v>334</v>
      </c>
      <c r="G16" s="99" t="s">
        <v>177</v>
      </c>
      <c r="H16" s="99" t="s">
        <v>336</v>
      </c>
      <c r="I16" s="26" t="s">
        <v>1</v>
      </c>
      <c r="J16" s="27" t="s">
        <v>90</v>
      </c>
      <c r="K16" s="104" t="s">
        <v>230</v>
      </c>
      <c r="L16" s="53" t="s">
        <v>279</v>
      </c>
      <c r="M16" s="37" t="s">
        <v>68</v>
      </c>
      <c r="N16" s="26" t="s">
        <v>216</v>
      </c>
      <c r="O16" s="26" t="s">
        <v>460</v>
      </c>
      <c r="P16" s="26" t="s">
        <v>23</v>
      </c>
      <c r="Q16" s="26" t="s">
        <v>60</v>
      </c>
      <c r="R16" s="27" t="s">
        <v>72</v>
      </c>
      <c r="S16" s="55" t="s">
        <v>76</v>
      </c>
      <c r="T16" s="35">
        <v>43647</v>
      </c>
      <c r="U16" s="27" t="s">
        <v>101</v>
      </c>
      <c r="V16" s="27" t="s">
        <v>103</v>
      </c>
      <c r="W16" s="27" t="str">
        <f t="shared" si="81"/>
        <v>Moderado</v>
      </c>
      <c r="X16" s="27">
        <f t="shared" si="82"/>
        <v>5</v>
      </c>
      <c r="Y16" s="27">
        <f t="shared" si="83"/>
        <v>3</v>
      </c>
      <c r="Z16" s="27">
        <f t="shared" si="84"/>
        <v>15</v>
      </c>
      <c r="AA16" s="27" t="str">
        <f t="shared" si="85"/>
        <v>Potencialmente no tolerable</v>
      </c>
      <c r="AB16" s="27" t="str">
        <f t="shared" si="86"/>
        <v>No</v>
      </c>
      <c r="AC16" s="53" t="s">
        <v>320</v>
      </c>
      <c r="AD16" s="80" t="s">
        <v>230</v>
      </c>
      <c r="AE16" s="78">
        <v>0</v>
      </c>
      <c r="AF16" s="83">
        <v>0</v>
      </c>
      <c r="AG16" s="73">
        <f t="shared" si="87"/>
        <v>0</v>
      </c>
      <c r="AH16" s="69">
        <v>0</v>
      </c>
      <c r="AI16" s="185">
        <f t="shared" si="2"/>
        <v>0</v>
      </c>
      <c r="AJ16" s="143">
        <v>44006</v>
      </c>
      <c r="AK16" s="143" t="s">
        <v>291</v>
      </c>
      <c r="AL16" s="154" t="str">
        <f>IF(MATRIZASPECTOS[[#This Row],[(2) Tipo de valoración 2020]]="","",IF(MATRIZASPECTOS[[#This Row],[(2) Tipo de valoración 2020]]="Manual","",MATRIZASPECTOS[[#This Row],[Probabilidad]]))</f>
        <v>Certeza</v>
      </c>
      <c r="AM16" s="154" t="str">
        <f>IF(MATRIZASPECTOS[[#This Row],[(2) Tipo de valoración 2020]]="","",IF(MATRIZASPECTOS[[#This Row],[(2) Tipo de valoración 2020]]="Manual","",MATRIZASPECTOS[[#This Row],[Consecuencia]]))</f>
        <v>Moderada</v>
      </c>
      <c r="AN16" s="155" t="str">
        <f t="shared" si="3"/>
        <v>Moderado</v>
      </c>
      <c r="AO16" s="155">
        <f t="shared" si="24"/>
        <v>5</v>
      </c>
      <c r="AP16" s="155">
        <f t="shared" si="4"/>
        <v>3</v>
      </c>
      <c r="AQ16" s="69">
        <f t="shared" si="25"/>
        <v>15</v>
      </c>
      <c r="AR16" s="73">
        <f t="shared" si="5"/>
        <v>15</v>
      </c>
      <c r="AS16" s="69" t="str">
        <f t="shared" si="88"/>
        <v>Potencialmente no tolerable</v>
      </c>
      <c r="AT16" s="69" t="str">
        <f t="shared" si="89"/>
        <v>No</v>
      </c>
      <c r="AU16" s="140" t="s">
        <v>321</v>
      </c>
      <c r="AV16" s="37" t="s">
        <v>230</v>
      </c>
      <c r="AW16" s="27">
        <v>0</v>
      </c>
      <c r="AX16" s="191">
        <v>0</v>
      </c>
      <c r="AY16" s="29">
        <f t="shared" si="6"/>
        <v>0</v>
      </c>
      <c r="AZ16" s="27">
        <v>0</v>
      </c>
      <c r="BA16" s="189">
        <f t="shared" si="7"/>
        <v>0</v>
      </c>
      <c r="BB16" s="145">
        <v>44105</v>
      </c>
      <c r="BC16" s="27" t="s">
        <v>292</v>
      </c>
      <c r="BD16" s="27" t="s">
        <v>100</v>
      </c>
      <c r="BE16" s="27" t="s">
        <v>103</v>
      </c>
      <c r="BF16" s="27" t="str">
        <f t="shared" si="8"/>
        <v>Bajo</v>
      </c>
      <c r="BG16" s="27">
        <f t="shared" si="9"/>
        <v>3</v>
      </c>
      <c r="BH16" s="27">
        <f t="shared" si="27"/>
        <v>3</v>
      </c>
      <c r="BI16" s="27">
        <f t="shared" si="11"/>
        <v>9</v>
      </c>
      <c r="BJ16" s="29">
        <f t="shared" si="12"/>
        <v>9</v>
      </c>
      <c r="BK16" s="69" t="str">
        <f t="shared" si="51"/>
        <v>Tolerable</v>
      </c>
      <c r="BL16" s="27" t="str">
        <f t="shared" si="13"/>
        <v>No</v>
      </c>
      <c r="BM16" s="53" t="s">
        <v>449</v>
      </c>
      <c r="BN16" s="37"/>
      <c r="BO16" s="29">
        <f t="shared" si="14"/>
        <v>0</v>
      </c>
      <c r="BP16" s="28"/>
      <c r="BQ16" s="29" t="str">
        <f t="shared" si="90"/>
        <v/>
      </c>
      <c r="BR16" s="27"/>
      <c r="BS16" s="49" t="str">
        <f t="shared" si="91"/>
        <v/>
      </c>
      <c r="BT16" s="25"/>
      <c r="BU16" s="27">
        <f t="shared" si="15"/>
        <v>15</v>
      </c>
      <c r="BV16" s="27" t="str">
        <f t="shared" si="16"/>
        <v>Potencialmente no tolerable</v>
      </c>
      <c r="BW16" s="29" t="str">
        <f t="shared" si="92"/>
        <v/>
      </c>
      <c r="BX16" s="27" t="str">
        <f t="shared" si="93"/>
        <v/>
      </c>
      <c r="BY16" s="27" t="str">
        <f t="shared" si="94"/>
        <v/>
      </c>
      <c r="BZ16" s="53"/>
      <c r="CA16" s="37"/>
      <c r="CB16" s="29" t="str">
        <f t="shared" si="95"/>
        <v/>
      </c>
      <c r="CC16" s="28"/>
      <c r="CD16" s="29" t="str">
        <f t="shared" si="96"/>
        <v/>
      </c>
      <c r="CE16" s="27"/>
      <c r="CF16" s="49" t="str">
        <f t="shared" si="97"/>
        <v/>
      </c>
      <c r="CG16" s="25"/>
      <c r="CH16" s="27" t="str">
        <f t="shared" si="98"/>
        <v/>
      </c>
      <c r="CI16" s="27" t="str">
        <f t="shared" si="98"/>
        <v/>
      </c>
      <c r="CJ16" s="29" t="str">
        <f t="shared" si="99"/>
        <v/>
      </c>
      <c r="CK16" s="27" t="str">
        <f t="shared" si="100"/>
        <v/>
      </c>
      <c r="CL16" s="27" t="str">
        <f t="shared" si="101"/>
        <v/>
      </c>
      <c r="CM16" s="53"/>
      <c r="CN16" s="37"/>
      <c r="CO16" s="29" t="str">
        <f t="shared" si="102"/>
        <v/>
      </c>
      <c r="CP16" s="28"/>
      <c r="CQ16" s="29" t="str">
        <f t="shared" si="103"/>
        <v/>
      </c>
      <c r="CR16" s="27"/>
      <c r="CS16" s="49" t="str">
        <f t="shared" si="104"/>
        <v/>
      </c>
      <c r="CT16" s="25"/>
      <c r="CU16" s="27" t="str">
        <f t="shared" si="105"/>
        <v/>
      </c>
      <c r="CV16" s="27" t="str">
        <f t="shared" si="105"/>
        <v/>
      </c>
      <c r="CW16" s="29" t="str">
        <f t="shared" si="106"/>
        <v/>
      </c>
      <c r="CX16" s="27" t="str">
        <f t="shared" si="107"/>
        <v/>
      </c>
      <c r="CY16" s="27" t="str">
        <f t="shared" si="108"/>
        <v/>
      </c>
      <c r="CZ16" s="30"/>
    </row>
    <row r="17" spans="1:104" ht="45.75" thickBot="1" x14ac:dyDescent="0.3">
      <c r="A17" s="17">
        <v>14</v>
      </c>
      <c r="B17" s="88" t="str">
        <f t="shared" si="79"/>
        <v>Planeación estratégica</v>
      </c>
      <c r="C17" s="88" t="str">
        <f t="shared" si="80"/>
        <v>Generación de residuos</v>
      </c>
      <c r="D17" s="88" t="str">
        <f t="shared" si="80"/>
        <v>Aprovechamiento de residuos recuperables</v>
      </c>
      <c r="E17" s="82">
        <v>43647</v>
      </c>
      <c r="F17" s="168" t="s">
        <v>334</v>
      </c>
      <c r="G17" s="99" t="s">
        <v>177</v>
      </c>
      <c r="H17" s="99" t="s">
        <v>336</v>
      </c>
      <c r="I17" s="77" t="s">
        <v>1</v>
      </c>
      <c r="J17" s="78" t="s">
        <v>90</v>
      </c>
      <c r="K17" s="104" t="s">
        <v>230</v>
      </c>
      <c r="L17" s="53" t="s">
        <v>279</v>
      </c>
      <c r="M17" s="80" t="s">
        <v>68</v>
      </c>
      <c r="N17" s="26" t="s">
        <v>210</v>
      </c>
      <c r="O17" s="26" t="s">
        <v>460</v>
      </c>
      <c r="P17" s="77" t="s">
        <v>23</v>
      </c>
      <c r="Q17" s="77" t="s">
        <v>59</v>
      </c>
      <c r="R17" s="78" t="s">
        <v>72</v>
      </c>
      <c r="S17" s="81" t="s">
        <v>76</v>
      </c>
      <c r="T17" s="82">
        <v>43647</v>
      </c>
      <c r="U17" s="78" t="s">
        <v>101</v>
      </c>
      <c r="V17" s="78" t="s">
        <v>103</v>
      </c>
      <c r="W17" s="78" t="str">
        <f t="shared" si="81"/>
        <v>Moderado</v>
      </c>
      <c r="X17" s="78">
        <f t="shared" si="82"/>
        <v>5</v>
      </c>
      <c r="Y17" s="78">
        <f t="shared" si="83"/>
        <v>3</v>
      </c>
      <c r="Z17" s="78">
        <f t="shared" si="84"/>
        <v>15</v>
      </c>
      <c r="AA17" s="78" t="str">
        <f t="shared" si="85"/>
        <v>Potencialmente no tolerable</v>
      </c>
      <c r="AB17" s="78" t="str">
        <f t="shared" si="86"/>
        <v>No</v>
      </c>
      <c r="AC17" s="53" t="s">
        <v>320</v>
      </c>
      <c r="AD17" s="80" t="s">
        <v>230</v>
      </c>
      <c r="AE17" s="78">
        <v>0</v>
      </c>
      <c r="AF17" s="83">
        <v>0</v>
      </c>
      <c r="AG17" s="94">
        <f t="shared" si="87"/>
        <v>0</v>
      </c>
      <c r="AH17" s="69">
        <v>0</v>
      </c>
      <c r="AI17" s="186">
        <f t="shared" si="2"/>
        <v>0</v>
      </c>
      <c r="AJ17" s="144">
        <v>44006</v>
      </c>
      <c r="AK17" s="144" t="s">
        <v>291</v>
      </c>
      <c r="AL17" s="156" t="str">
        <f>IF(MATRIZASPECTOS[[#This Row],[(2) Tipo de valoración 2020]]="","",IF(MATRIZASPECTOS[[#This Row],[(2) Tipo de valoración 2020]]="Manual","",MATRIZASPECTOS[[#This Row],[Probabilidad]]))</f>
        <v>Certeza</v>
      </c>
      <c r="AM17" s="156" t="str">
        <f>IF(MATRIZASPECTOS[[#This Row],[(2) Tipo de valoración 2020]]="","",IF(MATRIZASPECTOS[[#This Row],[(2) Tipo de valoración 2020]]="Manual","",MATRIZASPECTOS[[#This Row],[Consecuencia]]))</f>
        <v>Moderada</v>
      </c>
      <c r="AN17" s="157" t="str">
        <f t="shared" si="3"/>
        <v>Moderado</v>
      </c>
      <c r="AO17" s="157">
        <f t="shared" si="24"/>
        <v>5</v>
      </c>
      <c r="AP17" s="157">
        <f t="shared" si="4"/>
        <v>3</v>
      </c>
      <c r="AQ17" s="89">
        <f t="shared" si="25"/>
        <v>15</v>
      </c>
      <c r="AR17" s="94">
        <f t="shared" si="5"/>
        <v>15</v>
      </c>
      <c r="AS17" s="89" t="str">
        <f t="shared" si="88"/>
        <v>Potencialmente no tolerable</v>
      </c>
      <c r="AT17" s="89" t="str">
        <f t="shared" si="89"/>
        <v>No</v>
      </c>
      <c r="AU17" s="140" t="s">
        <v>321</v>
      </c>
      <c r="AV17" s="37" t="s">
        <v>230</v>
      </c>
      <c r="AW17" s="27">
        <v>0</v>
      </c>
      <c r="AX17" s="191">
        <v>0</v>
      </c>
      <c r="AY17" s="29">
        <f t="shared" si="6"/>
        <v>0</v>
      </c>
      <c r="AZ17" s="27">
        <v>0</v>
      </c>
      <c r="BA17" s="189">
        <f t="shared" si="7"/>
        <v>0</v>
      </c>
      <c r="BB17" s="145">
        <v>44105</v>
      </c>
      <c r="BC17" s="27" t="s">
        <v>292</v>
      </c>
      <c r="BD17" s="27" t="s">
        <v>100</v>
      </c>
      <c r="BE17" s="27" t="s">
        <v>103</v>
      </c>
      <c r="BF17" s="27" t="str">
        <f t="shared" si="8"/>
        <v>Bajo</v>
      </c>
      <c r="BG17" s="27">
        <f t="shared" si="9"/>
        <v>3</v>
      </c>
      <c r="BH17" s="27">
        <f t="shared" si="27"/>
        <v>3</v>
      </c>
      <c r="BI17" s="27">
        <f t="shared" si="11"/>
        <v>9</v>
      </c>
      <c r="BJ17" s="29">
        <f t="shared" si="12"/>
        <v>9</v>
      </c>
      <c r="BK17" s="89" t="str">
        <f t="shared" si="51"/>
        <v>Tolerable</v>
      </c>
      <c r="BL17" s="27" t="str">
        <f t="shared" si="13"/>
        <v>No</v>
      </c>
      <c r="BM17" s="53" t="s">
        <v>449</v>
      </c>
      <c r="BN17" s="80"/>
      <c r="BO17" s="84">
        <f t="shared" si="14"/>
        <v>0</v>
      </c>
      <c r="BP17" s="83"/>
      <c r="BQ17" s="84" t="str">
        <f t="shared" si="90"/>
        <v/>
      </c>
      <c r="BR17" s="27"/>
      <c r="BS17" s="85" t="str">
        <f t="shared" si="91"/>
        <v/>
      </c>
      <c r="BT17" s="86"/>
      <c r="BU17" s="78">
        <f t="shared" si="15"/>
        <v>15</v>
      </c>
      <c r="BV17" s="78" t="str">
        <f t="shared" si="16"/>
        <v>Potencialmente no tolerable</v>
      </c>
      <c r="BW17" s="84" t="str">
        <f t="shared" si="92"/>
        <v/>
      </c>
      <c r="BX17" s="78" t="str">
        <f t="shared" si="93"/>
        <v/>
      </c>
      <c r="BY17" s="78" t="str">
        <f t="shared" si="94"/>
        <v/>
      </c>
      <c r="BZ17" s="79"/>
      <c r="CA17" s="80"/>
      <c r="CB17" s="84" t="str">
        <f t="shared" si="95"/>
        <v/>
      </c>
      <c r="CC17" s="83"/>
      <c r="CD17" s="84" t="str">
        <f t="shared" si="96"/>
        <v/>
      </c>
      <c r="CE17" s="27"/>
      <c r="CF17" s="85" t="str">
        <f t="shared" si="97"/>
        <v/>
      </c>
      <c r="CG17" s="86"/>
      <c r="CH17" s="78" t="str">
        <f t="shared" si="98"/>
        <v/>
      </c>
      <c r="CI17" s="78" t="str">
        <f t="shared" si="98"/>
        <v/>
      </c>
      <c r="CJ17" s="84" t="str">
        <f t="shared" si="99"/>
        <v/>
      </c>
      <c r="CK17" s="78" t="str">
        <f t="shared" si="100"/>
        <v/>
      </c>
      <c r="CL17" s="78" t="str">
        <f t="shared" si="101"/>
        <v/>
      </c>
      <c r="CM17" s="79"/>
      <c r="CN17" s="80"/>
      <c r="CO17" s="84" t="str">
        <f t="shared" si="102"/>
        <v/>
      </c>
      <c r="CP17" s="83"/>
      <c r="CQ17" s="84" t="str">
        <f t="shared" si="103"/>
        <v/>
      </c>
      <c r="CR17" s="27"/>
      <c r="CS17" s="85" t="str">
        <f t="shared" si="104"/>
        <v/>
      </c>
      <c r="CT17" s="86"/>
      <c r="CU17" s="78" t="str">
        <f t="shared" si="105"/>
        <v/>
      </c>
      <c r="CV17" s="78" t="str">
        <f t="shared" si="105"/>
        <v/>
      </c>
      <c r="CW17" s="84" t="str">
        <f t="shared" si="106"/>
        <v/>
      </c>
      <c r="CX17" s="78" t="str">
        <f t="shared" si="107"/>
        <v/>
      </c>
      <c r="CY17" s="78" t="str">
        <f t="shared" si="108"/>
        <v/>
      </c>
      <c r="CZ17" s="87"/>
    </row>
    <row r="18" spans="1:104" ht="54.75" thickBot="1" x14ac:dyDescent="0.3">
      <c r="A18" s="17">
        <v>15</v>
      </c>
      <c r="B18" s="88" t="str">
        <f t="shared" si="79"/>
        <v>Planeación estratégica</v>
      </c>
      <c r="C18" s="88" t="str">
        <f t="shared" si="80"/>
        <v>Generación de residuos</v>
      </c>
      <c r="D18" s="88" t="str">
        <f t="shared" si="80"/>
        <v>Contaminación por generación de residuos de aparatos eléctricos y electrónicos</v>
      </c>
      <c r="E18" s="82">
        <v>43647</v>
      </c>
      <c r="F18" s="168" t="s">
        <v>334</v>
      </c>
      <c r="G18" s="99" t="s">
        <v>177</v>
      </c>
      <c r="H18" s="99" t="s">
        <v>336</v>
      </c>
      <c r="I18" s="77" t="s">
        <v>1</v>
      </c>
      <c r="J18" s="78" t="s">
        <v>90</v>
      </c>
      <c r="K18" s="104" t="s">
        <v>230</v>
      </c>
      <c r="L18" s="53" t="s">
        <v>279</v>
      </c>
      <c r="M18" s="80" t="s">
        <v>68</v>
      </c>
      <c r="N18" s="26" t="s">
        <v>214</v>
      </c>
      <c r="O18" s="26" t="s">
        <v>460</v>
      </c>
      <c r="P18" s="77" t="s">
        <v>23</v>
      </c>
      <c r="Q18" s="77" t="s">
        <v>58</v>
      </c>
      <c r="R18" s="78" t="s">
        <v>71</v>
      </c>
      <c r="S18" s="81" t="s">
        <v>76</v>
      </c>
      <c r="T18" s="82">
        <v>43647</v>
      </c>
      <c r="U18" s="78" t="s">
        <v>101</v>
      </c>
      <c r="V18" s="78" t="s">
        <v>104</v>
      </c>
      <c r="W18" s="78" t="str">
        <f t="shared" si="81"/>
        <v>Alto</v>
      </c>
      <c r="X18" s="78">
        <f t="shared" si="82"/>
        <v>5</v>
      </c>
      <c r="Y18" s="78">
        <f t="shared" si="83"/>
        <v>5</v>
      </c>
      <c r="Z18" s="78">
        <f t="shared" si="84"/>
        <v>25</v>
      </c>
      <c r="AA18" s="78" t="str">
        <f t="shared" si="85"/>
        <v>No tolerable</v>
      </c>
      <c r="AB18" s="78" t="str">
        <f t="shared" si="86"/>
        <v>Si</v>
      </c>
      <c r="AC18" s="53" t="s">
        <v>309</v>
      </c>
      <c r="AD18" s="37" t="s">
        <v>230</v>
      </c>
      <c r="AE18" s="78">
        <v>0</v>
      </c>
      <c r="AF18" s="83">
        <v>0</v>
      </c>
      <c r="AG18" s="94">
        <f t="shared" si="87"/>
        <v>0</v>
      </c>
      <c r="AH18" s="69">
        <v>0</v>
      </c>
      <c r="AI18" s="186">
        <f t="shared" si="2"/>
        <v>0</v>
      </c>
      <c r="AJ18" s="145">
        <v>44006</v>
      </c>
      <c r="AK18" s="144" t="s">
        <v>291</v>
      </c>
      <c r="AL18" s="156" t="str">
        <f>IF(MATRIZASPECTOS[[#This Row],[(2) Tipo de valoración 2020]]="","",IF(MATRIZASPECTOS[[#This Row],[(2) Tipo de valoración 2020]]="Manual","",MATRIZASPECTOS[[#This Row],[Probabilidad]]))</f>
        <v>Certeza</v>
      </c>
      <c r="AM18" s="156" t="str">
        <f>IF(MATRIZASPECTOS[[#This Row],[(2) Tipo de valoración 2020]]="","",IF(MATRIZASPECTOS[[#This Row],[(2) Tipo de valoración 2020]]="Manual","",MATRIZASPECTOS[[#This Row],[Consecuencia]]))</f>
        <v>Alta</v>
      </c>
      <c r="AN18" s="157" t="str">
        <f t="shared" si="3"/>
        <v>Alto</v>
      </c>
      <c r="AO18" s="157">
        <f t="shared" si="24"/>
        <v>5</v>
      </c>
      <c r="AP18" s="157">
        <f t="shared" si="4"/>
        <v>5</v>
      </c>
      <c r="AQ18" s="89">
        <f t="shared" si="25"/>
        <v>25</v>
      </c>
      <c r="AR18" s="94">
        <f t="shared" si="5"/>
        <v>25</v>
      </c>
      <c r="AS18" s="89" t="str">
        <f t="shared" si="88"/>
        <v>No tolerable</v>
      </c>
      <c r="AT18" s="89" t="str">
        <f t="shared" si="89"/>
        <v>Si</v>
      </c>
      <c r="AU18" s="53" t="s">
        <v>286</v>
      </c>
      <c r="AV18" s="37" t="s">
        <v>230</v>
      </c>
      <c r="AW18" s="27">
        <v>0</v>
      </c>
      <c r="AX18" s="191">
        <v>0</v>
      </c>
      <c r="AY18" s="29">
        <f t="shared" si="6"/>
        <v>0</v>
      </c>
      <c r="AZ18" s="27">
        <v>0</v>
      </c>
      <c r="BA18" s="189">
        <f t="shared" si="7"/>
        <v>0</v>
      </c>
      <c r="BB18" s="142">
        <v>44105</v>
      </c>
      <c r="BC18" s="27" t="s">
        <v>291</v>
      </c>
      <c r="BD18" s="27" t="str">
        <f>IF(MATRIZASPECTOS[[#This Row],[(E) Tipo de valoración extraordinaria 2020]]="","",IF(MATRIZASPECTOS[[#This Row],[(E) Tipo de valoración extraordinaria 2020]]="Manual","",MATRIZASPECTOS[[#This Row],[(2) Probabilidad]]))</f>
        <v>Certeza</v>
      </c>
      <c r="BE18" s="27" t="str">
        <f>IF(MATRIZASPECTOS[[#This Row],[(E) Tipo de valoración extraordinaria 2020]]="","",IF(MATRIZASPECTOS[[#This Row],[(E) Tipo de valoración extraordinaria 2020]]="Manual","",MATRIZASPECTOS[[#This Row],[(2) Consecuencia]]))</f>
        <v>Alta</v>
      </c>
      <c r="BF18" s="27" t="str">
        <f t="shared" si="8"/>
        <v>Alto</v>
      </c>
      <c r="BG18" s="27">
        <f t="shared" si="9"/>
        <v>5</v>
      </c>
      <c r="BH18" s="27">
        <f t="shared" si="27"/>
        <v>5</v>
      </c>
      <c r="BI18" s="27">
        <f t="shared" si="11"/>
        <v>25</v>
      </c>
      <c r="BJ18" s="29">
        <f t="shared" si="12"/>
        <v>25</v>
      </c>
      <c r="BK18" s="89" t="str">
        <f t="shared" si="51"/>
        <v>No tolerable</v>
      </c>
      <c r="BL18" s="27" t="str">
        <f t="shared" si="13"/>
        <v>Si</v>
      </c>
      <c r="BM18" s="53" t="s">
        <v>420</v>
      </c>
      <c r="BN18" s="80"/>
      <c r="BO18" s="84">
        <f t="shared" si="14"/>
        <v>0</v>
      </c>
      <c r="BP18" s="83"/>
      <c r="BQ18" s="84" t="str">
        <f t="shared" si="90"/>
        <v/>
      </c>
      <c r="BR18" s="27"/>
      <c r="BS18" s="85" t="str">
        <f t="shared" si="91"/>
        <v/>
      </c>
      <c r="BT18" s="86"/>
      <c r="BU18" s="78">
        <f t="shared" si="15"/>
        <v>25</v>
      </c>
      <c r="BV18" s="78" t="str">
        <f t="shared" si="16"/>
        <v>No tolerable</v>
      </c>
      <c r="BW18" s="84" t="str">
        <f t="shared" si="92"/>
        <v/>
      </c>
      <c r="BX18" s="78" t="str">
        <f t="shared" si="93"/>
        <v/>
      </c>
      <c r="BY18" s="78" t="str">
        <f t="shared" si="94"/>
        <v/>
      </c>
      <c r="BZ18" s="79"/>
      <c r="CA18" s="80"/>
      <c r="CB18" s="84" t="str">
        <f t="shared" si="95"/>
        <v/>
      </c>
      <c r="CC18" s="83"/>
      <c r="CD18" s="84" t="str">
        <f t="shared" si="96"/>
        <v/>
      </c>
      <c r="CE18" s="27"/>
      <c r="CF18" s="85" t="str">
        <f t="shared" si="97"/>
        <v/>
      </c>
      <c r="CG18" s="86"/>
      <c r="CH18" s="78" t="str">
        <f t="shared" si="98"/>
        <v/>
      </c>
      <c r="CI18" s="78" t="str">
        <f t="shared" si="98"/>
        <v/>
      </c>
      <c r="CJ18" s="84" t="str">
        <f t="shared" si="99"/>
        <v/>
      </c>
      <c r="CK18" s="78" t="str">
        <f t="shared" si="100"/>
        <v/>
      </c>
      <c r="CL18" s="78" t="str">
        <f t="shared" si="101"/>
        <v/>
      </c>
      <c r="CM18" s="79"/>
      <c r="CN18" s="80"/>
      <c r="CO18" s="84" t="str">
        <f t="shared" si="102"/>
        <v/>
      </c>
      <c r="CP18" s="83"/>
      <c r="CQ18" s="84" t="str">
        <f t="shared" si="103"/>
        <v/>
      </c>
      <c r="CR18" s="27"/>
      <c r="CS18" s="85" t="str">
        <f t="shared" si="104"/>
        <v/>
      </c>
      <c r="CT18" s="86"/>
      <c r="CU18" s="78" t="str">
        <f t="shared" si="105"/>
        <v/>
      </c>
      <c r="CV18" s="78" t="str">
        <f t="shared" si="105"/>
        <v/>
      </c>
      <c r="CW18" s="84" t="str">
        <f t="shared" si="106"/>
        <v/>
      </c>
      <c r="CX18" s="78" t="str">
        <f t="shared" si="107"/>
        <v/>
      </c>
      <c r="CY18" s="78" t="str">
        <f t="shared" si="108"/>
        <v/>
      </c>
      <c r="CZ18" s="87"/>
    </row>
    <row r="19" spans="1:104" ht="45.75" thickBot="1" x14ac:dyDescent="0.3">
      <c r="A19" s="17">
        <v>16</v>
      </c>
      <c r="B19" s="76" t="str">
        <f t="shared" si="79"/>
        <v>Planeación estratégica</v>
      </c>
      <c r="C19" s="76" t="str">
        <f t="shared" si="80"/>
        <v>Generación de emisiones</v>
      </c>
      <c r="D19" s="76" t="str">
        <f t="shared" si="80"/>
        <v>Contaminación por emisión de varios agentes clasificados</v>
      </c>
      <c r="E19" s="82">
        <v>43647</v>
      </c>
      <c r="F19" s="168" t="s">
        <v>334</v>
      </c>
      <c r="G19" s="99" t="s">
        <v>177</v>
      </c>
      <c r="H19" s="99" t="s">
        <v>336</v>
      </c>
      <c r="I19" s="77" t="s">
        <v>1</v>
      </c>
      <c r="J19" s="78" t="s">
        <v>90</v>
      </c>
      <c r="K19" s="104" t="s">
        <v>230</v>
      </c>
      <c r="L19" s="53" t="s">
        <v>279</v>
      </c>
      <c r="M19" s="80" t="s">
        <v>68</v>
      </c>
      <c r="N19" s="26" t="s">
        <v>212</v>
      </c>
      <c r="O19" s="26" t="s">
        <v>458</v>
      </c>
      <c r="P19" s="77" t="s">
        <v>19</v>
      </c>
      <c r="Q19" s="77" t="s">
        <v>44</v>
      </c>
      <c r="R19" s="78" t="s">
        <v>71</v>
      </c>
      <c r="S19" s="81" t="s">
        <v>74</v>
      </c>
      <c r="T19" s="82">
        <v>43647</v>
      </c>
      <c r="U19" s="78" t="s">
        <v>101</v>
      </c>
      <c r="V19" s="78" t="s">
        <v>103</v>
      </c>
      <c r="W19" s="78" t="str">
        <f t="shared" si="81"/>
        <v>Moderado</v>
      </c>
      <c r="X19" s="78">
        <f t="shared" si="82"/>
        <v>5</v>
      </c>
      <c r="Y19" s="78">
        <f t="shared" si="83"/>
        <v>3</v>
      </c>
      <c r="Z19" s="78">
        <f t="shared" si="84"/>
        <v>15</v>
      </c>
      <c r="AA19" s="78" t="str">
        <f t="shared" si="85"/>
        <v>Potencialmente no tolerable</v>
      </c>
      <c r="AB19" s="78" t="str">
        <f t="shared" si="86"/>
        <v>No</v>
      </c>
      <c r="AC19" s="53" t="s">
        <v>306</v>
      </c>
      <c r="AD19" s="80" t="s">
        <v>230</v>
      </c>
      <c r="AE19" s="78">
        <v>0</v>
      </c>
      <c r="AF19" s="83">
        <v>0</v>
      </c>
      <c r="AG19" s="84">
        <f t="shared" si="87"/>
        <v>0</v>
      </c>
      <c r="AH19" s="27">
        <v>0</v>
      </c>
      <c r="AI19" s="187">
        <f t="shared" si="2"/>
        <v>0</v>
      </c>
      <c r="AJ19" s="145">
        <v>44006</v>
      </c>
      <c r="AK19" s="145" t="s">
        <v>291</v>
      </c>
      <c r="AL19" s="158" t="str">
        <f>IF(MATRIZASPECTOS[[#This Row],[(2) Tipo de valoración 2020]]="","",IF(MATRIZASPECTOS[[#This Row],[(2) Tipo de valoración 2020]]="Manual","",MATRIZASPECTOS[[#This Row],[Probabilidad]]))</f>
        <v>Certeza</v>
      </c>
      <c r="AM19" s="158" t="str">
        <f>IF(MATRIZASPECTOS[[#This Row],[(2) Tipo de valoración 2020]]="","",IF(MATRIZASPECTOS[[#This Row],[(2) Tipo de valoración 2020]]="Manual","",MATRIZASPECTOS[[#This Row],[Consecuencia]]))</f>
        <v>Moderada</v>
      </c>
      <c r="AN19" s="159" t="str">
        <f t="shared" si="3"/>
        <v>Moderado</v>
      </c>
      <c r="AO19" s="159">
        <f t="shared" si="24"/>
        <v>5</v>
      </c>
      <c r="AP19" s="159">
        <f t="shared" si="4"/>
        <v>3</v>
      </c>
      <c r="AQ19" s="78">
        <f t="shared" si="25"/>
        <v>15</v>
      </c>
      <c r="AR19" s="84">
        <f t="shared" si="5"/>
        <v>15</v>
      </c>
      <c r="AS19" s="78" t="str">
        <f t="shared" si="88"/>
        <v>Potencialmente no tolerable</v>
      </c>
      <c r="AT19" s="78" t="str">
        <f t="shared" si="89"/>
        <v>No</v>
      </c>
      <c r="AU19" s="140" t="s">
        <v>300</v>
      </c>
      <c r="AV19" s="37" t="s">
        <v>230</v>
      </c>
      <c r="AW19" s="27">
        <v>0</v>
      </c>
      <c r="AX19" s="191">
        <v>0</v>
      </c>
      <c r="AY19" s="29">
        <f t="shared" si="6"/>
        <v>0</v>
      </c>
      <c r="AZ19" s="27">
        <v>0</v>
      </c>
      <c r="BA19" s="189">
        <f t="shared" si="7"/>
        <v>0</v>
      </c>
      <c r="BB19" s="145">
        <v>44105</v>
      </c>
      <c r="BC19" s="27" t="s">
        <v>292</v>
      </c>
      <c r="BD19" s="27" t="s">
        <v>100</v>
      </c>
      <c r="BE19" s="27" t="s">
        <v>103</v>
      </c>
      <c r="BF19" s="27" t="str">
        <f t="shared" si="8"/>
        <v>Bajo</v>
      </c>
      <c r="BG19" s="27">
        <f t="shared" si="9"/>
        <v>3</v>
      </c>
      <c r="BH19" s="27">
        <f t="shared" si="27"/>
        <v>3</v>
      </c>
      <c r="BI19" s="27">
        <f t="shared" si="11"/>
        <v>9</v>
      </c>
      <c r="BJ19" s="29">
        <f t="shared" si="12"/>
        <v>9</v>
      </c>
      <c r="BK19" s="78" t="str">
        <f t="shared" si="51"/>
        <v>Tolerable</v>
      </c>
      <c r="BL19" s="27" t="str">
        <f t="shared" si="13"/>
        <v>No</v>
      </c>
      <c r="BM19" s="53" t="s">
        <v>426</v>
      </c>
      <c r="BN19" s="80"/>
      <c r="BO19" s="84">
        <f t="shared" si="14"/>
        <v>0</v>
      </c>
      <c r="BP19" s="83"/>
      <c r="BQ19" s="84" t="str">
        <f t="shared" si="90"/>
        <v/>
      </c>
      <c r="BR19" s="27"/>
      <c r="BS19" s="85" t="str">
        <f t="shared" si="91"/>
        <v/>
      </c>
      <c r="BT19" s="86"/>
      <c r="BU19" s="78">
        <f t="shared" si="15"/>
        <v>15</v>
      </c>
      <c r="BV19" s="78" t="str">
        <f t="shared" si="16"/>
        <v>Potencialmente no tolerable</v>
      </c>
      <c r="BW19" s="84" t="str">
        <f t="shared" si="92"/>
        <v/>
      </c>
      <c r="BX19" s="78" t="str">
        <f t="shared" si="93"/>
        <v/>
      </c>
      <c r="BY19" s="78" t="str">
        <f t="shared" si="94"/>
        <v/>
      </c>
      <c r="BZ19" s="79"/>
      <c r="CA19" s="80"/>
      <c r="CB19" s="84" t="str">
        <f t="shared" si="95"/>
        <v/>
      </c>
      <c r="CC19" s="83"/>
      <c r="CD19" s="84" t="str">
        <f t="shared" si="96"/>
        <v/>
      </c>
      <c r="CE19" s="27"/>
      <c r="CF19" s="85" t="str">
        <f t="shared" si="97"/>
        <v/>
      </c>
      <c r="CG19" s="86"/>
      <c r="CH19" s="78" t="str">
        <f t="shared" si="98"/>
        <v/>
      </c>
      <c r="CI19" s="78" t="str">
        <f t="shared" si="98"/>
        <v/>
      </c>
      <c r="CJ19" s="84" t="str">
        <f t="shared" si="99"/>
        <v/>
      </c>
      <c r="CK19" s="78" t="str">
        <f t="shared" si="100"/>
        <v/>
      </c>
      <c r="CL19" s="78" t="str">
        <f t="shared" si="101"/>
        <v/>
      </c>
      <c r="CM19" s="79"/>
      <c r="CN19" s="80"/>
      <c r="CO19" s="84" t="str">
        <f t="shared" si="102"/>
        <v/>
      </c>
      <c r="CP19" s="83"/>
      <c r="CQ19" s="84" t="str">
        <f t="shared" si="103"/>
        <v/>
      </c>
      <c r="CR19" s="27"/>
      <c r="CS19" s="85" t="str">
        <f t="shared" si="104"/>
        <v/>
      </c>
      <c r="CT19" s="86"/>
      <c r="CU19" s="78" t="str">
        <f t="shared" si="105"/>
        <v/>
      </c>
      <c r="CV19" s="78" t="str">
        <f t="shared" si="105"/>
        <v/>
      </c>
      <c r="CW19" s="84" t="str">
        <f t="shared" si="106"/>
        <v/>
      </c>
      <c r="CX19" s="78" t="str">
        <f t="shared" si="107"/>
        <v/>
      </c>
      <c r="CY19" s="78" t="str">
        <f t="shared" si="108"/>
        <v/>
      </c>
      <c r="CZ19" s="87"/>
    </row>
    <row r="20" spans="1:104" ht="45.75" thickBot="1" x14ac:dyDescent="0.3">
      <c r="A20" s="17">
        <v>17</v>
      </c>
      <c r="B20" s="76" t="str">
        <f t="shared" si="79"/>
        <v>Planeación estratégica</v>
      </c>
      <c r="C20" s="76" t="str">
        <f t="shared" si="80"/>
        <v>Generación de emisiones</v>
      </c>
      <c r="D20" s="76" t="str">
        <f t="shared" si="80"/>
        <v>Contaminación por emisión de varios agentes clasificados</v>
      </c>
      <c r="E20" s="82">
        <v>43647</v>
      </c>
      <c r="F20" s="168" t="s">
        <v>334</v>
      </c>
      <c r="G20" s="99" t="s">
        <v>177</v>
      </c>
      <c r="H20" s="99" t="s">
        <v>336</v>
      </c>
      <c r="I20" s="77" t="s">
        <v>1</v>
      </c>
      <c r="J20" s="78" t="s">
        <v>90</v>
      </c>
      <c r="K20" s="104" t="s">
        <v>230</v>
      </c>
      <c r="L20" s="53" t="s">
        <v>279</v>
      </c>
      <c r="M20" s="80" t="s">
        <v>68</v>
      </c>
      <c r="N20" s="26" t="s">
        <v>211</v>
      </c>
      <c r="O20" s="26" t="s">
        <v>458</v>
      </c>
      <c r="P20" s="77" t="s">
        <v>19</v>
      </c>
      <c r="Q20" s="77" t="s">
        <v>44</v>
      </c>
      <c r="R20" s="78" t="s">
        <v>71</v>
      </c>
      <c r="S20" s="81" t="s">
        <v>74</v>
      </c>
      <c r="T20" s="82">
        <v>43647</v>
      </c>
      <c r="U20" s="78" t="s">
        <v>101</v>
      </c>
      <c r="V20" s="78" t="s">
        <v>103</v>
      </c>
      <c r="W20" s="78" t="str">
        <f t="shared" si="81"/>
        <v>Moderado</v>
      </c>
      <c r="X20" s="78">
        <f t="shared" si="82"/>
        <v>5</v>
      </c>
      <c r="Y20" s="78">
        <f t="shared" si="83"/>
        <v>3</v>
      </c>
      <c r="Z20" s="78">
        <f t="shared" si="84"/>
        <v>15</v>
      </c>
      <c r="AA20" s="78" t="str">
        <f t="shared" si="85"/>
        <v>Potencialmente no tolerable</v>
      </c>
      <c r="AB20" s="78" t="str">
        <f t="shared" si="86"/>
        <v>No</v>
      </c>
      <c r="AC20" s="53" t="s">
        <v>306</v>
      </c>
      <c r="AD20" s="80" t="s">
        <v>230</v>
      </c>
      <c r="AE20" s="78">
        <v>0</v>
      </c>
      <c r="AF20" s="83">
        <v>0</v>
      </c>
      <c r="AG20" s="84">
        <f t="shared" si="87"/>
        <v>0</v>
      </c>
      <c r="AH20" s="27">
        <v>0</v>
      </c>
      <c r="AI20" s="187">
        <f t="shared" si="2"/>
        <v>0</v>
      </c>
      <c r="AJ20" s="145">
        <v>44006</v>
      </c>
      <c r="AK20" s="145" t="s">
        <v>291</v>
      </c>
      <c r="AL20" s="158" t="str">
        <f>IF(MATRIZASPECTOS[[#This Row],[(2) Tipo de valoración 2020]]="","",IF(MATRIZASPECTOS[[#This Row],[(2) Tipo de valoración 2020]]="Manual","",MATRIZASPECTOS[[#This Row],[Probabilidad]]))</f>
        <v>Certeza</v>
      </c>
      <c r="AM20" s="158" t="str">
        <f>IF(MATRIZASPECTOS[[#This Row],[(2) Tipo de valoración 2020]]="","",IF(MATRIZASPECTOS[[#This Row],[(2) Tipo de valoración 2020]]="Manual","",MATRIZASPECTOS[[#This Row],[Consecuencia]]))</f>
        <v>Moderada</v>
      </c>
      <c r="AN20" s="159" t="str">
        <f t="shared" si="3"/>
        <v>Moderado</v>
      </c>
      <c r="AO20" s="159">
        <f t="shared" si="24"/>
        <v>5</v>
      </c>
      <c r="AP20" s="159">
        <f t="shared" si="4"/>
        <v>3</v>
      </c>
      <c r="AQ20" s="78">
        <f t="shared" si="25"/>
        <v>15</v>
      </c>
      <c r="AR20" s="84">
        <f t="shared" si="5"/>
        <v>15</v>
      </c>
      <c r="AS20" s="78" t="str">
        <f t="shared" si="88"/>
        <v>Potencialmente no tolerable</v>
      </c>
      <c r="AT20" s="78" t="str">
        <f t="shared" si="89"/>
        <v>No</v>
      </c>
      <c r="AU20" s="140" t="s">
        <v>282</v>
      </c>
      <c r="AV20" s="37" t="s">
        <v>230</v>
      </c>
      <c r="AW20" s="27">
        <v>0</v>
      </c>
      <c r="AX20" s="191">
        <v>0</v>
      </c>
      <c r="AY20" s="29">
        <f t="shared" si="6"/>
        <v>0</v>
      </c>
      <c r="AZ20" s="27">
        <v>0</v>
      </c>
      <c r="BA20" s="189">
        <f t="shared" si="7"/>
        <v>0</v>
      </c>
      <c r="BB20" s="145">
        <v>44105</v>
      </c>
      <c r="BC20" s="27" t="s">
        <v>292</v>
      </c>
      <c r="BD20" s="27" t="s">
        <v>100</v>
      </c>
      <c r="BE20" s="27" t="s">
        <v>103</v>
      </c>
      <c r="BF20" s="27" t="str">
        <f t="shared" si="8"/>
        <v>Bajo</v>
      </c>
      <c r="BG20" s="27">
        <f t="shared" si="9"/>
        <v>3</v>
      </c>
      <c r="BH20" s="27">
        <f t="shared" si="27"/>
        <v>3</v>
      </c>
      <c r="BI20" s="27">
        <f t="shared" si="11"/>
        <v>9</v>
      </c>
      <c r="BJ20" s="29">
        <f t="shared" si="12"/>
        <v>9</v>
      </c>
      <c r="BK20" s="78" t="str">
        <f t="shared" si="51"/>
        <v>Tolerable</v>
      </c>
      <c r="BL20" s="27" t="str">
        <f t="shared" si="13"/>
        <v>No</v>
      </c>
      <c r="BM20" s="53" t="s">
        <v>425</v>
      </c>
      <c r="BN20" s="80"/>
      <c r="BO20" s="84">
        <f t="shared" si="14"/>
        <v>0</v>
      </c>
      <c r="BP20" s="83"/>
      <c r="BQ20" s="84" t="str">
        <f t="shared" si="90"/>
        <v/>
      </c>
      <c r="BR20" s="27"/>
      <c r="BS20" s="85" t="str">
        <f t="shared" si="91"/>
        <v/>
      </c>
      <c r="BT20" s="86"/>
      <c r="BU20" s="78">
        <f t="shared" si="15"/>
        <v>15</v>
      </c>
      <c r="BV20" s="78" t="str">
        <f t="shared" si="16"/>
        <v>Potencialmente no tolerable</v>
      </c>
      <c r="BW20" s="84" t="str">
        <f t="shared" si="92"/>
        <v/>
      </c>
      <c r="BX20" s="78" t="str">
        <f t="shared" si="93"/>
        <v/>
      </c>
      <c r="BY20" s="78" t="str">
        <f t="shared" si="94"/>
        <v/>
      </c>
      <c r="BZ20" s="79"/>
      <c r="CA20" s="80"/>
      <c r="CB20" s="84" t="str">
        <f t="shared" si="95"/>
        <v/>
      </c>
      <c r="CC20" s="83"/>
      <c r="CD20" s="84" t="str">
        <f t="shared" si="96"/>
        <v/>
      </c>
      <c r="CE20" s="27"/>
      <c r="CF20" s="85" t="str">
        <f t="shared" si="97"/>
        <v/>
      </c>
      <c r="CG20" s="86"/>
      <c r="CH20" s="78" t="str">
        <f t="shared" si="98"/>
        <v/>
      </c>
      <c r="CI20" s="78" t="str">
        <f t="shared" si="98"/>
        <v/>
      </c>
      <c r="CJ20" s="84" t="str">
        <f t="shared" si="99"/>
        <v/>
      </c>
      <c r="CK20" s="78" t="str">
        <f t="shared" si="100"/>
        <v/>
      </c>
      <c r="CL20" s="78" t="str">
        <f t="shared" si="101"/>
        <v/>
      </c>
      <c r="CM20" s="79"/>
      <c r="CN20" s="80"/>
      <c r="CO20" s="84" t="str">
        <f t="shared" si="102"/>
        <v/>
      </c>
      <c r="CP20" s="83"/>
      <c r="CQ20" s="84" t="str">
        <f t="shared" si="103"/>
        <v/>
      </c>
      <c r="CR20" s="27"/>
      <c r="CS20" s="85" t="str">
        <f t="shared" si="104"/>
        <v/>
      </c>
      <c r="CT20" s="86"/>
      <c r="CU20" s="78" t="str">
        <f t="shared" si="105"/>
        <v/>
      </c>
      <c r="CV20" s="78" t="str">
        <f t="shared" si="105"/>
        <v/>
      </c>
      <c r="CW20" s="84" t="str">
        <f t="shared" si="106"/>
        <v/>
      </c>
      <c r="CX20" s="78" t="str">
        <f t="shared" si="107"/>
        <v/>
      </c>
      <c r="CY20" s="78" t="str">
        <f t="shared" si="108"/>
        <v/>
      </c>
      <c r="CZ20" s="87"/>
    </row>
    <row r="21" spans="1:104" ht="45.75" thickBot="1" x14ac:dyDescent="0.3">
      <c r="A21" s="17">
        <v>18</v>
      </c>
      <c r="B21" s="88" t="str">
        <f t="shared" ref="B21:B30" si="109">IF(I21="","",I21)</f>
        <v>Planeación estratégica</v>
      </c>
      <c r="C21" s="88" t="str">
        <f t="shared" ref="C21:C30" si="110">IF(P21="","",P21)</f>
        <v>Consumo de materias primas e insumos</v>
      </c>
      <c r="D21" s="88" t="str">
        <f t="shared" ref="D21:D30" si="111">IF(Q21="","",Q21)</f>
        <v>Agotamiento de los recursos naturales no renovables</v>
      </c>
      <c r="E21" s="82">
        <v>43647</v>
      </c>
      <c r="F21" s="168" t="s">
        <v>334</v>
      </c>
      <c r="G21" s="99" t="s">
        <v>177</v>
      </c>
      <c r="H21" s="99" t="s">
        <v>336</v>
      </c>
      <c r="I21" s="77" t="s">
        <v>1</v>
      </c>
      <c r="J21" s="78" t="s">
        <v>91</v>
      </c>
      <c r="K21" s="104" t="s">
        <v>262</v>
      </c>
      <c r="L21" s="53" t="s">
        <v>279</v>
      </c>
      <c r="M21" s="80" t="s">
        <v>233</v>
      </c>
      <c r="N21" s="26" t="s">
        <v>218</v>
      </c>
      <c r="O21" s="26" t="s">
        <v>460</v>
      </c>
      <c r="P21" s="77" t="s">
        <v>24</v>
      </c>
      <c r="Q21" s="77" t="s">
        <v>62</v>
      </c>
      <c r="R21" s="78" t="s">
        <v>71</v>
      </c>
      <c r="S21" s="81" t="s">
        <v>77</v>
      </c>
      <c r="T21" s="82">
        <v>43647</v>
      </c>
      <c r="U21" s="78" t="s">
        <v>100</v>
      </c>
      <c r="V21" s="78" t="s">
        <v>103</v>
      </c>
      <c r="W21" s="78" t="str">
        <f t="shared" ref="W21:W30" si="112">IF(Z21="","",IF(Z21&lt;=10,"Bajo",IF(Z21&lt;=15,"Moderado",IF(Z21&gt;15,"Alto",""))))</f>
        <v>Bajo</v>
      </c>
      <c r="X21" s="78">
        <f t="shared" ref="X21:X30" si="113">IF(U21="","",VLOOKUP(U21,MATRIZ2,2,FALSE))</f>
        <v>3</v>
      </c>
      <c r="Y21" s="78">
        <f t="shared" ref="Y21:Y30" si="114">IF(V21="","",VLOOKUP(V21,MATRIZ3,2,FALSE))</f>
        <v>3</v>
      </c>
      <c r="Z21" s="78">
        <f t="shared" ref="Z21:Z30" si="115">IF(X21="","",IF(Y21="","",(X21*Y21)))</f>
        <v>9</v>
      </c>
      <c r="AA21" s="78" t="str">
        <f t="shared" ref="AA21:AA30" si="116">IF(Z21="","",IF(Z21&lt;=10,"Tolerable",IF(Z21&lt;=15,"Potencialmente no tolerable",IF(Z21&gt;15,"No tolerable",""))))</f>
        <v>Tolerable</v>
      </c>
      <c r="AB21" s="78" t="str">
        <f t="shared" ref="AB21:AB30" si="117">IF(AA21="","",IF(AA21="Tolerable","No",IF(AA21="Potencialmente no tolerable","No",IF(AA21="No tolerable","Si",""))))</f>
        <v>No</v>
      </c>
      <c r="AC21" s="53" t="s">
        <v>306</v>
      </c>
      <c r="AD21" s="80" t="s">
        <v>230</v>
      </c>
      <c r="AE21" s="78">
        <v>0</v>
      </c>
      <c r="AF21" s="83">
        <v>0</v>
      </c>
      <c r="AG21" s="94">
        <f t="shared" ref="AG21:AG30" si="118">IF(AE21="","",IF(AF21="","",(AE21-(AE21*AF21))))</f>
        <v>0</v>
      </c>
      <c r="AH21" s="69">
        <v>0</v>
      </c>
      <c r="AI21" s="186">
        <f t="shared" si="2"/>
        <v>0</v>
      </c>
      <c r="AJ21" s="144">
        <v>44006</v>
      </c>
      <c r="AK21" s="144" t="s">
        <v>291</v>
      </c>
      <c r="AL21" s="156" t="str">
        <f>IF(MATRIZASPECTOS[[#This Row],[(2) Tipo de valoración 2020]]="","",IF(MATRIZASPECTOS[[#This Row],[(2) Tipo de valoración 2020]]="Manual","",MATRIZASPECTOS[[#This Row],[Probabilidad]]))</f>
        <v>Probable</v>
      </c>
      <c r="AM21" s="156" t="str">
        <f>IF(MATRIZASPECTOS[[#This Row],[(2) Tipo de valoración 2020]]="","",IF(MATRIZASPECTOS[[#This Row],[(2) Tipo de valoración 2020]]="Manual","",MATRIZASPECTOS[[#This Row],[Consecuencia]]))</f>
        <v>Moderada</v>
      </c>
      <c r="AN21" s="157" t="str">
        <f t="shared" si="3"/>
        <v>Bajo</v>
      </c>
      <c r="AO21" s="157">
        <f t="shared" si="24"/>
        <v>3</v>
      </c>
      <c r="AP21" s="157">
        <f t="shared" si="4"/>
        <v>3</v>
      </c>
      <c r="AQ21" s="89">
        <f t="shared" si="25"/>
        <v>9</v>
      </c>
      <c r="AR21" s="94">
        <f t="shared" si="5"/>
        <v>9</v>
      </c>
      <c r="AS21" s="89" t="str">
        <f t="shared" ref="AS21:AS30" si="119">IF(AR21="","",IF(AR21&lt;=10,"Tolerable",IF(AR21&lt;=15,"Potencialmente no tolerable",IF(AR21&gt;15,"No tolerable",""))))</f>
        <v>Tolerable</v>
      </c>
      <c r="AT21" s="89" t="str">
        <f t="shared" ref="AT21:AT30" si="120">IF(AS21="","",IF(AS21="Tolerable","No",IF(AS21="Potencialmente no tolerable","No",IF(AS21="No tolerable","Si",""))))</f>
        <v>No</v>
      </c>
      <c r="AU21" s="140" t="s">
        <v>302</v>
      </c>
      <c r="AV21" s="37" t="s">
        <v>230</v>
      </c>
      <c r="AW21" s="27">
        <v>0</v>
      </c>
      <c r="AX21" s="191">
        <v>0</v>
      </c>
      <c r="AY21" s="29">
        <f t="shared" si="6"/>
        <v>0</v>
      </c>
      <c r="AZ21" s="27">
        <v>0</v>
      </c>
      <c r="BA21" s="189">
        <f t="shared" si="7"/>
        <v>0</v>
      </c>
      <c r="BB21" s="142">
        <v>44105</v>
      </c>
      <c r="BC21" s="27" t="s">
        <v>291</v>
      </c>
      <c r="BD21" s="27" t="str">
        <f>IF(MATRIZASPECTOS[[#This Row],[(E) Tipo de valoración extraordinaria 2020]]="","",IF(MATRIZASPECTOS[[#This Row],[(E) Tipo de valoración extraordinaria 2020]]="Manual","",MATRIZASPECTOS[[#This Row],[(2) Probabilidad]]))</f>
        <v>Probable</v>
      </c>
      <c r="BE21" s="27" t="str">
        <f>IF(MATRIZASPECTOS[[#This Row],[(E) Tipo de valoración extraordinaria 2020]]="","",IF(MATRIZASPECTOS[[#This Row],[(E) Tipo de valoración extraordinaria 2020]]="Manual","",MATRIZASPECTOS[[#This Row],[(2) Consecuencia]]))</f>
        <v>Moderada</v>
      </c>
      <c r="BF21" s="27" t="str">
        <f t="shared" si="8"/>
        <v>Bajo</v>
      </c>
      <c r="BG21" s="27">
        <f t="shared" si="9"/>
        <v>3</v>
      </c>
      <c r="BH21" s="27">
        <f t="shared" si="27"/>
        <v>3</v>
      </c>
      <c r="BI21" s="27">
        <f t="shared" si="11"/>
        <v>9</v>
      </c>
      <c r="BJ21" s="29">
        <f t="shared" si="12"/>
        <v>9</v>
      </c>
      <c r="BK21" s="89" t="str">
        <f t="shared" si="51"/>
        <v>Tolerable</v>
      </c>
      <c r="BL21" s="27" t="str">
        <f t="shared" si="13"/>
        <v>No</v>
      </c>
      <c r="BM21" s="53" t="s">
        <v>406</v>
      </c>
      <c r="BN21" s="80"/>
      <c r="BO21" s="84">
        <f t="shared" si="14"/>
        <v>0</v>
      </c>
      <c r="BP21" s="83"/>
      <c r="BQ21" s="84" t="str">
        <f t="shared" ref="BQ21:BQ30" si="121">IF(BO21="","",IF(BP21="","",(BO21-(BO21*BP21))))</f>
        <v/>
      </c>
      <c r="BR21" s="27"/>
      <c r="BS21" s="85" t="str">
        <f t="shared" ref="BS21:BS30" si="122">IF(BQ21="","",IF(BR21="","",((BQ21-BR21)/BQ21)))</f>
        <v/>
      </c>
      <c r="BT21" s="86"/>
      <c r="BU21" s="78">
        <f t="shared" si="15"/>
        <v>9</v>
      </c>
      <c r="BV21" s="78" t="str">
        <f t="shared" si="16"/>
        <v>Tolerable</v>
      </c>
      <c r="BW21" s="84" t="str">
        <f t="shared" ref="BW21:BW30" si="123">IF(BS21="","",(IF(BS21&lt;=-1%,(BU21+(ABS(BU21*BS21))),(BU21-((ABS(BU21*BS21))+BP21)))))</f>
        <v/>
      </c>
      <c r="BX21" s="78" t="str">
        <f t="shared" ref="BX21:BX30" si="124">IF(BW21="","",IF(BW21&lt;=10,"Tolerable",IF(BW21&lt;=15,"Potencialmente no tolerable",IF(BW21&gt;15,"No tolerable",""))))</f>
        <v/>
      </c>
      <c r="BY21" s="78" t="str">
        <f t="shared" ref="BY21:BY30" si="125">IF(BX21="","",IF(BX21="Tolerable","No",IF(BX21="Potencialmente no tolerable","No",IF(BX21="No tolerable","Si",""))))</f>
        <v/>
      </c>
      <c r="BZ21" s="79"/>
      <c r="CA21" s="80"/>
      <c r="CB21" s="84" t="str">
        <f t="shared" ref="CB21:CB30" si="126">IF(BR21="","",BR21)</f>
        <v/>
      </c>
      <c r="CC21" s="83"/>
      <c r="CD21" s="84" t="str">
        <f t="shared" ref="CD21:CD30" si="127">IF(CB21="","",IF(CC21="","",(CB21-(CB21*CC21))))</f>
        <v/>
      </c>
      <c r="CE21" s="27"/>
      <c r="CF21" s="85" t="str">
        <f t="shared" ref="CF21:CF30" si="128">IF(CD21="","",IF(CE21="","",((CD21-CE21)/CD21)))</f>
        <v/>
      </c>
      <c r="CG21" s="86"/>
      <c r="CH21" s="78" t="str">
        <f t="shared" ref="CH21:CH30" si="129">IF(BW21="","",BW21)</f>
        <v/>
      </c>
      <c r="CI21" s="78" t="str">
        <f t="shared" ref="CI21:CI30" si="130">IF(BX21="","",BX21)</f>
        <v/>
      </c>
      <c r="CJ21" s="84" t="str">
        <f t="shared" ref="CJ21:CJ30" si="131">IF(CF21="","",(IF(CF21&lt;=-1%,(CH21+(ABS(CH21*CF21))),(CH21-((ABS(CH21*CF21))+CC21)))))</f>
        <v/>
      </c>
      <c r="CK21" s="78" t="str">
        <f t="shared" ref="CK21:CK30" si="132">IF(CJ21="","",IF(CJ21&lt;=10,"Tolerable",IF(CJ21&lt;=15,"Potencialmente no tolerable",IF(CJ21&gt;15,"No tolerable",""))))</f>
        <v/>
      </c>
      <c r="CL21" s="78" t="str">
        <f t="shared" ref="CL21:CL30" si="133">IF(CK21="","",IF(CK21="Tolerable","No",IF(CK21="Potencialmente no tolerable","No",IF(CK21="No tolerable","Si",""))))</f>
        <v/>
      </c>
      <c r="CM21" s="79"/>
      <c r="CN21" s="80"/>
      <c r="CO21" s="84" t="str">
        <f t="shared" ref="CO21:CO30" si="134">IF(CE21="","",CE21)</f>
        <v/>
      </c>
      <c r="CP21" s="83"/>
      <c r="CQ21" s="84" t="str">
        <f t="shared" ref="CQ21:CQ30" si="135">IF(CO21="","",IF(CP21="","",(CO21-(CO21*CP21))))</f>
        <v/>
      </c>
      <c r="CR21" s="27"/>
      <c r="CS21" s="85" t="str">
        <f t="shared" ref="CS21:CS30" si="136">IF(CQ21="","",IF(CR21="","",((CQ21-CR21)/CQ21)))</f>
        <v/>
      </c>
      <c r="CT21" s="86"/>
      <c r="CU21" s="78" t="str">
        <f t="shared" ref="CU21:CU30" si="137">IF(CJ21="","",CJ21)</f>
        <v/>
      </c>
      <c r="CV21" s="78" t="str">
        <f t="shared" ref="CV21:CV30" si="138">IF(CK21="","",CK21)</f>
        <v/>
      </c>
      <c r="CW21" s="84" t="str">
        <f t="shared" ref="CW21:CW30" si="139">IF(CS21="","",(IF(CS21&lt;=-1%,(CU21+(ABS(CU21*CS21))),(CU21-((ABS(CU21*CS21))+CP21)))))</f>
        <v/>
      </c>
      <c r="CX21" s="78" t="str">
        <f t="shared" ref="CX21:CX30" si="140">IF(CW21="","",IF(CW21&lt;=10,"Tolerable",IF(CW21&lt;=15,"Potencialmente no tolerable",IF(CW21&gt;15,"No tolerable",""))))</f>
        <v/>
      </c>
      <c r="CY21" s="78" t="str">
        <f t="shared" ref="CY21:CY30" si="141">IF(CX21="","",IF(CX21="Tolerable","No",IF(CX21="Potencialmente no tolerable","No",IF(CX21="No tolerable","Si",""))))</f>
        <v/>
      </c>
      <c r="CZ21" s="87"/>
    </row>
    <row r="22" spans="1:104" ht="45.75" thickBot="1" x14ac:dyDescent="0.3">
      <c r="A22" s="17">
        <v>19</v>
      </c>
      <c r="B22" s="88" t="str">
        <f t="shared" si="109"/>
        <v>Planeación estratégica</v>
      </c>
      <c r="C22" s="88" t="str">
        <f t="shared" si="110"/>
        <v>Generación de emisiones</v>
      </c>
      <c r="D22" s="88" t="str">
        <f t="shared" si="111"/>
        <v>Contaminación por emisión de contaminantes criterio</v>
      </c>
      <c r="E22" s="82">
        <v>43647</v>
      </c>
      <c r="F22" s="168" t="s">
        <v>334</v>
      </c>
      <c r="G22" s="99" t="s">
        <v>177</v>
      </c>
      <c r="H22" s="99" t="s">
        <v>336</v>
      </c>
      <c r="I22" s="77" t="s">
        <v>1</v>
      </c>
      <c r="J22" s="78" t="s">
        <v>91</v>
      </c>
      <c r="K22" s="104" t="s">
        <v>262</v>
      </c>
      <c r="L22" s="53" t="s">
        <v>279</v>
      </c>
      <c r="M22" s="80" t="s">
        <v>68</v>
      </c>
      <c r="N22" s="26" t="s">
        <v>219</v>
      </c>
      <c r="O22" s="26" t="s">
        <v>460</v>
      </c>
      <c r="P22" s="77" t="s">
        <v>19</v>
      </c>
      <c r="Q22" s="77" t="s">
        <v>46</v>
      </c>
      <c r="R22" s="78" t="s">
        <v>71</v>
      </c>
      <c r="S22" s="81" t="s">
        <v>74</v>
      </c>
      <c r="T22" s="82">
        <v>43647</v>
      </c>
      <c r="U22" s="78" t="s">
        <v>100</v>
      </c>
      <c r="V22" s="78" t="s">
        <v>103</v>
      </c>
      <c r="W22" s="78" t="str">
        <f t="shared" si="112"/>
        <v>Bajo</v>
      </c>
      <c r="X22" s="78">
        <f t="shared" si="113"/>
        <v>3</v>
      </c>
      <c r="Y22" s="78">
        <f t="shared" si="114"/>
        <v>3</v>
      </c>
      <c r="Z22" s="78">
        <f t="shared" si="115"/>
        <v>9</v>
      </c>
      <c r="AA22" s="78" t="str">
        <f t="shared" si="116"/>
        <v>Tolerable</v>
      </c>
      <c r="AB22" s="78" t="str">
        <f t="shared" si="117"/>
        <v>No</v>
      </c>
      <c r="AC22" s="53" t="s">
        <v>306</v>
      </c>
      <c r="AD22" s="80" t="s">
        <v>230</v>
      </c>
      <c r="AE22" s="78">
        <v>0</v>
      </c>
      <c r="AF22" s="83">
        <v>0</v>
      </c>
      <c r="AG22" s="94">
        <f t="shared" si="118"/>
        <v>0</v>
      </c>
      <c r="AH22" s="69">
        <v>0</v>
      </c>
      <c r="AI22" s="186">
        <f t="shared" si="2"/>
        <v>0</v>
      </c>
      <c r="AJ22" s="144">
        <v>44006</v>
      </c>
      <c r="AK22" s="144" t="s">
        <v>291</v>
      </c>
      <c r="AL22" s="156" t="str">
        <f>IF(MATRIZASPECTOS[[#This Row],[(2) Tipo de valoración 2020]]="","",IF(MATRIZASPECTOS[[#This Row],[(2) Tipo de valoración 2020]]="Manual","",MATRIZASPECTOS[[#This Row],[Probabilidad]]))</f>
        <v>Probable</v>
      </c>
      <c r="AM22" s="156" t="str">
        <f>IF(MATRIZASPECTOS[[#This Row],[(2) Tipo de valoración 2020]]="","",IF(MATRIZASPECTOS[[#This Row],[(2) Tipo de valoración 2020]]="Manual","",MATRIZASPECTOS[[#This Row],[Consecuencia]]))</f>
        <v>Moderada</v>
      </c>
      <c r="AN22" s="157" t="str">
        <f t="shared" si="3"/>
        <v>Bajo</v>
      </c>
      <c r="AO22" s="157">
        <f t="shared" si="24"/>
        <v>3</v>
      </c>
      <c r="AP22" s="157">
        <f t="shared" si="4"/>
        <v>3</v>
      </c>
      <c r="AQ22" s="89">
        <f t="shared" si="25"/>
        <v>9</v>
      </c>
      <c r="AR22" s="94">
        <f t="shared" si="5"/>
        <v>9</v>
      </c>
      <c r="AS22" s="89" t="str">
        <f t="shared" si="119"/>
        <v>Tolerable</v>
      </c>
      <c r="AT22" s="89" t="str">
        <f t="shared" si="120"/>
        <v>No</v>
      </c>
      <c r="AU22" s="140" t="s">
        <v>302</v>
      </c>
      <c r="AV22" s="37" t="s">
        <v>230</v>
      </c>
      <c r="AW22" s="27">
        <v>0</v>
      </c>
      <c r="AX22" s="191">
        <v>0</v>
      </c>
      <c r="AY22" s="29">
        <f t="shared" si="6"/>
        <v>0</v>
      </c>
      <c r="AZ22" s="27">
        <v>0</v>
      </c>
      <c r="BA22" s="189">
        <f t="shared" si="7"/>
        <v>0</v>
      </c>
      <c r="BB22" s="142">
        <v>44105</v>
      </c>
      <c r="BC22" s="27" t="s">
        <v>291</v>
      </c>
      <c r="BD22" s="27" t="str">
        <f>IF(MATRIZASPECTOS[[#This Row],[(E) Tipo de valoración extraordinaria 2020]]="","",IF(MATRIZASPECTOS[[#This Row],[(E) Tipo de valoración extraordinaria 2020]]="Manual","",MATRIZASPECTOS[[#This Row],[(2) Probabilidad]]))</f>
        <v>Probable</v>
      </c>
      <c r="BE22" s="27" t="str">
        <f>IF(MATRIZASPECTOS[[#This Row],[(E) Tipo de valoración extraordinaria 2020]]="","",IF(MATRIZASPECTOS[[#This Row],[(E) Tipo de valoración extraordinaria 2020]]="Manual","",MATRIZASPECTOS[[#This Row],[(2) Consecuencia]]))</f>
        <v>Moderada</v>
      </c>
      <c r="BF22" s="27" t="str">
        <f t="shared" si="8"/>
        <v>Bajo</v>
      </c>
      <c r="BG22" s="27">
        <f t="shared" si="9"/>
        <v>3</v>
      </c>
      <c r="BH22" s="27">
        <f t="shared" si="27"/>
        <v>3</v>
      </c>
      <c r="BI22" s="27">
        <f t="shared" si="11"/>
        <v>9</v>
      </c>
      <c r="BJ22" s="29">
        <f t="shared" si="12"/>
        <v>9</v>
      </c>
      <c r="BK22" s="89" t="str">
        <f t="shared" si="51"/>
        <v>Tolerable</v>
      </c>
      <c r="BL22" s="27" t="str">
        <f t="shared" si="13"/>
        <v>No</v>
      </c>
      <c r="BM22" s="53" t="s">
        <v>414</v>
      </c>
      <c r="BN22" s="80"/>
      <c r="BO22" s="84">
        <f t="shared" si="14"/>
        <v>0</v>
      </c>
      <c r="BP22" s="83"/>
      <c r="BQ22" s="84" t="str">
        <f t="shared" si="121"/>
        <v/>
      </c>
      <c r="BR22" s="27"/>
      <c r="BS22" s="85" t="str">
        <f t="shared" si="122"/>
        <v/>
      </c>
      <c r="BT22" s="86"/>
      <c r="BU22" s="78">
        <f t="shared" si="15"/>
        <v>9</v>
      </c>
      <c r="BV22" s="78" t="str">
        <f t="shared" si="16"/>
        <v>Tolerable</v>
      </c>
      <c r="BW22" s="84" t="str">
        <f t="shared" si="123"/>
        <v/>
      </c>
      <c r="BX22" s="78" t="str">
        <f t="shared" si="124"/>
        <v/>
      </c>
      <c r="BY22" s="78" t="str">
        <f t="shared" si="125"/>
        <v/>
      </c>
      <c r="BZ22" s="79"/>
      <c r="CA22" s="80"/>
      <c r="CB22" s="84" t="str">
        <f t="shared" si="126"/>
        <v/>
      </c>
      <c r="CC22" s="83"/>
      <c r="CD22" s="84" t="str">
        <f t="shared" si="127"/>
        <v/>
      </c>
      <c r="CE22" s="27"/>
      <c r="CF22" s="85" t="str">
        <f t="shared" si="128"/>
        <v/>
      </c>
      <c r="CG22" s="86"/>
      <c r="CH22" s="78" t="str">
        <f t="shared" si="129"/>
        <v/>
      </c>
      <c r="CI22" s="78" t="str">
        <f t="shared" si="130"/>
        <v/>
      </c>
      <c r="CJ22" s="84" t="str">
        <f t="shared" si="131"/>
        <v/>
      </c>
      <c r="CK22" s="78" t="str">
        <f t="shared" si="132"/>
        <v/>
      </c>
      <c r="CL22" s="78" t="str">
        <f t="shared" si="133"/>
        <v/>
      </c>
      <c r="CM22" s="79"/>
      <c r="CN22" s="80"/>
      <c r="CO22" s="84" t="str">
        <f t="shared" si="134"/>
        <v/>
      </c>
      <c r="CP22" s="83"/>
      <c r="CQ22" s="84" t="str">
        <f t="shared" si="135"/>
        <v/>
      </c>
      <c r="CR22" s="27"/>
      <c r="CS22" s="85" t="str">
        <f t="shared" si="136"/>
        <v/>
      </c>
      <c r="CT22" s="86"/>
      <c r="CU22" s="78" t="str">
        <f t="shared" si="137"/>
        <v/>
      </c>
      <c r="CV22" s="78" t="str">
        <f t="shared" si="138"/>
        <v/>
      </c>
      <c r="CW22" s="84" t="str">
        <f t="shared" si="139"/>
        <v/>
      </c>
      <c r="CX22" s="78" t="str">
        <f t="shared" si="140"/>
        <v/>
      </c>
      <c r="CY22" s="78" t="str">
        <f t="shared" si="141"/>
        <v/>
      </c>
      <c r="CZ22" s="87"/>
    </row>
    <row r="23" spans="1:104" ht="45.75" thickBot="1" x14ac:dyDescent="0.3">
      <c r="A23" s="17">
        <v>20</v>
      </c>
      <c r="B23" s="68" t="str">
        <f t="shared" si="109"/>
        <v>Planeación estratégica</v>
      </c>
      <c r="C23" s="68" t="str">
        <f t="shared" si="110"/>
        <v>Generación de emisiones</v>
      </c>
      <c r="D23" s="68" t="str">
        <f t="shared" si="111"/>
        <v>Contaminación por emisión de ruido</v>
      </c>
      <c r="E23" s="35">
        <v>43647</v>
      </c>
      <c r="F23" s="167" t="s">
        <v>334</v>
      </c>
      <c r="G23" s="99" t="s">
        <v>177</v>
      </c>
      <c r="H23" s="99" t="s">
        <v>336</v>
      </c>
      <c r="I23" s="26" t="s">
        <v>1</v>
      </c>
      <c r="J23" s="27" t="s">
        <v>91</v>
      </c>
      <c r="K23" s="104" t="s">
        <v>262</v>
      </c>
      <c r="L23" s="53" t="s">
        <v>279</v>
      </c>
      <c r="M23" s="37" t="s">
        <v>68</v>
      </c>
      <c r="N23" s="26" t="s">
        <v>220</v>
      </c>
      <c r="O23" s="26" t="s">
        <v>460</v>
      </c>
      <c r="P23" s="26" t="s">
        <v>19</v>
      </c>
      <c r="Q23" s="26" t="s">
        <v>43</v>
      </c>
      <c r="R23" s="27" t="s">
        <v>71</v>
      </c>
      <c r="S23" s="55" t="s">
        <v>74</v>
      </c>
      <c r="T23" s="35">
        <v>43647</v>
      </c>
      <c r="U23" s="27" t="s">
        <v>100</v>
      </c>
      <c r="V23" s="27" t="s">
        <v>102</v>
      </c>
      <c r="W23" s="27" t="str">
        <f t="shared" si="112"/>
        <v>Bajo</v>
      </c>
      <c r="X23" s="27">
        <f t="shared" si="113"/>
        <v>3</v>
      </c>
      <c r="Y23" s="27">
        <f t="shared" si="114"/>
        <v>1</v>
      </c>
      <c r="Z23" s="27">
        <f t="shared" si="115"/>
        <v>3</v>
      </c>
      <c r="AA23" s="27" t="str">
        <f t="shared" si="116"/>
        <v>Tolerable</v>
      </c>
      <c r="AB23" s="27" t="str">
        <f t="shared" si="117"/>
        <v>No</v>
      </c>
      <c r="AC23" s="53" t="s">
        <v>306</v>
      </c>
      <c r="AD23" s="71" t="s">
        <v>230</v>
      </c>
      <c r="AE23" s="69">
        <v>0</v>
      </c>
      <c r="AF23" s="72">
        <v>0</v>
      </c>
      <c r="AG23" s="73">
        <f t="shared" si="118"/>
        <v>0</v>
      </c>
      <c r="AH23" s="69">
        <v>0</v>
      </c>
      <c r="AI23" s="185">
        <f t="shared" si="2"/>
        <v>0</v>
      </c>
      <c r="AJ23" s="143">
        <v>44006</v>
      </c>
      <c r="AK23" s="143" t="s">
        <v>291</v>
      </c>
      <c r="AL23" s="154" t="str">
        <f>IF(MATRIZASPECTOS[[#This Row],[(2) Tipo de valoración 2020]]="","",IF(MATRIZASPECTOS[[#This Row],[(2) Tipo de valoración 2020]]="Manual","",MATRIZASPECTOS[[#This Row],[Probabilidad]]))</f>
        <v>Probable</v>
      </c>
      <c r="AM23" s="154" t="str">
        <f>IF(MATRIZASPECTOS[[#This Row],[(2) Tipo de valoración 2020]]="","",IF(MATRIZASPECTOS[[#This Row],[(2) Tipo de valoración 2020]]="Manual","",MATRIZASPECTOS[[#This Row],[Consecuencia]]))</f>
        <v>Baja</v>
      </c>
      <c r="AN23" s="155" t="str">
        <f t="shared" si="3"/>
        <v>Bajo</v>
      </c>
      <c r="AO23" s="155">
        <f t="shared" si="24"/>
        <v>3</v>
      </c>
      <c r="AP23" s="155">
        <f t="shared" si="4"/>
        <v>1</v>
      </c>
      <c r="AQ23" s="69">
        <f t="shared" si="25"/>
        <v>3</v>
      </c>
      <c r="AR23" s="73">
        <f t="shared" si="5"/>
        <v>3</v>
      </c>
      <c r="AS23" s="69" t="str">
        <f t="shared" si="119"/>
        <v>Tolerable</v>
      </c>
      <c r="AT23" s="69" t="str">
        <f t="shared" si="120"/>
        <v>No</v>
      </c>
      <c r="AU23" s="140" t="s">
        <v>302</v>
      </c>
      <c r="AV23" s="37" t="s">
        <v>230</v>
      </c>
      <c r="AW23" s="27">
        <v>0</v>
      </c>
      <c r="AX23" s="191">
        <v>0</v>
      </c>
      <c r="AY23" s="29">
        <f t="shared" si="6"/>
        <v>0</v>
      </c>
      <c r="AZ23" s="27">
        <v>0</v>
      </c>
      <c r="BA23" s="189">
        <f t="shared" si="7"/>
        <v>0</v>
      </c>
      <c r="BB23" s="145">
        <v>44105</v>
      </c>
      <c r="BC23" s="27" t="s">
        <v>291</v>
      </c>
      <c r="BD23" s="27" t="str">
        <f>IF(MATRIZASPECTOS[[#This Row],[(E) Tipo de valoración extraordinaria 2020]]="","",IF(MATRIZASPECTOS[[#This Row],[(E) Tipo de valoración extraordinaria 2020]]="Manual","",MATRIZASPECTOS[[#This Row],[(2) Probabilidad]]))</f>
        <v>Probable</v>
      </c>
      <c r="BE23" s="27" t="str">
        <f>IF(MATRIZASPECTOS[[#This Row],[(E) Tipo de valoración extraordinaria 2020]]="","",IF(MATRIZASPECTOS[[#This Row],[(E) Tipo de valoración extraordinaria 2020]]="Manual","",MATRIZASPECTOS[[#This Row],[(2) Consecuencia]]))</f>
        <v>Baja</v>
      </c>
      <c r="BF23" s="27" t="str">
        <f t="shared" si="8"/>
        <v>Bajo</v>
      </c>
      <c r="BG23" s="27">
        <f t="shared" si="9"/>
        <v>3</v>
      </c>
      <c r="BH23" s="27">
        <f t="shared" si="27"/>
        <v>1</v>
      </c>
      <c r="BI23" s="27">
        <f t="shared" si="11"/>
        <v>3</v>
      </c>
      <c r="BJ23" s="29">
        <f t="shared" si="12"/>
        <v>3</v>
      </c>
      <c r="BK23" s="69" t="str">
        <f t="shared" si="51"/>
        <v>Tolerable</v>
      </c>
      <c r="BL23" s="27" t="str">
        <f t="shared" si="13"/>
        <v>No</v>
      </c>
      <c r="BM23" s="53" t="s">
        <v>437</v>
      </c>
      <c r="BN23" s="37"/>
      <c r="BO23" s="29">
        <f t="shared" si="14"/>
        <v>0</v>
      </c>
      <c r="BP23" s="28"/>
      <c r="BQ23" s="29" t="str">
        <f t="shared" si="121"/>
        <v/>
      </c>
      <c r="BR23" s="27"/>
      <c r="BS23" s="49" t="str">
        <f t="shared" si="122"/>
        <v/>
      </c>
      <c r="BT23" s="25"/>
      <c r="BU23" s="27">
        <f t="shared" si="15"/>
        <v>3</v>
      </c>
      <c r="BV23" s="27" t="str">
        <f t="shared" si="16"/>
        <v>Tolerable</v>
      </c>
      <c r="BW23" s="29" t="str">
        <f t="shared" si="123"/>
        <v/>
      </c>
      <c r="BX23" s="27" t="str">
        <f t="shared" si="124"/>
        <v/>
      </c>
      <c r="BY23" s="27" t="str">
        <f t="shared" si="125"/>
        <v/>
      </c>
      <c r="BZ23" s="53"/>
      <c r="CA23" s="37"/>
      <c r="CB23" s="29" t="str">
        <f t="shared" si="126"/>
        <v/>
      </c>
      <c r="CC23" s="28"/>
      <c r="CD23" s="29" t="str">
        <f t="shared" si="127"/>
        <v/>
      </c>
      <c r="CE23" s="27"/>
      <c r="CF23" s="49" t="str">
        <f t="shared" si="128"/>
        <v/>
      </c>
      <c r="CG23" s="25"/>
      <c r="CH23" s="27" t="str">
        <f t="shared" si="129"/>
        <v/>
      </c>
      <c r="CI23" s="27" t="str">
        <f t="shared" si="130"/>
        <v/>
      </c>
      <c r="CJ23" s="29" t="str">
        <f t="shared" si="131"/>
        <v/>
      </c>
      <c r="CK23" s="27" t="str">
        <f t="shared" si="132"/>
        <v/>
      </c>
      <c r="CL23" s="27" t="str">
        <f t="shared" si="133"/>
        <v/>
      </c>
      <c r="CM23" s="53"/>
      <c r="CN23" s="37"/>
      <c r="CO23" s="29" t="str">
        <f t="shared" si="134"/>
        <v/>
      </c>
      <c r="CP23" s="28"/>
      <c r="CQ23" s="29" t="str">
        <f t="shared" si="135"/>
        <v/>
      </c>
      <c r="CR23" s="27"/>
      <c r="CS23" s="49" t="str">
        <f t="shared" si="136"/>
        <v/>
      </c>
      <c r="CT23" s="25"/>
      <c r="CU23" s="27" t="str">
        <f t="shared" si="137"/>
        <v/>
      </c>
      <c r="CV23" s="27" t="str">
        <f t="shared" si="138"/>
        <v/>
      </c>
      <c r="CW23" s="29" t="str">
        <f t="shared" si="139"/>
        <v/>
      </c>
      <c r="CX23" s="27" t="str">
        <f t="shared" si="140"/>
        <v/>
      </c>
      <c r="CY23" s="27" t="str">
        <f t="shared" si="141"/>
        <v/>
      </c>
      <c r="CZ23" s="30"/>
    </row>
    <row r="24" spans="1:104" ht="72.75" thickBot="1" x14ac:dyDescent="0.3">
      <c r="A24" s="17">
        <v>21</v>
      </c>
      <c r="B24" s="18" t="str">
        <f t="shared" si="109"/>
        <v>Planeación estratégica</v>
      </c>
      <c r="C24" s="18" t="str">
        <f t="shared" si="110"/>
        <v>Generación de residuos</v>
      </c>
      <c r="D24" s="18" t="str">
        <f t="shared" si="111"/>
        <v>Contaminación por generación de residuos ordinarios</v>
      </c>
      <c r="E24" s="35">
        <v>43647</v>
      </c>
      <c r="F24" s="167" t="s">
        <v>334</v>
      </c>
      <c r="G24" s="99" t="s">
        <v>177</v>
      </c>
      <c r="H24" s="99" t="s">
        <v>336</v>
      </c>
      <c r="I24" s="26" t="s">
        <v>1</v>
      </c>
      <c r="J24" s="27" t="s">
        <v>91</v>
      </c>
      <c r="K24" s="104" t="s">
        <v>223</v>
      </c>
      <c r="L24" s="53" t="s">
        <v>279</v>
      </c>
      <c r="M24" s="37" t="s">
        <v>68</v>
      </c>
      <c r="N24" s="26" t="s">
        <v>209</v>
      </c>
      <c r="O24" s="26" t="s">
        <v>460</v>
      </c>
      <c r="P24" s="26" t="s">
        <v>23</v>
      </c>
      <c r="Q24" s="26" t="s">
        <v>55</v>
      </c>
      <c r="R24" s="27" t="s">
        <v>71</v>
      </c>
      <c r="S24" s="55" t="s">
        <v>76</v>
      </c>
      <c r="T24" s="35">
        <v>43647</v>
      </c>
      <c r="U24" s="27" t="s">
        <v>101</v>
      </c>
      <c r="V24" s="27" t="s">
        <v>104</v>
      </c>
      <c r="W24" s="27" t="str">
        <f t="shared" si="112"/>
        <v>Alto</v>
      </c>
      <c r="X24" s="27">
        <f t="shared" si="113"/>
        <v>5</v>
      </c>
      <c r="Y24" s="27">
        <f t="shared" si="114"/>
        <v>5</v>
      </c>
      <c r="Z24" s="27">
        <f t="shared" si="115"/>
        <v>25</v>
      </c>
      <c r="AA24" s="27" t="str">
        <f t="shared" si="116"/>
        <v>No tolerable</v>
      </c>
      <c r="AB24" s="27" t="str">
        <f t="shared" si="117"/>
        <v>Si</v>
      </c>
      <c r="AC24" s="140" t="s">
        <v>312</v>
      </c>
      <c r="AD24" s="80" t="s">
        <v>284</v>
      </c>
      <c r="AE24" s="78">
        <v>0.97</v>
      </c>
      <c r="AF24" s="83">
        <v>0</v>
      </c>
      <c r="AG24" s="29">
        <f t="shared" si="118"/>
        <v>0.97</v>
      </c>
      <c r="AH24" s="27">
        <v>0.74</v>
      </c>
      <c r="AI24" s="184">
        <f t="shared" si="2"/>
        <v>0.23711340206185566</v>
      </c>
      <c r="AJ24" s="142">
        <v>44006</v>
      </c>
      <c r="AK24" s="142" t="s">
        <v>291</v>
      </c>
      <c r="AL24" s="152" t="str">
        <f>IF(MATRIZASPECTOS[[#This Row],[(2) Tipo de valoración 2020]]="","",IF(MATRIZASPECTOS[[#This Row],[(2) Tipo de valoración 2020]]="Manual","",MATRIZASPECTOS[[#This Row],[Probabilidad]]))</f>
        <v>Certeza</v>
      </c>
      <c r="AM24" s="152" t="str">
        <f>IF(MATRIZASPECTOS[[#This Row],[(2) Tipo de valoración 2020]]="","",IF(MATRIZASPECTOS[[#This Row],[(2) Tipo de valoración 2020]]="Manual","",MATRIZASPECTOS[[#This Row],[Consecuencia]]))</f>
        <v>Alta</v>
      </c>
      <c r="AN24" s="153" t="str">
        <f t="shared" si="3"/>
        <v>Alto</v>
      </c>
      <c r="AO24" s="153">
        <f t="shared" si="24"/>
        <v>5</v>
      </c>
      <c r="AP24" s="153">
        <f t="shared" si="4"/>
        <v>5</v>
      </c>
      <c r="AQ24" s="27">
        <f t="shared" si="25"/>
        <v>25</v>
      </c>
      <c r="AR24" s="29">
        <f t="shared" si="5"/>
        <v>19.072164948453608</v>
      </c>
      <c r="AS24" s="27" t="str">
        <f t="shared" si="119"/>
        <v>No tolerable</v>
      </c>
      <c r="AT24" s="27" t="str">
        <f t="shared" si="120"/>
        <v>Si</v>
      </c>
      <c r="AU24" s="140" t="s">
        <v>304</v>
      </c>
      <c r="AV24" s="37" t="s">
        <v>284</v>
      </c>
      <c r="AW24" s="27">
        <v>0.74</v>
      </c>
      <c r="AX24" s="191">
        <v>-0.18</v>
      </c>
      <c r="AY24" s="29">
        <f t="shared" si="6"/>
        <v>0.87319999999999998</v>
      </c>
      <c r="AZ24" s="27">
        <v>0.28000000000000003</v>
      </c>
      <c r="BA24" s="189">
        <f t="shared" si="7"/>
        <v>0.67934035730645892</v>
      </c>
      <c r="BB24" s="143">
        <v>44105</v>
      </c>
      <c r="BC24" s="27" t="s">
        <v>291</v>
      </c>
      <c r="BD24" s="27" t="str">
        <f>IF(MATRIZASPECTOS[[#This Row],[(E) Tipo de valoración extraordinaria 2020]]="","",IF(MATRIZASPECTOS[[#This Row],[(E) Tipo de valoración extraordinaria 2020]]="Manual","",MATRIZASPECTOS[[#This Row],[(2) Probabilidad]]))</f>
        <v>Certeza</v>
      </c>
      <c r="BE24" s="27" t="str">
        <f>IF(MATRIZASPECTOS[[#This Row],[(E) Tipo de valoración extraordinaria 2020]]="","",IF(MATRIZASPECTOS[[#This Row],[(E) Tipo de valoración extraordinaria 2020]]="Manual","",MATRIZASPECTOS[[#This Row],[(2) Consecuencia]]))</f>
        <v>Alta</v>
      </c>
      <c r="BF24" s="27" t="str">
        <f t="shared" si="8"/>
        <v>Alto</v>
      </c>
      <c r="BG24" s="27">
        <f t="shared" si="9"/>
        <v>5</v>
      </c>
      <c r="BH24" s="27">
        <f t="shared" si="27"/>
        <v>5</v>
      </c>
      <c r="BI24" s="29">
        <f t="shared" si="11"/>
        <v>19.072164948453608</v>
      </c>
      <c r="BJ24" s="29">
        <f t="shared" si="12"/>
        <v>6.2956735977634128</v>
      </c>
      <c r="BK24" s="27" t="str">
        <f t="shared" si="51"/>
        <v>Tolerable</v>
      </c>
      <c r="BL24" s="27" t="str">
        <f t="shared" si="13"/>
        <v>No</v>
      </c>
      <c r="BM24" s="53" t="s">
        <v>454</v>
      </c>
      <c r="BN24" s="37"/>
      <c r="BO24" s="29">
        <f t="shared" si="14"/>
        <v>0.74</v>
      </c>
      <c r="BP24" s="28"/>
      <c r="BQ24" s="29" t="str">
        <f t="shared" si="121"/>
        <v/>
      </c>
      <c r="BR24" s="27"/>
      <c r="BS24" s="49" t="str">
        <f t="shared" si="122"/>
        <v/>
      </c>
      <c r="BT24" s="25"/>
      <c r="BU24" s="27">
        <f t="shared" si="15"/>
        <v>19.072164948453608</v>
      </c>
      <c r="BV24" s="27" t="str">
        <f t="shared" si="16"/>
        <v>No tolerable</v>
      </c>
      <c r="BW24" s="29" t="str">
        <f t="shared" si="123"/>
        <v/>
      </c>
      <c r="BX24" s="27" t="str">
        <f t="shared" si="124"/>
        <v/>
      </c>
      <c r="BY24" s="27" t="str">
        <f t="shared" si="125"/>
        <v/>
      </c>
      <c r="BZ24" s="53"/>
      <c r="CA24" s="37"/>
      <c r="CB24" s="29" t="str">
        <f t="shared" si="126"/>
        <v/>
      </c>
      <c r="CC24" s="28"/>
      <c r="CD24" s="29" t="str">
        <f t="shared" si="127"/>
        <v/>
      </c>
      <c r="CE24" s="27"/>
      <c r="CF24" s="49" t="str">
        <f t="shared" si="128"/>
        <v/>
      </c>
      <c r="CG24" s="25"/>
      <c r="CH24" s="27" t="str">
        <f t="shared" si="129"/>
        <v/>
      </c>
      <c r="CI24" s="27" t="str">
        <f t="shared" si="130"/>
        <v/>
      </c>
      <c r="CJ24" s="29" t="str">
        <f t="shared" si="131"/>
        <v/>
      </c>
      <c r="CK24" s="27" t="str">
        <f t="shared" si="132"/>
        <v/>
      </c>
      <c r="CL24" s="27" t="str">
        <f t="shared" si="133"/>
        <v/>
      </c>
      <c r="CM24" s="53"/>
      <c r="CN24" s="37"/>
      <c r="CO24" s="29" t="str">
        <f t="shared" si="134"/>
        <v/>
      </c>
      <c r="CP24" s="28"/>
      <c r="CQ24" s="29" t="str">
        <f t="shared" si="135"/>
        <v/>
      </c>
      <c r="CR24" s="27"/>
      <c r="CS24" s="49" t="str">
        <f t="shared" si="136"/>
        <v/>
      </c>
      <c r="CT24" s="25"/>
      <c r="CU24" s="27" t="str">
        <f t="shared" si="137"/>
        <v/>
      </c>
      <c r="CV24" s="27" t="str">
        <f t="shared" si="138"/>
        <v/>
      </c>
      <c r="CW24" s="29" t="str">
        <f t="shared" si="139"/>
        <v/>
      </c>
      <c r="CX24" s="27" t="str">
        <f t="shared" si="140"/>
        <v/>
      </c>
      <c r="CY24" s="27" t="str">
        <f t="shared" si="141"/>
        <v/>
      </c>
      <c r="CZ24" s="30"/>
    </row>
    <row r="25" spans="1:104" ht="72.75" thickBot="1" x14ac:dyDescent="0.3">
      <c r="A25" s="17">
        <v>22</v>
      </c>
      <c r="B25" s="68" t="str">
        <f t="shared" si="109"/>
        <v>Planeación estratégica</v>
      </c>
      <c r="C25" s="68" t="str">
        <f t="shared" si="110"/>
        <v>Generación de residuos</v>
      </c>
      <c r="D25" s="68" t="str">
        <f t="shared" si="111"/>
        <v>Contaminación por generación de residuos ordinarios</v>
      </c>
      <c r="E25" s="35">
        <v>43647</v>
      </c>
      <c r="F25" s="167" t="s">
        <v>334</v>
      </c>
      <c r="G25" s="99" t="s">
        <v>177</v>
      </c>
      <c r="H25" s="99" t="s">
        <v>336</v>
      </c>
      <c r="I25" s="26" t="s">
        <v>1</v>
      </c>
      <c r="J25" s="27" t="s">
        <v>92</v>
      </c>
      <c r="K25" s="104" t="s">
        <v>221</v>
      </c>
      <c r="L25" s="53" t="s">
        <v>279</v>
      </c>
      <c r="M25" s="37" t="s">
        <v>68</v>
      </c>
      <c r="N25" s="26" t="s">
        <v>209</v>
      </c>
      <c r="O25" s="26" t="s">
        <v>460</v>
      </c>
      <c r="P25" s="26" t="s">
        <v>23</v>
      </c>
      <c r="Q25" s="26" t="s">
        <v>55</v>
      </c>
      <c r="R25" s="27" t="s">
        <v>71</v>
      </c>
      <c r="S25" s="55" t="s">
        <v>76</v>
      </c>
      <c r="T25" s="35">
        <v>43647</v>
      </c>
      <c r="U25" s="27" t="s">
        <v>101</v>
      </c>
      <c r="V25" s="27" t="s">
        <v>104</v>
      </c>
      <c r="W25" s="27" t="str">
        <f t="shared" si="112"/>
        <v>Alto</v>
      </c>
      <c r="X25" s="27">
        <f t="shared" si="113"/>
        <v>5</v>
      </c>
      <c r="Y25" s="27">
        <f t="shared" si="114"/>
        <v>5</v>
      </c>
      <c r="Z25" s="27">
        <f t="shared" si="115"/>
        <v>25</v>
      </c>
      <c r="AA25" s="27" t="str">
        <f t="shared" si="116"/>
        <v>No tolerable</v>
      </c>
      <c r="AB25" s="27" t="str">
        <f t="shared" si="117"/>
        <v>Si</v>
      </c>
      <c r="AC25" s="140" t="s">
        <v>312</v>
      </c>
      <c r="AD25" s="80" t="s">
        <v>284</v>
      </c>
      <c r="AE25" s="78">
        <v>0.97</v>
      </c>
      <c r="AF25" s="83">
        <v>0</v>
      </c>
      <c r="AG25" s="73">
        <f t="shared" si="118"/>
        <v>0.97</v>
      </c>
      <c r="AH25" s="27">
        <v>0.74</v>
      </c>
      <c r="AI25" s="185">
        <f t="shared" si="2"/>
        <v>0.23711340206185566</v>
      </c>
      <c r="AJ25" s="143">
        <v>44006</v>
      </c>
      <c r="AK25" s="143" t="s">
        <v>291</v>
      </c>
      <c r="AL25" s="154" t="str">
        <f>IF(MATRIZASPECTOS[[#This Row],[(2) Tipo de valoración 2020]]="","",IF(MATRIZASPECTOS[[#This Row],[(2) Tipo de valoración 2020]]="Manual","",MATRIZASPECTOS[[#This Row],[Probabilidad]]))</f>
        <v>Certeza</v>
      </c>
      <c r="AM25" s="154" t="str">
        <f>IF(MATRIZASPECTOS[[#This Row],[(2) Tipo de valoración 2020]]="","",IF(MATRIZASPECTOS[[#This Row],[(2) Tipo de valoración 2020]]="Manual","",MATRIZASPECTOS[[#This Row],[Consecuencia]]))</f>
        <v>Alta</v>
      </c>
      <c r="AN25" s="155" t="str">
        <f t="shared" si="3"/>
        <v>Alto</v>
      </c>
      <c r="AO25" s="155">
        <f t="shared" si="24"/>
        <v>5</v>
      </c>
      <c r="AP25" s="155">
        <f t="shared" si="4"/>
        <v>5</v>
      </c>
      <c r="AQ25" s="69">
        <f t="shared" si="25"/>
        <v>25</v>
      </c>
      <c r="AR25" s="73">
        <f t="shared" si="5"/>
        <v>19.072164948453608</v>
      </c>
      <c r="AS25" s="69" t="str">
        <f t="shared" si="119"/>
        <v>No tolerable</v>
      </c>
      <c r="AT25" s="69" t="str">
        <f t="shared" si="120"/>
        <v>Si</v>
      </c>
      <c r="AU25" s="140" t="s">
        <v>327</v>
      </c>
      <c r="AV25" s="37" t="s">
        <v>284</v>
      </c>
      <c r="AW25" s="27">
        <v>0.74</v>
      </c>
      <c r="AX25" s="191">
        <v>-0.18</v>
      </c>
      <c r="AY25" s="29">
        <f t="shared" si="6"/>
        <v>0.87319999999999998</v>
      </c>
      <c r="AZ25" s="27">
        <v>0.28000000000000003</v>
      </c>
      <c r="BA25" s="189">
        <f t="shared" si="7"/>
        <v>0.67934035730645892</v>
      </c>
      <c r="BB25" s="143">
        <v>44105</v>
      </c>
      <c r="BC25" s="27" t="s">
        <v>291</v>
      </c>
      <c r="BD25" s="27" t="str">
        <f>IF(MATRIZASPECTOS[[#This Row],[(E) Tipo de valoración extraordinaria 2020]]="","",IF(MATRIZASPECTOS[[#This Row],[(E) Tipo de valoración extraordinaria 2020]]="Manual","",MATRIZASPECTOS[[#This Row],[(2) Probabilidad]]))</f>
        <v>Certeza</v>
      </c>
      <c r="BE25" s="27" t="str">
        <f>IF(MATRIZASPECTOS[[#This Row],[(E) Tipo de valoración extraordinaria 2020]]="","",IF(MATRIZASPECTOS[[#This Row],[(E) Tipo de valoración extraordinaria 2020]]="Manual","",MATRIZASPECTOS[[#This Row],[(2) Consecuencia]]))</f>
        <v>Alta</v>
      </c>
      <c r="BF25" s="27" t="str">
        <f t="shared" si="8"/>
        <v>Alto</v>
      </c>
      <c r="BG25" s="27">
        <f t="shared" si="9"/>
        <v>5</v>
      </c>
      <c r="BH25" s="27">
        <f t="shared" si="27"/>
        <v>5</v>
      </c>
      <c r="BI25" s="29">
        <f t="shared" si="11"/>
        <v>19.072164948453608</v>
      </c>
      <c r="BJ25" s="29">
        <f t="shared" si="12"/>
        <v>6.2956735977634128</v>
      </c>
      <c r="BK25" s="69" t="str">
        <f t="shared" si="51"/>
        <v>Tolerable</v>
      </c>
      <c r="BL25" s="27" t="str">
        <f t="shared" si="13"/>
        <v>No</v>
      </c>
      <c r="BM25" s="53" t="s">
        <v>454</v>
      </c>
      <c r="BN25" s="37"/>
      <c r="BO25" s="29">
        <f t="shared" si="14"/>
        <v>0.74</v>
      </c>
      <c r="BP25" s="28"/>
      <c r="BQ25" s="29" t="str">
        <f t="shared" si="121"/>
        <v/>
      </c>
      <c r="BR25" s="27"/>
      <c r="BS25" s="49" t="str">
        <f t="shared" si="122"/>
        <v/>
      </c>
      <c r="BT25" s="25"/>
      <c r="BU25" s="27">
        <f t="shared" si="15"/>
        <v>19.072164948453608</v>
      </c>
      <c r="BV25" s="27" t="str">
        <f t="shared" si="16"/>
        <v>No tolerable</v>
      </c>
      <c r="BW25" s="29" t="str">
        <f t="shared" si="123"/>
        <v/>
      </c>
      <c r="BX25" s="27" t="str">
        <f t="shared" si="124"/>
        <v/>
      </c>
      <c r="BY25" s="27" t="str">
        <f t="shared" si="125"/>
        <v/>
      </c>
      <c r="BZ25" s="53"/>
      <c r="CA25" s="37"/>
      <c r="CB25" s="29" t="str">
        <f t="shared" si="126"/>
        <v/>
      </c>
      <c r="CC25" s="28"/>
      <c r="CD25" s="29" t="str">
        <f t="shared" si="127"/>
        <v/>
      </c>
      <c r="CE25" s="27"/>
      <c r="CF25" s="49" t="str">
        <f t="shared" si="128"/>
        <v/>
      </c>
      <c r="CG25" s="25"/>
      <c r="CH25" s="27" t="str">
        <f t="shared" si="129"/>
        <v/>
      </c>
      <c r="CI25" s="27" t="str">
        <f t="shared" si="130"/>
        <v/>
      </c>
      <c r="CJ25" s="29" t="str">
        <f t="shared" si="131"/>
        <v/>
      </c>
      <c r="CK25" s="27" t="str">
        <f t="shared" si="132"/>
        <v/>
      </c>
      <c r="CL25" s="27" t="str">
        <f t="shared" si="133"/>
        <v/>
      </c>
      <c r="CM25" s="53"/>
      <c r="CN25" s="37"/>
      <c r="CO25" s="29" t="str">
        <f t="shared" si="134"/>
        <v/>
      </c>
      <c r="CP25" s="28"/>
      <c r="CQ25" s="29" t="str">
        <f t="shared" si="135"/>
        <v/>
      </c>
      <c r="CR25" s="27"/>
      <c r="CS25" s="49" t="str">
        <f t="shared" si="136"/>
        <v/>
      </c>
      <c r="CT25" s="25"/>
      <c r="CU25" s="27" t="str">
        <f t="shared" si="137"/>
        <v/>
      </c>
      <c r="CV25" s="27" t="str">
        <f t="shared" si="138"/>
        <v/>
      </c>
      <c r="CW25" s="29" t="str">
        <f t="shared" si="139"/>
        <v/>
      </c>
      <c r="CX25" s="27" t="str">
        <f t="shared" si="140"/>
        <v/>
      </c>
      <c r="CY25" s="27" t="str">
        <f t="shared" si="141"/>
        <v/>
      </c>
      <c r="CZ25" s="30"/>
    </row>
    <row r="26" spans="1:104" ht="45.75" thickBot="1" x14ac:dyDescent="0.3">
      <c r="A26" s="17">
        <v>23</v>
      </c>
      <c r="B26" s="76" t="str">
        <f t="shared" si="109"/>
        <v>Planeación estratégica</v>
      </c>
      <c r="C26" s="76" t="str">
        <f t="shared" si="110"/>
        <v>Generación de residuos</v>
      </c>
      <c r="D26" s="76" t="str">
        <f t="shared" si="111"/>
        <v>Contaminación por generación de residuos recuperables</v>
      </c>
      <c r="E26" s="82">
        <v>43647</v>
      </c>
      <c r="F26" s="168" t="s">
        <v>334</v>
      </c>
      <c r="G26" s="99" t="s">
        <v>177</v>
      </c>
      <c r="H26" s="99" t="s">
        <v>336</v>
      </c>
      <c r="I26" s="26" t="s">
        <v>1</v>
      </c>
      <c r="J26" s="27" t="s">
        <v>92</v>
      </c>
      <c r="K26" s="104" t="s">
        <v>221</v>
      </c>
      <c r="L26" s="53" t="s">
        <v>279</v>
      </c>
      <c r="M26" s="80" t="s">
        <v>68</v>
      </c>
      <c r="N26" s="77" t="s">
        <v>216</v>
      </c>
      <c r="O26" s="26" t="s">
        <v>460</v>
      </c>
      <c r="P26" s="77" t="s">
        <v>23</v>
      </c>
      <c r="Q26" s="77" t="s">
        <v>226</v>
      </c>
      <c r="R26" s="78" t="s">
        <v>71</v>
      </c>
      <c r="S26" s="81" t="s">
        <v>76</v>
      </c>
      <c r="T26" s="82">
        <v>43647</v>
      </c>
      <c r="U26" s="78" t="s">
        <v>101</v>
      </c>
      <c r="V26" s="78" t="s">
        <v>103</v>
      </c>
      <c r="W26" s="78" t="str">
        <f t="shared" si="112"/>
        <v>Moderado</v>
      </c>
      <c r="X26" s="78">
        <f t="shared" si="113"/>
        <v>5</v>
      </c>
      <c r="Y26" s="78">
        <f t="shared" si="114"/>
        <v>3</v>
      </c>
      <c r="Z26" s="78">
        <f t="shared" si="115"/>
        <v>15</v>
      </c>
      <c r="AA26" s="78" t="str">
        <f t="shared" si="116"/>
        <v>Potencialmente no tolerable</v>
      </c>
      <c r="AB26" s="78" t="str">
        <f t="shared" si="117"/>
        <v>No</v>
      </c>
      <c r="AC26" s="53" t="s">
        <v>306</v>
      </c>
      <c r="AD26" s="80" t="s">
        <v>230</v>
      </c>
      <c r="AE26" s="78">
        <v>0</v>
      </c>
      <c r="AF26" s="83">
        <v>0</v>
      </c>
      <c r="AG26" s="84">
        <f t="shared" si="118"/>
        <v>0</v>
      </c>
      <c r="AH26" s="27">
        <v>0</v>
      </c>
      <c r="AI26" s="187">
        <f t="shared" si="2"/>
        <v>0</v>
      </c>
      <c r="AJ26" s="145">
        <v>44006</v>
      </c>
      <c r="AK26" s="145" t="s">
        <v>291</v>
      </c>
      <c r="AL26" s="158" t="str">
        <f>IF(MATRIZASPECTOS[[#This Row],[(2) Tipo de valoración 2020]]="","",IF(MATRIZASPECTOS[[#This Row],[(2) Tipo de valoración 2020]]="Manual","",MATRIZASPECTOS[[#This Row],[Probabilidad]]))</f>
        <v>Certeza</v>
      </c>
      <c r="AM26" s="158" t="str">
        <f>IF(MATRIZASPECTOS[[#This Row],[(2) Tipo de valoración 2020]]="","",IF(MATRIZASPECTOS[[#This Row],[(2) Tipo de valoración 2020]]="Manual","",MATRIZASPECTOS[[#This Row],[Consecuencia]]))</f>
        <v>Moderada</v>
      </c>
      <c r="AN26" s="159" t="str">
        <f t="shared" si="3"/>
        <v>Moderado</v>
      </c>
      <c r="AO26" s="159">
        <f t="shared" si="24"/>
        <v>5</v>
      </c>
      <c r="AP26" s="159">
        <f t="shared" si="4"/>
        <v>3</v>
      </c>
      <c r="AQ26" s="78">
        <f t="shared" si="25"/>
        <v>15</v>
      </c>
      <c r="AR26" s="84">
        <f t="shared" si="5"/>
        <v>15</v>
      </c>
      <c r="AS26" s="78" t="str">
        <f t="shared" si="119"/>
        <v>Potencialmente no tolerable</v>
      </c>
      <c r="AT26" s="78" t="str">
        <f t="shared" si="120"/>
        <v>No</v>
      </c>
      <c r="AU26" s="140" t="s">
        <v>314</v>
      </c>
      <c r="AV26" s="37" t="s">
        <v>230</v>
      </c>
      <c r="AW26" s="27">
        <v>0</v>
      </c>
      <c r="AX26" s="191">
        <v>0</v>
      </c>
      <c r="AY26" s="29">
        <f t="shared" si="6"/>
        <v>0</v>
      </c>
      <c r="AZ26" s="27">
        <v>0</v>
      </c>
      <c r="BA26" s="189">
        <f t="shared" si="7"/>
        <v>0</v>
      </c>
      <c r="BB26" s="145">
        <v>44105</v>
      </c>
      <c r="BC26" s="27" t="s">
        <v>291</v>
      </c>
      <c r="BD26" s="27" t="str">
        <f>IF(MATRIZASPECTOS[[#This Row],[(E) Tipo de valoración extraordinaria 2020]]="","",IF(MATRIZASPECTOS[[#This Row],[(E) Tipo de valoración extraordinaria 2020]]="Manual","",MATRIZASPECTOS[[#This Row],[(2) Probabilidad]]))</f>
        <v>Certeza</v>
      </c>
      <c r="BE26" s="27" t="str">
        <f>IF(MATRIZASPECTOS[[#This Row],[(E) Tipo de valoración extraordinaria 2020]]="","",IF(MATRIZASPECTOS[[#This Row],[(E) Tipo de valoración extraordinaria 2020]]="Manual","",MATRIZASPECTOS[[#This Row],[(2) Consecuencia]]))</f>
        <v>Moderada</v>
      </c>
      <c r="BF26" s="27" t="str">
        <f t="shared" si="8"/>
        <v>Moderado</v>
      </c>
      <c r="BG26" s="27">
        <f t="shared" si="9"/>
        <v>5</v>
      </c>
      <c r="BH26" s="27">
        <f t="shared" si="27"/>
        <v>3</v>
      </c>
      <c r="BI26" s="27">
        <f t="shared" si="11"/>
        <v>15</v>
      </c>
      <c r="BJ26" s="29">
        <f t="shared" si="12"/>
        <v>15</v>
      </c>
      <c r="BK26" s="78" t="str">
        <f t="shared" si="51"/>
        <v>Potencialmente no tolerable</v>
      </c>
      <c r="BL26" s="27" t="str">
        <f t="shared" si="13"/>
        <v>No</v>
      </c>
      <c r="BM26" s="53" t="s">
        <v>450</v>
      </c>
      <c r="BN26" s="80"/>
      <c r="BO26" s="84">
        <f t="shared" si="14"/>
        <v>0</v>
      </c>
      <c r="BP26" s="83"/>
      <c r="BQ26" s="84" t="str">
        <f t="shared" si="121"/>
        <v/>
      </c>
      <c r="BR26" s="27"/>
      <c r="BS26" s="85" t="str">
        <f t="shared" si="122"/>
        <v/>
      </c>
      <c r="BT26" s="86"/>
      <c r="BU26" s="78">
        <f t="shared" si="15"/>
        <v>15</v>
      </c>
      <c r="BV26" s="78" t="str">
        <f t="shared" si="16"/>
        <v>Potencialmente no tolerable</v>
      </c>
      <c r="BW26" s="84" t="str">
        <f t="shared" si="123"/>
        <v/>
      </c>
      <c r="BX26" s="78" t="str">
        <f t="shared" si="124"/>
        <v/>
      </c>
      <c r="BY26" s="78" t="str">
        <f t="shared" si="125"/>
        <v/>
      </c>
      <c r="BZ26" s="79"/>
      <c r="CA26" s="80"/>
      <c r="CB26" s="84" t="str">
        <f t="shared" si="126"/>
        <v/>
      </c>
      <c r="CC26" s="83"/>
      <c r="CD26" s="84" t="str">
        <f t="shared" si="127"/>
        <v/>
      </c>
      <c r="CE26" s="27"/>
      <c r="CF26" s="85" t="str">
        <f t="shared" si="128"/>
        <v/>
      </c>
      <c r="CG26" s="86"/>
      <c r="CH26" s="78" t="str">
        <f t="shared" si="129"/>
        <v/>
      </c>
      <c r="CI26" s="78" t="str">
        <f t="shared" si="130"/>
        <v/>
      </c>
      <c r="CJ26" s="84" t="str">
        <f t="shared" si="131"/>
        <v/>
      </c>
      <c r="CK26" s="78" t="str">
        <f t="shared" si="132"/>
        <v/>
      </c>
      <c r="CL26" s="78" t="str">
        <f t="shared" si="133"/>
        <v/>
      </c>
      <c r="CM26" s="79"/>
      <c r="CN26" s="80"/>
      <c r="CO26" s="84" t="str">
        <f t="shared" si="134"/>
        <v/>
      </c>
      <c r="CP26" s="83"/>
      <c r="CQ26" s="84" t="str">
        <f t="shared" si="135"/>
        <v/>
      </c>
      <c r="CR26" s="27"/>
      <c r="CS26" s="85" t="str">
        <f t="shared" si="136"/>
        <v/>
      </c>
      <c r="CT26" s="86"/>
      <c r="CU26" s="78" t="str">
        <f t="shared" si="137"/>
        <v/>
      </c>
      <c r="CV26" s="78" t="str">
        <f t="shared" si="138"/>
        <v/>
      </c>
      <c r="CW26" s="84" t="str">
        <f t="shared" si="139"/>
        <v/>
      </c>
      <c r="CX26" s="78" t="str">
        <f t="shared" si="140"/>
        <v/>
      </c>
      <c r="CY26" s="78" t="str">
        <f t="shared" si="141"/>
        <v/>
      </c>
      <c r="CZ26" s="87"/>
    </row>
    <row r="27" spans="1:104" ht="45.75" thickBot="1" x14ac:dyDescent="0.3">
      <c r="A27" s="17">
        <v>24</v>
      </c>
      <c r="B27" s="68" t="str">
        <f t="shared" si="109"/>
        <v>Planeación estratégica</v>
      </c>
      <c r="C27" s="68" t="str">
        <f t="shared" si="110"/>
        <v>Generación de residuos</v>
      </c>
      <c r="D27" s="68" t="str">
        <f t="shared" si="111"/>
        <v>Contaminación por generación de residuos reutilizables</v>
      </c>
      <c r="E27" s="35">
        <v>43647</v>
      </c>
      <c r="F27" s="167" t="s">
        <v>334</v>
      </c>
      <c r="G27" s="99" t="s">
        <v>177</v>
      </c>
      <c r="H27" s="99" t="s">
        <v>336</v>
      </c>
      <c r="I27" s="26" t="s">
        <v>1</v>
      </c>
      <c r="J27" s="27" t="s">
        <v>92</v>
      </c>
      <c r="K27" s="104" t="s">
        <v>221</v>
      </c>
      <c r="L27" s="53" t="s">
        <v>279</v>
      </c>
      <c r="M27" s="37" t="s">
        <v>68</v>
      </c>
      <c r="N27" s="26" t="s">
        <v>210</v>
      </c>
      <c r="O27" s="26" t="s">
        <v>460</v>
      </c>
      <c r="P27" s="26" t="s">
        <v>23</v>
      </c>
      <c r="Q27" s="26" t="s">
        <v>227</v>
      </c>
      <c r="R27" s="27" t="s">
        <v>71</v>
      </c>
      <c r="S27" s="55" t="s">
        <v>76</v>
      </c>
      <c r="T27" s="35">
        <v>43647</v>
      </c>
      <c r="U27" s="78" t="s">
        <v>101</v>
      </c>
      <c r="V27" s="78" t="s">
        <v>103</v>
      </c>
      <c r="W27" s="27" t="str">
        <f t="shared" si="112"/>
        <v>Moderado</v>
      </c>
      <c r="X27" s="27">
        <f t="shared" si="113"/>
        <v>5</v>
      </c>
      <c r="Y27" s="27">
        <f t="shared" si="114"/>
        <v>3</v>
      </c>
      <c r="Z27" s="27">
        <f t="shared" si="115"/>
        <v>15</v>
      </c>
      <c r="AA27" s="27" t="str">
        <f t="shared" si="116"/>
        <v>Potencialmente no tolerable</v>
      </c>
      <c r="AB27" s="27" t="str">
        <f t="shared" si="117"/>
        <v>No</v>
      </c>
      <c r="AC27" s="53" t="s">
        <v>306</v>
      </c>
      <c r="AD27" s="80" t="s">
        <v>230</v>
      </c>
      <c r="AE27" s="78">
        <v>0</v>
      </c>
      <c r="AF27" s="83">
        <v>0</v>
      </c>
      <c r="AG27" s="73">
        <f t="shared" si="118"/>
        <v>0</v>
      </c>
      <c r="AH27" s="69">
        <v>0</v>
      </c>
      <c r="AI27" s="185">
        <f t="shared" si="2"/>
        <v>0</v>
      </c>
      <c r="AJ27" s="143">
        <v>44006</v>
      </c>
      <c r="AK27" s="143" t="s">
        <v>291</v>
      </c>
      <c r="AL27" s="154" t="str">
        <f>IF(MATRIZASPECTOS[[#This Row],[(2) Tipo de valoración 2020]]="","",IF(MATRIZASPECTOS[[#This Row],[(2) Tipo de valoración 2020]]="Manual","",MATRIZASPECTOS[[#This Row],[Probabilidad]]))</f>
        <v>Certeza</v>
      </c>
      <c r="AM27" s="154" t="str">
        <f>IF(MATRIZASPECTOS[[#This Row],[(2) Tipo de valoración 2020]]="","",IF(MATRIZASPECTOS[[#This Row],[(2) Tipo de valoración 2020]]="Manual","",MATRIZASPECTOS[[#This Row],[Consecuencia]]))</f>
        <v>Moderada</v>
      </c>
      <c r="AN27" s="155" t="str">
        <f t="shared" si="3"/>
        <v>Moderado</v>
      </c>
      <c r="AO27" s="155">
        <f t="shared" si="24"/>
        <v>5</v>
      </c>
      <c r="AP27" s="155">
        <f t="shared" si="4"/>
        <v>3</v>
      </c>
      <c r="AQ27" s="69">
        <f t="shared" si="25"/>
        <v>15</v>
      </c>
      <c r="AR27" s="73">
        <f t="shared" si="5"/>
        <v>15</v>
      </c>
      <c r="AS27" s="69" t="str">
        <f t="shared" si="119"/>
        <v>Potencialmente no tolerable</v>
      </c>
      <c r="AT27" s="69" t="str">
        <f t="shared" si="120"/>
        <v>No</v>
      </c>
      <c r="AU27" s="140" t="s">
        <v>314</v>
      </c>
      <c r="AV27" s="37" t="s">
        <v>230</v>
      </c>
      <c r="AW27" s="27">
        <v>0</v>
      </c>
      <c r="AX27" s="191">
        <v>0</v>
      </c>
      <c r="AY27" s="29">
        <f t="shared" si="6"/>
        <v>0</v>
      </c>
      <c r="AZ27" s="27">
        <v>0</v>
      </c>
      <c r="BA27" s="189">
        <f t="shared" si="7"/>
        <v>0</v>
      </c>
      <c r="BB27" s="145">
        <v>44105</v>
      </c>
      <c r="BC27" s="27" t="s">
        <v>291</v>
      </c>
      <c r="BD27" s="27" t="str">
        <f>IF(MATRIZASPECTOS[[#This Row],[(E) Tipo de valoración extraordinaria 2020]]="","",IF(MATRIZASPECTOS[[#This Row],[(E) Tipo de valoración extraordinaria 2020]]="Manual","",MATRIZASPECTOS[[#This Row],[(2) Probabilidad]]))</f>
        <v>Certeza</v>
      </c>
      <c r="BE27" s="27" t="str">
        <f>IF(MATRIZASPECTOS[[#This Row],[(E) Tipo de valoración extraordinaria 2020]]="","",IF(MATRIZASPECTOS[[#This Row],[(E) Tipo de valoración extraordinaria 2020]]="Manual","",MATRIZASPECTOS[[#This Row],[(2) Consecuencia]]))</f>
        <v>Moderada</v>
      </c>
      <c r="BF27" s="27" t="str">
        <f t="shared" si="8"/>
        <v>Moderado</v>
      </c>
      <c r="BG27" s="27">
        <f t="shared" si="9"/>
        <v>5</v>
      </c>
      <c r="BH27" s="27">
        <f t="shared" si="27"/>
        <v>3</v>
      </c>
      <c r="BI27" s="27">
        <f t="shared" si="11"/>
        <v>15</v>
      </c>
      <c r="BJ27" s="29">
        <f t="shared" si="12"/>
        <v>15</v>
      </c>
      <c r="BK27" s="69" t="str">
        <f t="shared" si="51"/>
        <v>Potencialmente no tolerable</v>
      </c>
      <c r="BL27" s="27" t="str">
        <f t="shared" si="13"/>
        <v>No</v>
      </c>
      <c r="BM27" s="53" t="s">
        <v>450</v>
      </c>
      <c r="BN27" s="37"/>
      <c r="BO27" s="29">
        <f t="shared" si="14"/>
        <v>0</v>
      </c>
      <c r="BP27" s="28"/>
      <c r="BQ27" s="29" t="str">
        <f t="shared" si="121"/>
        <v/>
      </c>
      <c r="BR27" s="27"/>
      <c r="BS27" s="49" t="str">
        <f t="shared" si="122"/>
        <v/>
      </c>
      <c r="BT27" s="25"/>
      <c r="BU27" s="27">
        <f t="shared" si="15"/>
        <v>15</v>
      </c>
      <c r="BV27" s="27" t="str">
        <f t="shared" si="16"/>
        <v>Potencialmente no tolerable</v>
      </c>
      <c r="BW27" s="29" t="str">
        <f t="shared" si="123"/>
        <v/>
      </c>
      <c r="BX27" s="27" t="str">
        <f t="shared" si="124"/>
        <v/>
      </c>
      <c r="BY27" s="27" t="str">
        <f t="shared" si="125"/>
        <v/>
      </c>
      <c r="BZ27" s="53"/>
      <c r="CA27" s="37"/>
      <c r="CB27" s="29" t="str">
        <f t="shared" si="126"/>
        <v/>
      </c>
      <c r="CC27" s="28"/>
      <c r="CD27" s="29" t="str">
        <f t="shared" si="127"/>
        <v/>
      </c>
      <c r="CE27" s="27"/>
      <c r="CF27" s="49" t="str">
        <f t="shared" si="128"/>
        <v/>
      </c>
      <c r="CG27" s="25"/>
      <c r="CH27" s="27" t="str">
        <f t="shared" si="129"/>
        <v/>
      </c>
      <c r="CI27" s="27" t="str">
        <f t="shared" si="130"/>
        <v/>
      </c>
      <c r="CJ27" s="29" t="str">
        <f t="shared" si="131"/>
        <v/>
      </c>
      <c r="CK27" s="27" t="str">
        <f t="shared" si="132"/>
        <v/>
      </c>
      <c r="CL27" s="27" t="str">
        <f t="shared" si="133"/>
        <v/>
      </c>
      <c r="CM27" s="53"/>
      <c r="CN27" s="37"/>
      <c r="CO27" s="29" t="str">
        <f t="shared" si="134"/>
        <v/>
      </c>
      <c r="CP27" s="28"/>
      <c r="CQ27" s="29" t="str">
        <f t="shared" si="135"/>
        <v/>
      </c>
      <c r="CR27" s="27"/>
      <c r="CS27" s="49" t="str">
        <f t="shared" si="136"/>
        <v/>
      </c>
      <c r="CT27" s="25"/>
      <c r="CU27" s="27" t="str">
        <f t="shared" si="137"/>
        <v/>
      </c>
      <c r="CV27" s="27" t="str">
        <f t="shared" si="138"/>
        <v/>
      </c>
      <c r="CW27" s="29" t="str">
        <f t="shared" si="139"/>
        <v/>
      </c>
      <c r="CX27" s="27" t="str">
        <f t="shared" si="140"/>
        <v/>
      </c>
      <c r="CY27" s="27" t="str">
        <f t="shared" si="141"/>
        <v/>
      </c>
      <c r="CZ27" s="30"/>
    </row>
    <row r="28" spans="1:104" ht="45.75" thickBot="1" x14ac:dyDescent="0.3">
      <c r="A28" s="17">
        <v>25</v>
      </c>
      <c r="B28" s="88" t="str">
        <f t="shared" si="109"/>
        <v>Planeación estratégica</v>
      </c>
      <c r="C28" s="88" t="str">
        <f t="shared" si="110"/>
        <v>Generación de residuos</v>
      </c>
      <c r="D28" s="88" t="str">
        <f t="shared" si="111"/>
        <v>Contaminación por generación de residuos de aparatos eléctricos y electrónicos</v>
      </c>
      <c r="E28" s="92">
        <v>43647</v>
      </c>
      <c r="F28" s="169" t="s">
        <v>334</v>
      </c>
      <c r="G28" s="99" t="s">
        <v>177</v>
      </c>
      <c r="H28" s="99" t="s">
        <v>336</v>
      </c>
      <c r="I28" s="101" t="s">
        <v>1</v>
      </c>
      <c r="J28" s="89" t="s">
        <v>92</v>
      </c>
      <c r="K28" s="104" t="s">
        <v>221</v>
      </c>
      <c r="L28" s="53" t="s">
        <v>279</v>
      </c>
      <c r="M28" s="91" t="s">
        <v>68</v>
      </c>
      <c r="N28" s="101" t="s">
        <v>214</v>
      </c>
      <c r="O28" s="26" t="s">
        <v>460</v>
      </c>
      <c r="P28" s="101" t="s">
        <v>23</v>
      </c>
      <c r="Q28" s="101" t="s">
        <v>58</v>
      </c>
      <c r="R28" s="89" t="s">
        <v>71</v>
      </c>
      <c r="S28" s="102" t="s">
        <v>76</v>
      </c>
      <c r="T28" s="92">
        <v>43647</v>
      </c>
      <c r="U28" s="78" t="s">
        <v>101</v>
      </c>
      <c r="V28" s="78" t="s">
        <v>103</v>
      </c>
      <c r="W28" s="89" t="str">
        <f t="shared" si="112"/>
        <v>Moderado</v>
      </c>
      <c r="X28" s="89">
        <f t="shared" si="113"/>
        <v>5</v>
      </c>
      <c r="Y28" s="89">
        <f t="shared" si="114"/>
        <v>3</v>
      </c>
      <c r="Z28" s="89">
        <f t="shared" si="115"/>
        <v>15</v>
      </c>
      <c r="AA28" s="89" t="str">
        <f t="shared" si="116"/>
        <v>Potencialmente no tolerable</v>
      </c>
      <c r="AB28" s="89" t="str">
        <f t="shared" si="117"/>
        <v>No</v>
      </c>
      <c r="AC28" s="53" t="s">
        <v>306</v>
      </c>
      <c r="AD28" s="71" t="s">
        <v>230</v>
      </c>
      <c r="AE28" s="89">
        <v>0</v>
      </c>
      <c r="AF28" s="93">
        <v>0</v>
      </c>
      <c r="AG28" s="94">
        <f t="shared" si="118"/>
        <v>0</v>
      </c>
      <c r="AH28" s="69">
        <v>0</v>
      </c>
      <c r="AI28" s="186">
        <f t="shared" si="2"/>
        <v>0</v>
      </c>
      <c r="AJ28" s="145">
        <v>44006</v>
      </c>
      <c r="AK28" s="144" t="s">
        <v>291</v>
      </c>
      <c r="AL28" s="156" t="str">
        <f>IF(MATRIZASPECTOS[[#This Row],[(2) Tipo de valoración 2020]]="","",IF(MATRIZASPECTOS[[#This Row],[(2) Tipo de valoración 2020]]="Manual","",MATRIZASPECTOS[[#This Row],[Probabilidad]]))</f>
        <v>Certeza</v>
      </c>
      <c r="AM28" s="156" t="str">
        <f>IF(MATRIZASPECTOS[[#This Row],[(2) Tipo de valoración 2020]]="","",IF(MATRIZASPECTOS[[#This Row],[(2) Tipo de valoración 2020]]="Manual","",MATRIZASPECTOS[[#This Row],[Consecuencia]]))</f>
        <v>Moderada</v>
      </c>
      <c r="AN28" s="157" t="str">
        <f t="shared" si="3"/>
        <v>Moderado</v>
      </c>
      <c r="AO28" s="157">
        <f t="shared" si="24"/>
        <v>5</v>
      </c>
      <c r="AP28" s="157">
        <f t="shared" si="4"/>
        <v>3</v>
      </c>
      <c r="AQ28" s="89">
        <f t="shared" si="25"/>
        <v>15</v>
      </c>
      <c r="AR28" s="94">
        <f t="shared" si="5"/>
        <v>15</v>
      </c>
      <c r="AS28" s="89" t="str">
        <f t="shared" si="119"/>
        <v>Potencialmente no tolerable</v>
      </c>
      <c r="AT28" s="89" t="str">
        <f t="shared" si="120"/>
        <v>No</v>
      </c>
      <c r="AU28" s="140" t="s">
        <v>314</v>
      </c>
      <c r="AV28" s="37" t="s">
        <v>230</v>
      </c>
      <c r="AW28" s="27">
        <v>0</v>
      </c>
      <c r="AX28" s="191">
        <v>0</v>
      </c>
      <c r="AY28" s="29">
        <f t="shared" si="6"/>
        <v>0</v>
      </c>
      <c r="AZ28" s="27">
        <v>0</v>
      </c>
      <c r="BA28" s="189">
        <f t="shared" si="7"/>
        <v>0</v>
      </c>
      <c r="BB28" s="142">
        <v>44105</v>
      </c>
      <c r="BC28" s="27" t="s">
        <v>291</v>
      </c>
      <c r="BD28" s="27" t="str">
        <f>IF(MATRIZASPECTOS[[#This Row],[(E) Tipo de valoración extraordinaria 2020]]="","",IF(MATRIZASPECTOS[[#This Row],[(E) Tipo de valoración extraordinaria 2020]]="Manual","",MATRIZASPECTOS[[#This Row],[(2) Probabilidad]]))</f>
        <v>Certeza</v>
      </c>
      <c r="BE28" s="27" t="str">
        <f>IF(MATRIZASPECTOS[[#This Row],[(E) Tipo de valoración extraordinaria 2020]]="","",IF(MATRIZASPECTOS[[#This Row],[(E) Tipo de valoración extraordinaria 2020]]="Manual","",MATRIZASPECTOS[[#This Row],[(2) Consecuencia]]))</f>
        <v>Moderada</v>
      </c>
      <c r="BF28" s="27" t="str">
        <f t="shared" si="8"/>
        <v>Moderado</v>
      </c>
      <c r="BG28" s="27">
        <f t="shared" si="9"/>
        <v>5</v>
      </c>
      <c r="BH28" s="27">
        <f t="shared" si="27"/>
        <v>3</v>
      </c>
      <c r="BI28" s="27">
        <f t="shared" si="11"/>
        <v>15</v>
      </c>
      <c r="BJ28" s="29">
        <f t="shared" si="12"/>
        <v>15</v>
      </c>
      <c r="BK28" s="89" t="str">
        <f t="shared" si="51"/>
        <v>Potencialmente no tolerable</v>
      </c>
      <c r="BL28" s="27" t="str">
        <f t="shared" si="13"/>
        <v>No</v>
      </c>
      <c r="BM28" s="53" t="s">
        <v>420</v>
      </c>
      <c r="BN28" s="91"/>
      <c r="BO28" s="94">
        <f t="shared" si="14"/>
        <v>0</v>
      </c>
      <c r="BP28" s="93"/>
      <c r="BQ28" s="94" t="str">
        <f t="shared" si="121"/>
        <v/>
      </c>
      <c r="BR28" s="69"/>
      <c r="BS28" s="95" t="str">
        <f t="shared" si="122"/>
        <v/>
      </c>
      <c r="BT28" s="96"/>
      <c r="BU28" s="89">
        <f t="shared" si="15"/>
        <v>15</v>
      </c>
      <c r="BV28" s="89" t="str">
        <f t="shared" si="16"/>
        <v>Potencialmente no tolerable</v>
      </c>
      <c r="BW28" s="94" t="str">
        <f t="shared" si="123"/>
        <v/>
      </c>
      <c r="BX28" s="89" t="str">
        <f t="shared" si="124"/>
        <v/>
      </c>
      <c r="BY28" s="89" t="str">
        <f t="shared" si="125"/>
        <v/>
      </c>
      <c r="BZ28" s="90"/>
      <c r="CA28" s="91"/>
      <c r="CB28" s="94" t="str">
        <f t="shared" si="126"/>
        <v/>
      </c>
      <c r="CC28" s="93"/>
      <c r="CD28" s="94" t="str">
        <f t="shared" si="127"/>
        <v/>
      </c>
      <c r="CE28" s="69"/>
      <c r="CF28" s="95" t="str">
        <f t="shared" si="128"/>
        <v/>
      </c>
      <c r="CG28" s="96"/>
      <c r="CH28" s="89" t="str">
        <f t="shared" si="129"/>
        <v/>
      </c>
      <c r="CI28" s="89" t="str">
        <f t="shared" si="130"/>
        <v/>
      </c>
      <c r="CJ28" s="94" t="str">
        <f t="shared" si="131"/>
        <v/>
      </c>
      <c r="CK28" s="89" t="str">
        <f t="shared" si="132"/>
        <v/>
      </c>
      <c r="CL28" s="89" t="str">
        <f t="shared" si="133"/>
        <v/>
      </c>
      <c r="CM28" s="90"/>
      <c r="CN28" s="91"/>
      <c r="CO28" s="94" t="str">
        <f t="shared" si="134"/>
        <v/>
      </c>
      <c r="CP28" s="93"/>
      <c r="CQ28" s="94" t="str">
        <f t="shared" si="135"/>
        <v/>
      </c>
      <c r="CR28" s="69"/>
      <c r="CS28" s="95" t="str">
        <f t="shared" si="136"/>
        <v/>
      </c>
      <c r="CT28" s="96"/>
      <c r="CU28" s="89" t="str">
        <f t="shared" si="137"/>
        <v/>
      </c>
      <c r="CV28" s="89" t="str">
        <f t="shared" si="138"/>
        <v/>
      </c>
      <c r="CW28" s="94" t="str">
        <f t="shared" si="139"/>
        <v/>
      </c>
      <c r="CX28" s="89" t="str">
        <f t="shared" si="140"/>
        <v/>
      </c>
      <c r="CY28" s="89" t="str">
        <f t="shared" si="141"/>
        <v/>
      </c>
      <c r="CZ28" s="97"/>
    </row>
    <row r="29" spans="1:104" ht="45.75" thickBot="1" x14ac:dyDescent="0.3">
      <c r="A29" s="17">
        <v>26</v>
      </c>
      <c r="B29" s="88" t="str">
        <f t="shared" si="109"/>
        <v>Planeación estratégica</v>
      </c>
      <c r="C29" s="88" t="str">
        <f t="shared" si="110"/>
        <v>Generación de residuos</v>
      </c>
      <c r="D29" s="88" t="str">
        <f t="shared" si="111"/>
        <v>Contaminación por generación de residuos de escombro</v>
      </c>
      <c r="E29" s="92">
        <v>43647</v>
      </c>
      <c r="F29" s="169" t="s">
        <v>334</v>
      </c>
      <c r="G29" s="99" t="s">
        <v>177</v>
      </c>
      <c r="H29" s="99" t="s">
        <v>336</v>
      </c>
      <c r="I29" s="101" t="s">
        <v>1</v>
      </c>
      <c r="J29" s="89" t="s">
        <v>92</v>
      </c>
      <c r="K29" s="104" t="s">
        <v>221</v>
      </c>
      <c r="L29" s="53" t="s">
        <v>279</v>
      </c>
      <c r="M29" s="91" t="s">
        <v>68</v>
      </c>
      <c r="N29" s="101" t="s">
        <v>224</v>
      </c>
      <c r="O29" s="26" t="s">
        <v>460</v>
      </c>
      <c r="P29" s="101" t="s">
        <v>23</v>
      </c>
      <c r="Q29" s="101" t="s">
        <v>57</v>
      </c>
      <c r="R29" s="89" t="s">
        <v>71</v>
      </c>
      <c r="S29" s="102" t="s">
        <v>76</v>
      </c>
      <c r="T29" s="92">
        <v>43647</v>
      </c>
      <c r="U29" s="89" t="s">
        <v>99</v>
      </c>
      <c r="V29" s="89" t="s">
        <v>104</v>
      </c>
      <c r="W29" s="89" t="str">
        <f t="shared" si="112"/>
        <v>Bajo</v>
      </c>
      <c r="X29" s="89">
        <f t="shared" si="113"/>
        <v>1</v>
      </c>
      <c r="Y29" s="89">
        <f t="shared" si="114"/>
        <v>5</v>
      </c>
      <c r="Z29" s="89">
        <f t="shared" si="115"/>
        <v>5</v>
      </c>
      <c r="AA29" s="89" t="str">
        <f t="shared" si="116"/>
        <v>Tolerable</v>
      </c>
      <c r="AB29" s="89" t="str">
        <f t="shared" si="117"/>
        <v>No</v>
      </c>
      <c r="AC29" s="53" t="s">
        <v>306</v>
      </c>
      <c r="AD29" s="80" t="s">
        <v>230</v>
      </c>
      <c r="AE29" s="78">
        <v>0</v>
      </c>
      <c r="AF29" s="83">
        <v>0</v>
      </c>
      <c r="AG29" s="94">
        <f t="shared" si="118"/>
        <v>0</v>
      </c>
      <c r="AH29" s="69">
        <v>0</v>
      </c>
      <c r="AI29" s="186">
        <f t="shared" si="2"/>
        <v>0</v>
      </c>
      <c r="AJ29" s="144">
        <v>44006</v>
      </c>
      <c r="AK29" s="144" t="s">
        <v>291</v>
      </c>
      <c r="AL29" s="156" t="str">
        <f>IF(MATRIZASPECTOS[[#This Row],[(2) Tipo de valoración 2020]]="","",IF(MATRIZASPECTOS[[#This Row],[(2) Tipo de valoración 2020]]="Manual","",MATRIZASPECTOS[[#This Row],[Probabilidad]]))</f>
        <v>Improbable</v>
      </c>
      <c r="AM29" s="156" t="str">
        <f>IF(MATRIZASPECTOS[[#This Row],[(2) Tipo de valoración 2020]]="","",IF(MATRIZASPECTOS[[#This Row],[(2) Tipo de valoración 2020]]="Manual","",MATRIZASPECTOS[[#This Row],[Consecuencia]]))</f>
        <v>Alta</v>
      </c>
      <c r="AN29" s="157" t="str">
        <f t="shared" si="3"/>
        <v>Bajo</v>
      </c>
      <c r="AO29" s="157">
        <f t="shared" si="24"/>
        <v>1</v>
      </c>
      <c r="AP29" s="157">
        <f t="shared" si="4"/>
        <v>5</v>
      </c>
      <c r="AQ29" s="89">
        <f t="shared" si="25"/>
        <v>5</v>
      </c>
      <c r="AR29" s="94">
        <f t="shared" si="5"/>
        <v>5</v>
      </c>
      <c r="AS29" s="89" t="str">
        <f t="shared" si="119"/>
        <v>Tolerable</v>
      </c>
      <c r="AT29" s="89" t="str">
        <f t="shared" si="120"/>
        <v>No</v>
      </c>
      <c r="AU29" s="140" t="s">
        <v>314</v>
      </c>
      <c r="AV29" s="37" t="s">
        <v>230</v>
      </c>
      <c r="AW29" s="27">
        <v>0</v>
      </c>
      <c r="AX29" s="191">
        <v>0</v>
      </c>
      <c r="AY29" s="29">
        <f t="shared" si="6"/>
        <v>0</v>
      </c>
      <c r="AZ29" s="27">
        <v>0</v>
      </c>
      <c r="BA29" s="189">
        <f t="shared" si="7"/>
        <v>0</v>
      </c>
      <c r="BB29" s="142">
        <v>44105</v>
      </c>
      <c r="BC29" s="27" t="s">
        <v>291</v>
      </c>
      <c r="BD29" s="27" t="str">
        <f>IF(MATRIZASPECTOS[[#This Row],[(E) Tipo de valoración extraordinaria 2020]]="","",IF(MATRIZASPECTOS[[#This Row],[(E) Tipo de valoración extraordinaria 2020]]="Manual","",MATRIZASPECTOS[[#This Row],[(2) Probabilidad]]))</f>
        <v>Improbable</v>
      </c>
      <c r="BE29" s="27" t="str">
        <f>IF(MATRIZASPECTOS[[#This Row],[(E) Tipo de valoración extraordinaria 2020]]="","",IF(MATRIZASPECTOS[[#This Row],[(E) Tipo de valoración extraordinaria 2020]]="Manual","",MATRIZASPECTOS[[#This Row],[(2) Consecuencia]]))</f>
        <v>Alta</v>
      </c>
      <c r="BF29" s="27" t="str">
        <f t="shared" si="8"/>
        <v>Bajo</v>
      </c>
      <c r="BG29" s="27">
        <f t="shared" si="9"/>
        <v>1</v>
      </c>
      <c r="BH29" s="27">
        <f t="shared" si="27"/>
        <v>5</v>
      </c>
      <c r="BI29" s="27">
        <f t="shared" si="11"/>
        <v>5</v>
      </c>
      <c r="BJ29" s="29">
        <f t="shared" si="12"/>
        <v>5</v>
      </c>
      <c r="BK29" s="89" t="str">
        <f t="shared" si="51"/>
        <v>Tolerable</v>
      </c>
      <c r="BL29" s="27" t="str">
        <f t="shared" si="13"/>
        <v>No</v>
      </c>
      <c r="BM29" s="53" t="s">
        <v>421</v>
      </c>
      <c r="BN29" s="91"/>
      <c r="BO29" s="94">
        <f t="shared" si="14"/>
        <v>0</v>
      </c>
      <c r="BP29" s="93"/>
      <c r="BQ29" s="94" t="str">
        <f t="shared" si="121"/>
        <v/>
      </c>
      <c r="BR29" s="69"/>
      <c r="BS29" s="95" t="str">
        <f t="shared" si="122"/>
        <v/>
      </c>
      <c r="BT29" s="96"/>
      <c r="BU29" s="89">
        <f t="shared" si="15"/>
        <v>5</v>
      </c>
      <c r="BV29" s="89" t="str">
        <f t="shared" si="16"/>
        <v>Tolerable</v>
      </c>
      <c r="BW29" s="94" t="str">
        <f t="shared" si="123"/>
        <v/>
      </c>
      <c r="BX29" s="89" t="str">
        <f t="shared" si="124"/>
        <v/>
      </c>
      <c r="BY29" s="89" t="str">
        <f t="shared" si="125"/>
        <v/>
      </c>
      <c r="BZ29" s="90"/>
      <c r="CA29" s="91"/>
      <c r="CB29" s="94" t="str">
        <f t="shared" si="126"/>
        <v/>
      </c>
      <c r="CC29" s="93"/>
      <c r="CD29" s="94" t="str">
        <f t="shared" si="127"/>
        <v/>
      </c>
      <c r="CE29" s="69"/>
      <c r="CF29" s="95" t="str">
        <f t="shared" si="128"/>
        <v/>
      </c>
      <c r="CG29" s="96"/>
      <c r="CH29" s="89" t="str">
        <f t="shared" si="129"/>
        <v/>
      </c>
      <c r="CI29" s="89" t="str">
        <f t="shared" si="130"/>
        <v/>
      </c>
      <c r="CJ29" s="94" t="str">
        <f t="shared" si="131"/>
        <v/>
      </c>
      <c r="CK29" s="89" t="str">
        <f t="shared" si="132"/>
        <v/>
      </c>
      <c r="CL29" s="89" t="str">
        <f t="shared" si="133"/>
        <v/>
      </c>
      <c r="CM29" s="90"/>
      <c r="CN29" s="91"/>
      <c r="CO29" s="94" t="str">
        <f t="shared" si="134"/>
        <v/>
      </c>
      <c r="CP29" s="93"/>
      <c r="CQ29" s="94" t="str">
        <f t="shared" si="135"/>
        <v/>
      </c>
      <c r="CR29" s="69"/>
      <c r="CS29" s="95" t="str">
        <f t="shared" si="136"/>
        <v/>
      </c>
      <c r="CT29" s="96"/>
      <c r="CU29" s="89" t="str">
        <f t="shared" si="137"/>
        <v/>
      </c>
      <c r="CV29" s="89" t="str">
        <f t="shared" si="138"/>
        <v/>
      </c>
      <c r="CW29" s="94" t="str">
        <f t="shared" si="139"/>
        <v/>
      </c>
      <c r="CX29" s="89" t="str">
        <f t="shared" si="140"/>
        <v/>
      </c>
      <c r="CY29" s="89" t="str">
        <f t="shared" si="141"/>
        <v/>
      </c>
      <c r="CZ29" s="97"/>
    </row>
    <row r="30" spans="1:104" ht="45.75" thickBot="1" x14ac:dyDescent="0.3">
      <c r="A30" s="17">
        <v>27</v>
      </c>
      <c r="B30" s="88" t="str">
        <f t="shared" si="109"/>
        <v>Planeación estratégica</v>
      </c>
      <c r="C30" s="88" t="str">
        <f t="shared" si="110"/>
        <v>Generación de residuos</v>
      </c>
      <c r="D30" s="88" t="str">
        <f t="shared" si="111"/>
        <v>Contaminación por generación de residuos peligrosos</v>
      </c>
      <c r="E30" s="92">
        <v>43647</v>
      </c>
      <c r="F30" s="169" t="s">
        <v>334</v>
      </c>
      <c r="G30" s="99" t="s">
        <v>177</v>
      </c>
      <c r="H30" s="99" t="s">
        <v>336</v>
      </c>
      <c r="I30" s="101" t="s">
        <v>1</v>
      </c>
      <c r="J30" s="89" t="s">
        <v>92</v>
      </c>
      <c r="K30" s="105" t="s">
        <v>222</v>
      </c>
      <c r="L30" s="53" t="s">
        <v>279</v>
      </c>
      <c r="M30" s="91" t="s">
        <v>68</v>
      </c>
      <c r="N30" s="101" t="s">
        <v>225</v>
      </c>
      <c r="O30" s="26" t="s">
        <v>460</v>
      </c>
      <c r="P30" s="101" t="s">
        <v>23</v>
      </c>
      <c r="Q30" s="101" t="s">
        <v>56</v>
      </c>
      <c r="R30" s="89" t="s">
        <v>71</v>
      </c>
      <c r="S30" s="102" t="s">
        <v>76</v>
      </c>
      <c r="T30" s="92">
        <v>43647</v>
      </c>
      <c r="U30" s="89" t="s">
        <v>99</v>
      </c>
      <c r="V30" s="89" t="s">
        <v>103</v>
      </c>
      <c r="W30" s="89" t="str">
        <f t="shared" si="112"/>
        <v>Bajo</v>
      </c>
      <c r="X30" s="89">
        <f t="shared" si="113"/>
        <v>1</v>
      </c>
      <c r="Y30" s="89">
        <f t="shared" si="114"/>
        <v>3</v>
      </c>
      <c r="Z30" s="89">
        <f t="shared" si="115"/>
        <v>3</v>
      </c>
      <c r="AA30" s="89" t="str">
        <f t="shared" si="116"/>
        <v>Tolerable</v>
      </c>
      <c r="AB30" s="89" t="str">
        <f t="shared" si="117"/>
        <v>No</v>
      </c>
      <c r="AC30" s="53" t="s">
        <v>306</v>
      </c>
      <c r="AD30" s="80" t="s">
        <v>230</v>
      </c>
      <c r="AE30" s="78">
        <v>0</v>
      </c>
      <c r="AF30" s="93">
        <v>0</v>
      </c>
      <c r="AG30" s="94">
        <f t="shared" si="118"/>
        <v>0</v>
      </c>
      <c r="AH30" s="69">
        <v>0</v>
      </c>
      <c r="AI30" s="186">
        <f t="shared" si="2"/>
        <v>0</v>
      </c>
      <c r="AJ30" s="144">
        <v>44006</v>
      </c>
      <c r="AK30" s="144" t="s">
        <v>291</v>
      </c>
      <c r="AL30" s="156" t="str">
        <f>IF(MATRIZASPECTOS[[#This Row],[(2) Tipo de valoración 2020]]="","",IF(MATRIZASPECTOS[[#This Row],[(2) Tipo de valoración 2020]]="Manual","",MATRIZASPECTOS[[#This Row],[Probabilidad]]))</f>
        <v>Improbable</v>
      </c>
      <c r="AM30" s="156" t="str">
        <f>IF(MATRIZASPECTOS[[#This Row],[(2) Tipo de valoración 2020]]="","",IF(MATRIZASPECTOS[[#This Row],[(2) Tipo de valoración 2020]]="Manual","",MATRIZASPECTOS[[#This Row],[Consecuencia]]))</f>
        <v>Moderada</v>
      </c>
      <c r="AN30" s="157" t="str">
        <f t="shared" si="3"/>
        <v>Bajo</v>
      </c>
      <c r="AO30" s="157">
        <f t="shared" si="24"/>
        <v>1</v>
      </c>
      <c r="AP30" s="157">
        <f t="shared" si="4"/>
        <v>3</v>
      </c>
      <c r="AQ30" s="89">
        <f t="shared" si="25"/>
        <v>3</v>
      </c>
      <c r="AR30" s="94">
        <f t="shared" si="5"/>
        <v>3</v>
      </c>
      <c r="AS30" s="89" t="str">
        <f t="shared" si="119"/>
        <v>Tolerable</v>
      </c>
      <c r="AT30" s="89" t="str">
        <f t="shared" si="120"/>
        <v>No</v>
      </c>
      <c r="AU30" s="140" t="s">
        <v>314</v>
      </c>
      <c r="AV30" s="37" t="s">
        <v>230</v>
      </c>
      <c r="AW30" s="27">
        <v>0</v>
      </c>
      <c r="AX30" s="191">
        <v>0</v>
      </c>
      <c r="AY30" s="29">
        <f t="shared" si="6"/>
        <v>0</v>
      </c>
      <c r="AZ30" s="27">
        <v>0</v>
      </c>
      <c r="BA30" s="189">
        <f t="shared" si="7"/>
        <v>0</v>
      </c>
      <c r="BB30" s="142">
        <v>44105</v>
      </c>
      <c r="BC30" s="27" t="s">
        <v>291</v>
      </c>
      <c r="BD30" s="27" t="str">
        <f>IF(MATRIZASPECTOS[[#This Row],[(E) Tipo de valoración extraordinaria 2020]]="","",IF(MATRIZASPECTOS[[#This Row],[(E) Tipo de valoración extraordinaria 2020]]="Manual","",MATRIZASPECTOS[[#This Row],[(2) Probabilidad]]))</f>
        <v>Improbable</v>
      </c>
      <c r="BE30" s="27" t="str">
        <f>IF(MATRIZASPECTOS[[#This Row],[(E) Tipo de valoración extraordinaria 2020]]="","",IF(MATRIZASPECTOS[[#This Row],[(E) Tipo de valoración extraordinaria 2020]]="Manual","",MATRIZASPECTOS[[#This Row],[(2) Consecuencia]]))</f>
        <v>Moderada</v>
      </c>
      <c r="BF30" s="27" t="str">
        <f t="shared" si="8"/>
        <v>Bajo</v>
      </c>
      <c r="BG30" s="27">
        <f t="shared" si="9"/>
        <v>1</v>
      </c>
      <c r="BH30" s="27">
        <f t="shared" si="27"/>
        <v>3</v>
      </c>
      <c r="BI30" s="27">
        <f t="shared" si="11"/>
        <v>3</v>
      </c>
      <c r="BJ30" s="29">
        <f t="shared" si="12"/>
        <v>3</v>
      </c>
      <c r="BK30" s="89" t="str">
        <f t="shared" si="51"/>
        <v>Tolerable</v>
      </c>
      <c r="BL30" s="27" t="str">
        <f t="shared" si="13"/>
        <v>No</v>
      </c>
      <c r="BM30" s="53" t="s">
        <v>422</v>
      </c>
      <c r="BN30" s="91"/>
      <c r="BO30" s="94">
        <f t="shared" si="14"/>
        <v>0</v>
      </c>
      <c r="BP30" s="93"/>
      <c r="BQ30" s="94" t="str">
        <f t="shared" si="121"/>
        <v/>
      </c>
      <c r="BR30" s="69"/>
      <c r="BS30" s="95" t="str">
        <f t="shared" si="122"/>
        <v/>
      </c>
      <c r="BT30" s="96"/>
      <c r="BU30" s="89">
        <f t="shared" si="15"/>
        <v>3</v>
      </c>
      <c r="BV30" s="89" t="str">
        <f t="shared" si="16"/>
        <v>Tolerable</v>
      </c>
      <c r="BW30" s="94" t="str">
        <f t="shared" si="123"/>
        <v/>
      </c>
      <c r="BX30" s="89" t="str">
        <f t="shared" si="124"/>
        <v/>
      </c>
      <c r="BY30" s="89" t="str">
        <f t="shared" si="125"/>
        <v/>
      </c>
      <c r="BZ30" s="90"/>
      <c r="CA30" s="91"/>
      <c r="CB30" s="94" t="str">
        <f t="shared" si="126"/>
        <v/>
      </c>
      <c r="CC30" s="93"/>
      <c r="CD30" s="94" t="str">
        <f t="shared" si="127"/>
        <v/>
      </c>
      <c r="CE30" s="69"/>
      <c r="CF30" s="95" t="str">
        <f t="shared" si="128"/>
        <v/>
      </c>
      <c r="CG30" s="96"/>
      <c r="CH30" s="89" t="str">
        <f t="shared" si="129"/>
        <v/>
      </c>
      <c r="CI30" s="89" t="str">
        <f t="shared" si="130"/>
        <v/>
      </c>
      <c r="CJ30" s="94" t="str">
        <f t="shared" si="131"/>
        <v/>
      </c>
      <c r="CK30" s="89" t="str">
        <f t="shared" si="132"/>
        <v/>
      </c>
      <c r="CL30" s="89" t="str">
        <f t="shared" si="133"/>
        <v/>
      </c>
      <c r="CM30" s="90"/>
      <c r="CN30" s="91"/>
      <c r="CO30" s="94" t="str">
        <f t="shared" si="134"/>
        <v/>
      </c>
      <c r="CP30" s="93"/>
      <c r="CQ30" s="94" t="str">
        <f t="shared" si="135"/>
        <v/>
      </c>
      <c r="CR30" s="69"/>
      <c r="CS30" s="95" t="str">
        <f t="shared" si="136"/>
        <v/>
      </c>
      <c r="CT30" s="96"/>
      <c r="CU30" s="89" t="str">
        <f t="shared" si="137"/>
        <v/>
      </c>
      <c r="CV30" s="89" t="str">
        <f t="shared" si="138"/>
        <v/>
      </c>
      <c r="CW30" s="94" t="str">
        <f t="shared" si="139"/>
        <v/>
      </c>
      <c r="CX30" s="89" t="str">
        <f t="shared" si="140"/>
        <v/>
      </c>
      <c r="CY30" s="89" t="str">
        <f t="shared" si="141"/>
        <v/>
      </c>
      <c r="CZ30" s="97"/>
    </row>
    <row r="31" spans="1:104" ht="45.75" thickBot="1" x14ac:dyDescent="0.3">
      <c r="A31" s="17">
        <v>28</v>
      </c>
      <c r="B31" s="88" t="str">
        <f>IF(I31="","",I31)</f>
        <v>Gestión Integral del Relacionamiento y las Comunicaciones</v>
      </c>
      <c r="C31" s="88" t="str">
        <f>IF(P31="","",P31)</f>
        <v>Consumo del recurso hídrico</v>
      </c>
      <c r="D31" s="88" t="str">
        <f>IF(Q31="","",Q31)</f>
        <v>Agotamiento del recurso hídrico</v>
      </c>
      <c r="E31" s="92">
        <v>43647</v>
      </c>
      <c r="F31" s="169" t="s">
        <v>334</v>
      </c>
      <c r="G31" s="99" t="s">
        <v>177</v>
      </c>
      <c r="H31" s="99" t="s">
        <v>336</v>
      </c>
      <c r="I31" s="101" t="s">
        <v>2</v>
      </c>
      <c r="J31" s="89" t="s">
        <v>90</v>
      </c>
      <c r="K31" s="105" t="s">
        <v>230</v>
      </c>
      <c r="L31" s="53" t="s">
        <v>275</v>
      </c>
      <c r="M31" s="91" t="s">
        <v>233</v>
      </c>
      <c r="N31" s="101" t="s">
        <v>199</v>
      </c>
      <c r="O31" s="101" t="s">
        <v>460</v>
      </c>
      <c r="P31" s="101" t="s">
        <v>21</v>
      </c>
      <c r="Q31" s="101" t="s">
        <v>52</v>
      </c>
      <c r="R31" s="89" t="s">
        <v>71</v>
      </c>
      <c r="S31" s="102" t="s">
        <v>75</v>
      </c>
      <c r="T31" s="92">
        <v>43647</v>
      </c>
      <c r="U31" s="89" t="s">
        <v>100</v>
      </c>
      <c r="V31" s="89" t="s">
        <v>103</v>
      </c>
      <c r="W31" s="89" t="str">
        <f>IF(Z31="","",IF(Z31&lt;=10,"Bajo",IF(Z31&lt;=15,"Moderado",IF(Z31&gt;15,"Alto",""))))</f>
        <v>Bajo</v>
      </c>
      <c r="X31" s="89">
        <f t="shared" ref="X31:X62" si="142">IF(U31="","",VLOOKUP(U31,MATRIZ2,2,FALSE))</f>
        <v>3</v>
      </c>
      <c r="Y31" s="89">
        <f t="shared" ref="Y31:Y62" si="143">IF(V31="","",VLOOKUP(V31,MATRIZ3,2,FALSE))</f>
        <v>3</v>
      </c>
      <c r="Z31" s="89">
        <f>IF(X31="","",IF(Y31="","",(X31*Y31)))</f>
        <v>9</v>
      </c>
      <c r="AA31" s="89" t="str">
        <f>IF(Z31="","",IF(Z31&lt;=10,"Tolerable",IF(Z31&lt;=15,"Potencialmente no tolerable",IF(Z31&gt;15,"No tolerable",""))))</f>
        <v>Tolerable</v>
      </c>
      <c r="AB31" s="89" t="str">
        <f>IF(AA31="","",IF(AA31="Tolerable","No",IF(AA31="Potencialmente no tolerable","No",IF(AA31="No tolerable","Si",""))))</f>
        <v>No</v>
      </c>
      <c r="AC31" s="53" t="s">
        <v>306</v>
      </c>
      <c r="AD31" s="80" t="s">
        <v>230</v>
      </c>
      <c r="AE31" s="78">
        <v>0</v>
      </c>
      <c r="AF31" s="83">
        <v>0</v>
      </c>
      <c r="AG31" s="94">
        <f>IF(AE31="","",IF(AF31="","",(AE31-(AE31*AF31))))</f>
        <v>0</v>
      </c>
      <c r="AH31" s="69">
        <v>0</v>
      </c>
      <c r="AI31" s="186">
        <f t="shared" si="2"/>
        <v>0</v>
      </c>
      <c r="AJ31" s="144">
        <v>44006</v>
      </c>
      <c r="AK31" s="144" t="s">
        <v>291</v>
      </c>
      <c r="AL31" s="156" t="str">
        <f>IF(MATRIZASPECTOS[[#This Row],[(2) Tipo de valoración 2020]]="","",IF(MATRIZASPECTOS[[#This Row],[(2) Tipo de valoración 2020]]="Manual","",MATRIZASPECTOS[[#This Row],[Probabilidad]]))</f>
        <v>Probable</v>
      </c>
      <c r="AM31" s="156" t="str">
        <f>IF(MATRIZASPECTOS[[#This Row],[(2) Tipo de valoración 2020]]="","",IF(MATRIZASPECTOS[[#This Row],[(2) Tipo de valoración 2020]]="Manual","",MATRIZASPECTOS[[#This Row],[Consecuencia]]))</f>
        <v>Moderada</v>
      </c>
      <c r="AN31" s="157" t="str">
        <f t="shared" si="3"/>
        <v>Bajo</v>
      </c>
      <c r="AO31" s="157">
        <f t="shared" si="24"/>
        <v>3</v>
      </c>
      <c r="AP31" s="157">
        <f t="shared" si="4"/>
        <v>3</v>
      </c>
      <c r="AQ31" s="89">
        <f t="shared" si="25"/>
        <v>9</v>
      </c>
      <c r="AR31" s="94">
        <f t="shared" si="5"/>
        <v>9</v>
      </c>
      <c r="AS31" s="89" t="str">
        <f>IF(AR31="","",IF(AR31&lt;=10,"Tolerable",IF(AR31&lt;=15,"Potencialmente no tolerable",IF(AR31&gt;15,"No tolerable",""))))</f>
        <v>Tolerable</v>
      </c>
      <c r="AT31" s="89" t="str">
        <f>IF(AS31="","",IF(AS31="Tolerable","No",IF(AS31="Potencialmente no tolerable","No",IF(AS31="No tolerable","Si",""))))</f>
        <v>No</v>
      </c>
      <c r="AU31" s="140" t="s">
        <v>300</v>
      </c>
      <c r="AV31" s="37" t="s">
        <v>230</v>
      </c>
      <c r="AW31" s="27">
        <v>0</v>
      </c>
      <c r="AX31" s="191">
        <v>0</v>
      </c>
      <c r="AY31" s="29">
        <f t="shared" si="6"/>
        <v>0</v>
      </c>
      <c r="AZ31" s="27">
        <v>0</v>
      </c>
      <c r="BA31" s="189">
        <f t="shared" si="7"/>
        <v>0</v>
      </c>
      <c r="BB31" s="142">
        <v>44105</v>
      </c>
      <c r="BC31" s="27" t="s">
        <v>292</v>
      </c>
      <c r="BD31" s="27" t="s">
        <v>99</v>
      </c>
      <c r="BE31" s="27" t="s">
        <v>102</v>
      </c>
      <c r="BF31" s="27" t="str">
        <f t="shared" si="8"/>
        <v>Bajo</v>
      </c>
      <c r="BG31" s="27">
        <f t="shared" si="9"/>
        <v>1</v>
      </c>
      <c r="BH31" s="27">
        <f t="shared" si="27"/>
        <v>1</v>
      </c>
      <c r="BI31" s="27">
        <f t="shared" si="11"/>
        <v>1</v>
      </c>
      <c r="BJ31" s="29">
        <f t="shared" si="12"/>
        <v>1</v>
      </c>
      <c r="BK31" s="89" t="str">
        <f>IF(BJ31="","",IF(BJ31&lt;=10,"Tolerable",IF(BJ31&lt;=15,"Potencialmente no tolerable",IF(BJ31&gt;15,"No tolerable",""))))</f>
        <v>Tolerable</v>
      </c>
      <c r="BL31" s="27" t="str">
        <f t="shared" si="13"/>
        <v>No</v>
      </c>
      <c r="BM31" s="53" t="s">
        <v>395</v>
      </c>
      <c r="BN31" s="91"/>
      <c r="BO31" s="94">
        <f t="shared" si="14"/>
        <v>0</v>
      </c>
      <c r="BP31" s="93"/>
      <c r="BQ31" s="94" t="str">
        <f>IF(BO31="","",IF(BP31="","",(BO31-(BO31*BP31))))</f>
        <v/>
      </c>
      <c r="BR31" s="69"/>
      <c r="BS31" s="95" t="str">
        <f>IF(BQ31="","",IF(BR31="","",((BQ31-BR31)/BQ31)))</f>
        <v/>
      </c>
      <c r="BT31" s="96"/>
      <c r="BU31" s="89">
        <f t="shared" si="15"/>
        <v>9</v>
      </c>
      <c r="BV31" s="89" t="str">
        <f t="shared" si="16"/>
        <v>Tolerable</v>
      </c>
      <c r="BW31" s="94" t="str">
        <f>IF(BS31="","",(IF(BS31&lt;=-1%,(BU31+(ABS(BU31*BS31))),(BU31-((ABS(BU31*BS31))+BP31)))))</f>
        <v/>
      </c>
      <c r="BX31" s="89" t="str">
        <f>IF(BW31="","",IF(BW31&lt;=10,"Tolerable",IF(BW31&lt;=15,"Potencialmente no tolerable",IF(BW31&gt;15,"No tolerable",""))))</f>
        <v/>
      </c>
      <c r="BY31" s="89" t="str">
        <f>IF(BX31="","",IF(BX31="Tolerable","No",IF(BX31="Potencialmente no tolerable","No",IF(BX31="No tolerable","Si",""))))</f>
        <v/>
      </c>
      <c r="BZ31" s="90"/>
      <c r="CA31" s="91"/>
      <c r="CB31" s="94" t="str">
        <f>IF(BR31="","",BR31)</f>
        <v/>
      </c>
      <c r="CC31" s="93"/>
      <c r="CD31" s="94" t="str">
        <f>IF(CB31="","",IF(CC31="","",(CB31-(CB31*CC31))))</f>
        <v/>
      </c>
      <c r="CE31" s="69"/>
      <c r="CF31" s="95" t="str">
        <f>IF(CD31="","",IF(CE31="","",((CD31-CE31)/CD31)))</f>
        <v/>
      </c>
      <c r="CG31" s="96"/>
      <c r="CH31" s="89" t="str">
        <f>IF(BW31="","",BW31)</f>
        <v/>
      </c>
      <c r="CI31" s="89" t="str">
        <f>IF(BX31="","",BX31)</f>
        <v/>
      </c>
      <c r="CJ31" s="94" t="str">
        <f>IF(CF31="","",(IF(CF31&lt;=-1%,(CH31+(ABS(CH31*CF31))),(CH31-((ABS(CH31*CF31))+CC31)))))</f>
        <v/>
      </c>
      <c r="CK31" s="89" t="str">
        <f>IF(CJ31="","",IF(CJ31&lt;=10,"Tolerable",IF(CJ31&lt;=15,"Potencialmente no tolerable",IF(CJ31&gt;15,"No tolerable",""))))</f>
        <v/>
      </c>
      <c r="CL31" s="89" t="str">
        <f>IF(CK31="","",IF(CK31="Tolerable","No",IF(CK31="Potencialmente no tolerable","No",IF(CK31="No tolerable","Si",""))))</f>
        <v/>
      </c>
      <c r="CM31" s="90"/>
      <c r="CN31" s="91"/>
      <c r="CO31" s="94" t="str">
        <f>IF(CE31="","",CE31)</f>
        <v/>
      </c>
      <c r="CP31" s="93"/>
      <c r="CQ31" s="94" t="str">
        <f>IF(CO31="","",IF(CP31="","",(CO31-(CO31*CP31))))</f>
        <v/>
      </c>
      <c r="CR31" s="69"/>
      <c r="CS31" s="95" t="str">
        <f>IF(CQ31="","",IF(CR31="","",((CQ31-CR31)/CQ31)))</f>
        <v/>
      </c>
      <c r="CT31" s="96"/>
      <c r="CU31" s="89" t="str">
        <f>IF(CJ31="","",CJ31)</f>
        <v/>
      </c>
      <c r="CV31" s="89" t="str">
        <f>IF(CK31="","",CK31)</f>
        <v/>
      </c>
      <c r="CW31" s="94" t="str">
        <f>IF(CS31="","",(IF(CS31&lt;=-1%,(CU31+(ABS(CU31*CS31))),(CU31-((ABS(CU31*CS31))+CP31)))))</f>
        <v/>
      </c>
      <c r="CX31" s="89" t="str">
        <f>IF(CW31="","",IF(CW31&lt;=10,"Tolerable",IF(CW31&lt;=15,"Potencialmente no tolerable",IF(CW31&gt;15,"No tolerable",""))))</f>
        <v/>
      </c>
      <c r="CY31" s="89" t="str">
        <f>IF(CX31="","",IF(CX31="Tolerable","No",IF(CX31="Potencialmente no tolerable","No",IF(CX31="No tolerable","Si",""))))</f>
        <v/>
      </c>
      <c r="CZ31" s="97"/>
    </row>
    <row r="32" spans="1:104" ht="45.75" thickBot="1" x14ac:dyDescent="0.3">
      <c r="A32" s="17">
        <v>29</v>
      </c>
      <c r="B32" s="76" t="str">
        <f t="shared" ref="B32:B40" si="144">IF(I32="","",I32)</f>
        <v>Gestión Integral del Relacionamiento y las Comunicaciones</v>
      </c>
      <c r="C32" s="76" t="str">
        <f t="shared" ref="C32:C40" si="145">IF(P32="","",P32)</f>
        <v>Consumo del recurso hídrico</v>
      </c>
      <c r="D32" s="76" t="str">
        <f t="shared" ref="D32:D40" si="146">IF(Q32="","",Q32)</f>
        <v>Agotamiento del recurso hídrico</v>
      </c>
      <c r="E32" s="82">
        <v>43647</v>
      </c>
      <c r="F32" s="168" t="s">
        <v>334</v>
      </c>
      <c r="G32" s="99" t="s">
        <v>177</v>
      </c>
      <c r="H32" s="99" t="s">
        <v>336</v>
      </c>
      <c r="I32" s="77" t="s">
        <v>2</v>
      </c>
      <c r="J32" s="78" t="s">
        <v>90</v>
      </c>
      <c r="K32" s="111" t="s">
        <v>230</v>
      </c>
      <c r="L32" s="53" t="s">
        <v>275</v>
      </c>
      <c r="M32" s="80" t="s">
        <v>233</v>
      </c>
      <c r="N32" s="77" t="s">
        <v>200</v>
      </c>
      <c r="O32" s="77" t="s">
        <v>460</v>
      </c>
      <c r="P32" s="77" t="s">
        <v>21</v>
      </c>
      <c r="Q32" s="77" t="s">
        <v>52</v>
      </c>
      <c r="R32" s="78" t="s">
        <v>71</v>
      </c>
      <c r="S32" s="81" t="s">
        <v>75</v>
      </c>
      <c r="T32" s="82">
        <v>43647</v>
      </c>
      <c r="U32" s="78" t="s">
        <v>99</v>
      </c>
      <c r="V32" s="78" t="s">
        <v>102</v>
      </c>
      <c r="W32" s="78" t="str">
        <f t="shared" ref="W32:W40" si="147">IF(Z32="","",IF(Z32&lt;=10,"Bajo",IF(Z32&lt;=15,"Moderado",IF(Z32&gt;15,"Alto",""))))</f>
        <v>Bajo</v>
      </c>
      <c r="X32" s="78">
        <f t="shared" si="142"/>
        <v>1</v>
      </c>
      <c r="Y32" s="78">
        <f t="shared" si="143"/>
        <v>1</v>
      </c>
      <c r="Z32" s="78">
        <f t="shared" ref="Z32:Z40" si="148">IF(X32="","",IF(Y32="","",(X32*Y32)))</f>
        <v>1</v>
      </c>
      <c r="AA32" s="78" t="str">
        <f t="shared" ref="AA32:AA40" si="149">IF(Z32="","",IF(Z32&lt;=10,"Tolerable",IF(Z32&lt;=15,"Potencialmente no tolerable",IF(Z32&gt;15,"No tolerable",""))))</f>
        <v>Tolerable</v>
      </c>
      <c r="AB32" s="78" t="str">
        <f t="shared" ref="AB32:AB40" si="150">IF(AA32="","",IF(AA32="Tolerable","No",IF(AA32="Potencialmente no tolerable","No",IF(AA32="No tolerable","Si",""))))</f>
        <v>No</v>
      </c>
      <c r="AC32" s="53" t="s">
        <v>306</v>
      </c>
      <c r="AD32" s="80" t="s">
        <v>230</v>
      </c>
      <c r="AE32" s="78">
        <v>0</v>
      </c>
      <c r="AF32" s="83">
        <v>0</v>
      </c>
      <c r="AG32" s="84">
        <f t="shared" ref="AG32:AG40" si="151">IF(AE32="","",IF(AF32="","",(AE32-(AE32*AF32))))</f>
        <v>0</v>
      </c>
      <c r="AH32" s="27">
        <v>0</v>
      </c>
      <c r="AI32" s="187">
        <f t="shared" si="2"/>
        <v>0</v>
      </c>
      <c r="AJ32" s="145">
        <v>44006</v>
      </c>
      <c r="AK32" s="145" t="s">
        <v>291</v>
      </c>
      <c r="AL32" s="158" t="str">
        <f>IF(MATRIZASPECTOS[[#This Row],[(2) Tipo de valoración 2020]]="","",IF(MATRIZASPECTOS[[#This Row],[(2) Tipo de valoración 2020]]="Manual","",MATRIZASPECTOS[[#This Row],[Probabilidad]]))</f>
        <v>Improbable</v>
      </c>
      <c r="AM32" s="158" t="str">
        <f>IF(MATRIZASPECTOS[[#This Row],[(2) Tipo de valoración 2020]]="","",IF(MATRIZASPECTOS[[#This Row],[(2) Tipo de valoración 2020]]="Manual","",MATRIZASPECTOS[[#This Row],[Consecuencia]]))</f>
        <v>Baja</v>
      </c>
      <c r="AN32" s="159" t="str">
        <f t="shared" si="3"/>
        <v>Bajo</v>
      </c>
      <c r="AO32" s="159">
        <f t="shared" si="24"/>
        <v>1</v>
      </c>
      <c r="AP32" s="159">
        <f t="shared" si="4"/>
        <v>1</v>
      </c>
      <c r="AQ32" s="78">
        <f t="shared" si="25"/>
        <v>1</v>
      </c>
      <c r="AR32" s="84">
        <f t="shared" si="5"/>
        <v>1</v>
      </c>
      <c r="AS32" s="78" t="str">
        <f t="shared" ref="AS32:AS40" si="152">IF(AR32="","",IF(AR32&lt;=10,"Tolerable",IF(AR32&lt;=15,"Potencialmente no tolerable",IF(AR32&gt;15,"No tolerable",""))))</f>
        <v>Tolerable</v>
      </c>
      <c r="AT32" s="78" t="str">
        <f t="shared" ref="AT32:AT40" si="153">IF(AS32="","",IF(AS32="Tolerable","No",IF(AS32="Potencialmente no tolerable","No",IF(AS32="No tolerable","Si",""))))</f>
        <v>No</v>
      </c>
      <c r="AU32" s="140" t="s">
        <v>300</v>
      </c>
      <c r="AV32" s="37" t="s">
        <v>230</v>
      </c>
      <c r="AW32" s="27">
        <v>0</v>
      </c>
      <c r="AX32" s="191">
        <v>0</v>
      </c>
      <c r="AY32" s="29">
        <f t="shared" si="6"/>
        <v>0</v>
      </c>
      <c r="AZ32" s="27">
        <v>0</v>
      </c>
      <c r="BA32" s="189">
        <f t="shared" si="7"/>
        <v>0</v>
      </c>
      <c r="BB32" s="142">
        <v>44105</v>
      </c>
      <c r="BC32" s="27" t="s">
        <v>292</v>
      </c>
      <c r="BD32" s="27" t="s">
        <v>99</v>
      </c>
      <c r="BE32" s="27" t="s">
        <v>102</v>
      </c>
      <c r="BF32" s="27" t="str">
        <f t="shared" si="8"/>
        <v>Bajo</v>
      </c>
      <c r="BG32" s="27">
        <f t="shared" si="9"/>
        <v>1</v>
      </c>
      <c r="BH32" s="27">
        <f t="shared" si="27"/>
        <v>1</v>
      </c>
      <c r="BI32" s="27">
        <f t="shared" si="11"/>
        <v>1</v>
      </c>
      <c r="BJ32" s="29">
        <f t="shared" si="12"/>
        <v>1</v>
      </c>
      <c r="BK32" s="78" t="str">
        <f t="shared" ref="BK32:BK40" si="154">IF(BJ32="","",IF(BJ32&lt;=10,"Tolerable",IF(BJ32&lt;=15,"Potencialmente no tolerable",IF(BJ32&gt;15,"No tolerable",""))))</f>
        <v>Tolerable</v>
      </c>
      <c r="BL32" s="27" t="str">
        <f t="shared" si="13"/>
        <v>No</v>
      </c>
      <c r="BM32" s="53" t="s">
        <v>395</v>
      </c>
      <c r="BN32" s="80"/>
      <c r="BO32" s="84">
        <f t="shared" si="14"/>
        <v>0</v>
      </c>
      <c r="BP32" s="83"/>
      <c r="BQ32" s="84" t="str">
        <f t="shared" ref="BQ32:BQ40" si="155">IF(BO32="","",IF(BP32="","",(BO32-(BO32*BP32))))</f>
        <v/>
      </c>
      <c r="BR32" s="27"/>
      <c r="BS32" s="85" t="str">
        <f t="shared" ref="BS32:BS40" si="156">IF(BQ32="","",IF(BR32="","",((BQ32-BR32)/BQ32)))</f>
        <v/>
      </c>
      <c r="BT32" s="86"/>
      <c r="BU32" s="78">
        <f t="shared" si="15"/>
        <v>1</v>
      </c>
      <c r="BV32" s="78" t="str">
        <f t="shared" si="16"/>
        <v>Tolerable</v>
      </c>
      <c r="BW32" s="84" t="str">
        <f t="shared" ref="BW32:BW40" si="157">IF(BS32="","",(IF(BS32&lt;=-1%,(BU32+(ABS(BU32*BS32))),(BU32-((ABS(BU32*BS32))+BP32)))))</f>
        <v/>
      </c>
      <c r="BX32" s="78" t="str">
        <f t="shared" ref="BX32:BX40" si="158">IF(BW32="","",IF(BW32&lt;=10,"Tolerable",IF(BW32&lt;=15,"Potencialmente no tolerable",IF(BW32&gt;15,"No tolerable",""))))</f>
        <v/>
      </c>
      <c r="BY32" s="78" t="str">
        <f t="shared" ref="BY32:BY40" si="159">IF(BX32="","",IF(BX32="Tolerable","No",IF(BX32="Potencialmente no tolerable","No",IF(BX32="No tolerable","Si",""))))</f>
        <v/>
      </c>
      <c r="BZ32" s="79"/>
      <c r="CA32" s="80"/>
      <c r="CB32" s="84" t="str">
        <f t="shared" ref="CB32:CB40" si="160">IF(BR32="","",BR32)</f>
        <v/>
      </c>
      <c r="CC32" s="83"/>
      <c r="CD32" s="84" t="str">
        <f t="shared" ref="CD32:CD40" si="161">IF(CB32="","",IF(CC32="","",(CB32-(CB32*CC32))))</f>
        <v/>
      </c>
      <c r="CE32" s="27"/>
      <c r="CF32" s="85" t="str">
        <f t="shared" ref="CF32:CF40" si="162">IF(CD32="","",IF(CE32="","",((CD32-CE32)/CD32)))</f>
        <v/>
      </c>
      <c r="CG32" s="86"/>
      <c r="CH32" s="78" t="str">
        <f t="shared" ref="CH32:CH40" si="163">IF(BW32="","",BW32)</f>
        <v/>
      </c>
      <c r="CI32" s="78" t="str">
        <f t="shared" ref="CI32:CI40" si="164">IF(BX32="","",BX32)</f>
        <v/>
      </c>
      <c r="CJ32" s="84" t="str">
        <f t="shared" ref="CJ32:CJ40" si="165">IF(CF32="","",(IF(CF32&lt;=-1%,(CH32+(ABS(CH32*CF32))),(CH32-((ABS(CH32*CF32))+CC32)))))</f>
        <v/>
      </c>
      <c r="CK32" s="78" t="str">
        <f t="shared" ref="CK32:CK40" si="166">IF(CJ32="","",IF(CJ32&lt;=10,"Tolerable",IF(CJ32&lt;=15,"Potencialmente no tolerable",IF(CJ32&gt;15,"No tolerable",""))))</f>
        <v/>
      </c>
      <c r="CL32" s="78" t="str">
        <f t="shared" ref="CL32:CL40" si="167">IF(CK32="","",IF(CK32="Tolerable","No",IF(CK32="Potencialmente no tolerable","No",IF(CK32="No tolerable","Si",""))))</f>
        <v/>
      </c>
      <c r="CM32" s="79"/>
      <c r="CN32" s="80"/>
      <c r="CO32" s="84" t="str">
        <f t="shared" ref="CO32:CO40" si="168">IF(CE32="","",CE32)</f>
        <v/>
      </c>
      <c r="CP32" s="83"/>
      <c r="CQ32" s="84" t="str">
        <f t="shared" ref="CQ32:CQ40" si="169">IF(CO32="","",IF(CP32="","",(CO32-(CO32*CP32))))</f>
        <v/>
      </c>
      <c r="CR32" s="27"/>
      <c r="CS32" s="85" t="str">
        <f t="shared" ref="CS32:CS40" si="170">IF(CQ32="","",IF(CR32="","",((CQ32-CR32)/CQ32)))</f>
        <v/>
      </c>
      <c r="CT32" s="86"/>
      <c r="CU32" s="78" t="str">
        <f t="shared" ref="CU32:CU40" si="171">IF(CJ32="","",CJ32)</f>
        <v/>
      </c>
      <c r="CV32" s="78" t="str">
        <f t="shared" ref="CV32:CV40" si="172">IF(CK32="","",CK32)</f>
        <v/>
      </c>
      <c r="CW32" s="84" t="str">
        <f t="shared" ref="CW32:CW40" si="173">IF(CS32="","",(IF(CS32&lt;=-1%,(CU32+(ABS(CU32*CS32))),(CU32-((ABS(CU32*CS32))+CP32)))))</f>
        <v/>
      </c>
      <c r="CX32" s="78" t="str">
        <f t="shared" ref="CX32:CX40" si="174">IF(CW32="","",IF(CW32&lt;=10,"Tolerable",IF(CW32&lt;=15,"Potencialmente no tolerable",IF(CW32&gt;15,"No tolerable",""))))</f>
        <v/>
      </c>
      <c r="CY32" s="78" t="str">
        <f t="shared" ref="CY32:CY40" si="175">IF(CX32="","",IF(CX32="Tolerable","No",IF(CX32="Potencialmente no tolerable","No",IF(CX32="No tolerable","Si",""))))</f>
        <v/>
      </c>
      <c r="CZ32" s="87"/>
    </row>
    <row r="33" spans="1:104" ht="63.75" thickBot="1" x14ac:dyDescent="0.3">
      <c r="A33" s="17">
        <v>30</v>
      </c>
      <c r="B33" s="76" t="str">
        <f t="shared" si="144"/>
        <v>Gestión Integral del Relacionamiento y las Comunicaciones</v>
      </c>
      <c r="C33" s="76" t="str">
        <f t="shared" si="145"/>
        <v>Consumo de energía eléctrica</v>
      </c>
      <c r="D33" s="76" t="str">
        <f t="shared" si="146"/>
        <v>Presión sobre el recurso energético eléctrico</v>
      </c>
      <c r="E33" s="82">
        <v>43647</v>
      </c>
      <c r="F33" s="168" t="s">
        <v>334</v>
      </c>
      <c r="G33" s="99" t="s">
        <v>177</v>
      </c>
      <c r="H33" s="99" t="s">
        <v>336</v>
      </c>
      <c r="I33" s="77" t="s">
        <v>2</v>
      </c>
      <c r="J33" s="78" t="s">
        <v>90</v>
      </c>
      <c r="K33" s="111" t="s">
        <v>230</v>
      </c>
      <c r="L33" s="53" t="s">
        <v>275</v>
      </c>
      <c r="M33" s="80" t="s">
        <v>233</v>
      </c>
      <c r="N33" s="77" t="s">
        <v>201</v>
      </c>
      <c r="O33" s="77" t="s">
        <v>460</v>
      </c>
      <c r="P33" s="77" t="s">
        <v>36</v>
      </c>
      <c r="Q33" s="77" t="s">
        <v>65</v>
      </c>
      <c r="R33" s="78" t="s">
        <v>71</v>
      </c>
      <c r="S33" s="81" t="s">
        <v>75</v>
      </c>
      <c r="T33" s="82">
        <v>43647</v>
      </c>
      <c r="U33" s="78" t="s">
        <v>101</v>
      </c>
      <c r="V33" s="78" t="s">
        <v>104</v>
      </c>
      <c r="W33" s="78" t="str">
        <f t="shared" si="147"/>
        <v>Alto</v>
      </c>
      <c r="X33" s="78">
        <f t="shared" si="142"/>
        <v>5</v>
      </c>
      <c r="Y33" s="78">
        <f t="shared" si="143"/>
        <v>5</v>
      </c>
      <c r="Z33" s="78">
        <f t="shared" si="148"/>
        <v>25</v>
      </c>
      <c r="AA33" s="78" t="str">
        <f t="shared" si="149"/>
        <v>No tolerable</v>
      </c>
      <c r="AB33" s="78" t="str">
        <f t="shared" si="150"/>
        <v>Si</v>
      </c>
      <c r="AC33" s="53" t="s">
        <v>307</v>
      </c>
      <c r="AD33" s="80" t="s">
        <v>283</v>
      </c>
      <c r="AE33" s="78">
        <v>68.84</v>
      </c>
      <c r="AF33" s="83">
        <v>0</v>
      </c>
      <c r="AG33" s="84">
        <f t="shared" si="151"/>
        <v>68.84</v>
      </c>
      <c r="AH33" s="27">
        <v>76.09</v>
      </c>
      <c r="AI33" s="187">
        <f t="shared" si="2"/>
        <v>-0.10531667635095875</v>
      </c>
      <c r="AJ33" s="145">
        <v>44006</v>
      </c>
      <c r="AK33" s="145" t="s">
        <v>291</v>
      </c>
      <c r="AL33" s="158" t="str">
        <f>IF(MATRIZASPECTOS[[#This Row],[(2) Tipo de valoración 2020]]="","",IF(MATRIZASPECTOS[[#This Row],[(2) Tipo de valoración 2020]]="Manual","",MATRIZASPECTOS[[#This Row],[Probabilidad]]))</f>
        <v>Certeza</v>
      </c>
      <c r="AM33" s="158" t="str">
        <f>IF(MATRIZASPECTOS[[#This Row],[(2) Tipo de valoración 2020]]="","",IF(MATRIZASPECTOS[[#This Row],[(2) Tipo de valoración 2020]]="Manual","",MATRIZASPECTOS[[#This Row],[Consecuencia]]))</f>
        <v>Alta</v>
      </c>
      <c r="AN33" s="159" t="str">
        <f t="shared" si="3"/>
        <v>Alto</v>
      </c>
      <c r="AO33" s="159">
        <f t="shared" si="24"/>
        <v>5</v>
      </c>
      <c r="AP33" s="159">
        <f t="shared" si="4"/>
        <v>5</v>
      </c>
      <c r="AQ33" s="78">
        <f t="shared" si="25"/>
        <v>25</v>
      </c>
      <c r="AR33" s="84">
        <f t="shared" si="5"/>
        <v>27.632916908773968</v>
      </c>
      <c r="AS33" s="78" t="str">
        <f t="shared" si="152"/>
        <v>No tolerable</v>
      </c>
      <c r="AT33" s="78" t="str">
        <f t="shared" si="153"/>
        <v>Si</v>
      </c>
      <c r="AU33" s="140" t="s">
        <v>301</v>
      </c>
      <c r="AV33" s="37" t="s">
        <v>283</v>
      </c>
      <c r="AW33" s="27">
        <v>76.09</v>
      </c>
      <c r="AX33" s="191">
        <v>0.14845894940336801</v>
      </c>
      <c r="AY33" s="29">
        <f t="shared" si="6"/>
        <v>64.793758539897738</v>
      </c>
      <c r="AZ33" s="27">
        <v>59.39</v>
      </c>
      <c r="BA33" s="189">
        <f t="shared" si="7"/>
        <v>8.3399368421732956E-2</v>
      </c>
      <c r="BB33" s="142">
        <v>44105</v>
      </c>
      <c r="BC33" s="27" t="s">
        <v>291</v>
      </c>
      <c r="BD33" s="27" t="str">
        <f>IF(MATRIZASPECTOS[[#This Row],[(E) Tipo de valoración extraordinaria 2020]]="","",IF(MATRIZASPECTOS[[#This Row],[(E) Tipo de valoración extraordinaria 2020]]="Manual","",MATRIZASPECTOS[[#This Row],[(2) Probabilidad]]))</f>
        <v>Certeza</v>
      </c>
      <c r="BE33" s="27" t="str">
        <f>IF(MATRIZASPECTOS[[#This Row],[(E) Tipo de valoración extraordinaria 2020]]="","",IF(MATRIZASPECTOS[[#This Row],[(E) Tipo de valoración extraordinaria 2020]]="Manual","",MATRIZASPECTOS[[#This Row],[(2) Consecuencia]]))</f>
        <v>Alta</v>
      </c>
      <c r="BF33" s="27" t="str">
        <f t="shared" si="8"/>
        <v>Alto</v>
      </c>
      <c r="BG33" s="27">
        <f t="shared" si="9"/>
        <v>5</v>
      </c>
      <c r="BH33" s="27">
        <f t="shared" si="27"/>
        <v>5</v>
      </c>
      <c r="BI33" s="29">
        <f t="shared" si="11"/>
        <v>27.632916908773968</v>
      </c>
      <c r="BJ33" s="29">
        <f t="shared" si="12"/>
        <v>25.179890141528624</v>
      </c>
      <c r="BK33" s="78" t="str">
        <f t="shared" si="154"/>
        <v>No tolerable</v>
      </c>
      <c r="BL33" s="27" t="str">
        <f t="shared" si="13"/>
        <v>Si</v>
      </c>
      <c r="BM33" s="53" t="s">
        <v>453</v>
      </c>
      <c r="BN33" s="80"/>
      <c r="BO33" s="84">
        <f t="shared" si="14"/>
        <v>76.09</v>
      </c>
      <c r="BP33" s="83"/>
      <c r="BQ33" s="84" t="str">
        <f t="shared" si="155"/>
        <v/>
      </c>
      <c r="BR33" s="27"/>
      <c r="BS33" s="85" t="str">
        <f t="shared" si="156"/>
        <v/>
      </c>
      <c r="BT33" s="86"/>
      <c r="BU33" s="78">
        <f t="shared" si="15"/>
        <v>27.632916908773968</v>
      </c>
      <c r="BV33" s="78" t="str">
        <f t="shared" si="16"/>
        <v>No tolerable</v>
      </c>
      <c r="BW33" s="84" t="str">
        <f t="shared" si="157"/>
        <v/>
      </c>
      <c r="BX33" s="78" t="str">
        <f t="shared" si="158"/>
        <v/>
      </c>
      <c r="BY33" s="78" t="str">
        <f t="shared" si="159"/>
        <v/>
      </c>
      <c r="BZ33" s="79"/>
      <c r="CA33" s="80"/>
      <c r="CB33" s="84" t="str">
        <f t="shared" si="160"/>
        <v/>
      </c>
      <c r="CC33" s="83"/>
      <c r="CD33" s="84" t="str">
        <f t="shared" si="161"/>
        <v/>
      </c>
      <c r="CE33" s="27"/>
      <c r="CF33" s="85" t="str">
        <f t="shared" si="162"/>
        <v/>
      </c>
      <c r="CG33" s="86"/>
      <c r="CH33" s="78" t="str">
        <f t="shared" si="163"/>
        <v/>
      </c>
      <c r="CI33" s="78" t="str">
        <f t="shared" si="164"/>
        <v/>
      </c>
      <c r="CJ33" s="84" t="str">
        <f t="shared" si="165"/>
        <v/>
      </c>
      <c r="CK33" s="78" t="str">
        <f t="shared" si="166"/>
        <v/>
      </c>
      <c r="CL33" s="78" t="str">
        <f t="shared" si="167"/>
        <v/>
      </c>
      <c r="CM33" s="79"/>
      <c r="CN33" s="80"/>
      <c r="CO33" s="84" t="str">
        <f t="shared" si="168"/>
        <v/>
      </c>
      <c r="CP33" s="83"/>
      <c r="CQ33" s="84" t="str">
        <f t="shared" si="169"/>
        <v/>
      </c>
      <c r="CR33" s="27"/>
      <c r="CS33" s="85" t="str">
        <f t="shared" si="170"/>
        <v/>
      </c>
      <c r="CT33" s="86"/>
      <c r="CU33" s="78" t="str">
        <f t="shared" si="171"/>
        <v/>
      </c>
      <c r="CV33" s="78" t="str">
        <f t="shared" si="172"/>
        <v/>
      </c>
      <c r="CW33" s="84" t="str">
        <f t="shared" si="173"/>
        <v/>
      </c>
      <c r="CX33" s="78" t="str">
        <f t="shared" si="174"/>
        <v/>
      </c>
      <c r="CY33" s="78" t="str">
        <f t="shared" si="175"/>
        <v/>
      </c>
      <c r="CZ33" s="87"/>
    </row>
    <row r="34" spans="1:104" ht="45.75" thickBot="1" x14ac:dyDescent="0.3">
      <c r="A34" s="17">
        <v>31</v>
      </c>
      <c r="B34" s="76" t="str">
        <f t="shared" si="144"/>
        <v>Gestión Integral del Relacionamiento y las Comunicaciones</v>
      </c>
      <c r="C34" s="76" t="str">
        <f t="shared" si="145"/>
        <v>Consumo de materias primas e insumos</v>
      </c>
      <c r="D34" s="76" t="str">
        <f t="shared" si="146"/>
        <v>Agotamiento de los recursos naturales no renovables</v>
      </c>
      <c r="E34" s="82">
        <v>43647</v>
      </c>
      <c r="F34" s="168" t="s">
        <v>334</v>
      </c>
      <c r="G34" s="99" t="s">
        <v>177</v>
      </c>
      <c r="H34" s="99" t="s">
        <v>336</v>
      </c>
      <c r="I34" s="77" t="s">
        <v>2</v>
      </c>
      <c r="J34" s="78" t="s">
        <v>90</v>
      </c>
      <c r="K34" s="111" t="s">
        <v>230</v>
      </c>
      <c r="L34" s="53" t="s">
        <v>275</v>
      </c>
      <c r="M34" s="80" t="s">
        <v>233</v>
      </c>
      <c r="N34" s="77" t="s">
        <v>202</v>
      </c>
      <c r="O34" s="77" t="s">
        <v>457</v>
      </c>
      <c r="P34" s="77" t="s">
        <v>24</v>
      </c>
      <c r="Q34" s="77" t="s">
        <v>62</v>
      </c>
      <c r="R34" s="78" t="s">
        <v>71</v>
      </c>
      <c r="S34" s="81" t="s">
        <v>77</v>
      </c>
      <c r="T34" s="82">
        <v>43647</v>
      </c>
      <c r="U34" s="78" t="s">
        <v>100</v>
      </c>
      <c r="V34" s="78" t="s">
        <v>104</v>
      </c>
      <c r="W34" s="78" t="str">
        <f t="shared" si="147"/>
        <v>Moderado</v>
      </c>
      <c r="X34" s="78">
        <f t="shared" si="142"/>
        <v>3</v>
      </c>
      <c r="Y34" s="78">
        <f t="shared" si="143"/>
        <v>5</v>
      </c>
      <c r="Z34" s="78">
        <f t="shared" si="148"/>
        <v>15</v>
      </c>
      <c r="AA34" s="78" t="str">
        <f t="shared" si="149"/>
        <v>Potencialmente no tolerable</v>
      </c>
      <c r="AB34" s="78" t="str">
        <f t="shared" si="150"/>
        <v>No</v>
      </c>
      <c r="AC34" s="53" t="s">
        <v>306</v>
      </c>
      <c r="AD34" s="80" t="s">
        <v>230</v>
      </c>
      <c r="AE34" s="78">
        <v>0</v>
      </c>
      <c r="AF34" s="83">
        <v>0</v>
      </c>
      <c r="AG34" s="84">
        <f t="shared" si="151"/>
        <v>0</v>
      </c>
      <c r="AH34" s="27">
        <v>0</v>
      </c>
      <c r="AI34" s="187">
        <f t="shared" si="2"/>
        <v>0</v>
      </c>
      <c r="AJ34" s="145">
        <v>44006</v>
      </c>
      <c r="AK34" s="145" t="s">
        <v>291</v>
      </c>
      <c r="AL34" s="158" t="str">
        <f>IF(MATRIZASPECTOS[[#This Row],[(2) Tipo de valoración 2020]]="","",IF(MATRIZASPECTOS[[#This Row],[(2) Tipo de valoración 2020]]="Manual","",MATRIZASPECTOS[[#This Row],[Probabilidad]]))</f>
        <v>Probable</v>
      </c>
      <c r="AM34" s="158" t="str">
        <f>IF(MATRIZASPECTOS[[#This Row],[(2) Tipo de valoración 2020]]="","",IF(MATRIZASPECTOS[[#This Row],[(2) Tipo de valoración 2020]]="Manual","",MATRIZASPECTOS[[#This Row],[Consecuencia]]))</f>
        <v>Alta</v>
      </c>
      <c r="AN34" s="159" t="str">
        <f t="shared" si="3"/>
        <v>Moderado</v>
      </c>
      <c r="AO34" s="159">
        <f t="shared" si="24"/>
        <v>3</v>
      </c>
      <c r="AP34" s="159">
        <f t="shared" si="4"/>
        <v>5</v>
      </c>
      <c r="AQ34" s="78">
        <f t="shared" si="25"/>
        <v>15</v>
      </c>
      <c r="AR34" s="84">
        <f t="shared" si="5"/>
        <v>15</v>
      </c>
      <c r="AS34" s="78" t="str">
        <f t="shared" si="152"/>
        <v>Potencialmente no tolerable</v>
      </c>
      <c r="AT34" s="78" t="str">
        <f t="shared" si="153"/>
        <v>No</v>
      </c>
      <c r="AU34" s="140" t="s">
        <v>300</v>
      </c>
      <c r="AV34" s="37" t="s">
        <v>230</v>
      </c>
      <c r="AW34" s="27">
        <v>0</v>
      </c>
      <c r="AX34" s="191">
        <v>0</v>
      </c>
      <c r="AY34" s="29">
        <f t="shared" si="6"/>
        <v>0</v>
      </c>
      <c r="AZ34" s="27">
        <v>0</v>
      </c>
      <c r="BA34" s="189">
        <f t="shared" si="7"/>
        <v>0</v>
      </c>
      <c r="BB34" s="145">
        <v>44105</v>
      </c>
      <c r="BC34" s="27" t="s">
        <v>292</v>
      </c>
      <c r="BD34" s="27" t="s">
        <v>100</v>
      </c>
      <c r="BE34" s="27" t="s">
        <v>103</v>
      </c>
      <c r="BF34" s="27" t="str">
        <f t="shared" si="8"/>
        <v>Bajo</v>
      </c>
      <c r="BG34" s="27">
        <f t="shared" si="9"/>
        <v>3</v>
      </c>
      <c r="BH34" s="27">
        <f t="shared" si="27"/>
        <v>3</v>
      </c>
      <c r="BI34" s="27">
        <f t="shared" si="11"/>
        <v>9</v>
      </c>
      <c r="BJ34" s="29">
        <f t="shared" si="12"/>
        <v>9</v>
      </c>
      <c r="BK34" s="78" t="str">
        <f t="shared" si="154"/>
        <v>Tolerable</v>
      </c>
      <c r="BL34" s="27" t="str">
        <f t="shared" si="13"/>
        <v>No</v>
      </c>
      <c r="BM34" s="53" t="s">
        <v>436</v>
      </c>
      <c r="BN34" s="80"/>
      <c r="BO34" s="84">
        <f t="shared" si="14"/>
        <v>0</v>
      </c>
      <c r="BP34" s="83"/>
      <c r="BQ34" s="84" t="str">
        <f t="shared" si="155"/>
        <v/>
      </c>
      <c r="BR34" s="27"/>
      <c r="BS34" s="85" t="str">
        <f t="shared" si="156"/>
        <v/>
      </c>
      <c r="BT34" s="86"/>
      <c r="BU34" s="78">
        <f t="shared" si="15"/>
        <v>15</v>
      </c>
      <c r="BV34" s="78" t="str">
        <f t="shared" si="16"/>
        <v>Potencialmente no tolerable</v>
      </c>
      <c r="BW34" s="84" t="str">
        <f t="shared" si="157"/>
        <v/>
      </c>
      <c r="BX34" s="78" t="str">
        <f t="shared" si="158"/>
        <v/>
      </c>
      <c r="BY34" s="78" t="str">
        <f t="shared" si="159"/>
        <v/>
      </c>
      <c r="BZ34" s="79"/>
      <c r="CA34" s="80"/>
      <c r="CB34" s="84" t="str">
        <f t="shared" si="160"/>
        <v/>
      </c>
      <c r="CC34" s="83"/>
      <c r="CD34" s="84" t="str">
        <f t="shared" si="161"/>
        <v/>
      </c>
      <c r="CE34" s="27"/>
      <c r="CF34" s="85" t="str">
        <f t="shared" si="162"/>
        <v/>
      </c>
      <c r="CG34" s="86"/>
      <c r="CH34" s="78" t="str">
        <f t="shared" si="163"/>
        <v/>
      </c>
      <c r="CI34" s="78" t="str">
        <f t="shared" si="164"/>
        <v/>
      </c>
      <c r="CJ34" s="84" t="str">
        <f t="shared" si="165"/>
        <v/>
      </c>
      <c r="CK34" s="78" t="str">
        <f t="shared" si="166"/>
        <v/>
      </c>
      <c r="CL34" s="78" t="str">
        <f t="shared" si="167"/>
        <v/>
      </c>
      <c r="CM34" s="79"/>
      <c r="CN34" s="80"/>
      <c r="CO34" s="84" t="str">
        <f t="shared" si="168"/>
        <v/>
      </c>
      <c r="CP34" s="83"/>
      <c r="CQ34" s="84" t="str">
        <f t="shared" si="169"/>
        <v/>
      </c>
      <c r="CR34" s="27"/>
      <c r="CS34" s="85" t="str">
        <f t="shared" si="170"/>
        <v/>
      </c>
      <c r="CT34" s="86"/>
      <c r="CU34" s="78" t="str">
        <f t="shared" si="171"/>
        <v/>
      </c>
      <c r="CV34" s="78" t="str">
        <f t="shared" si="172"/>
        <v/>
      </c>
      <c r="CW34" s="84" t="str">
        <f t="shared" si="173"/>
        <v/>
      </c>
      <c r="CX34" s="78" t="str">
        <f t="shared" si="174"/>
        <v/>
      </c>
      <c r="CY34" s="78" t="str">
        <f t="shared" si="175"/>
        <v/>
      </c>
      <c r="CZ34" s="87"/>
    </row>
    <row r="35" spans="1:104" ht="45.75" thickBot="1" x14ac:dyDescent="0.3">
      <c r="A35" s="17">
        <v>32</v>
      </c>
      <c r="B35" s="76" t="str">
        <f t="shared" si="144"/>
        <v>Gestión Integral del Relacionamiento y las Comunicaciones</v>
      </c>
      <c r="C35" s="76" t="str">
        <f t="shared" si="145"/>
        <v>Consumo de materias primas e insumos</v>
      </c>
      <c r="D35" s="76" t="str">
        <f t="shared" si="146"/>
        <v>Agotamiento general de los recursos naturales</v>
      </c>
      <c r="E35" s="82">
        <v>43647</v>
      </c>
      <c r="F35" s="168" t="s">
        <v>334</v>
      </c>
      <c r="G35" s="99" t="s">
        <v>177</v>
      </c>
      <c r="H35" s="99" t="s">
        <v>336</v>
      </c>
      <c r="I35" s="77" t="s">
        <v>2</v>
      </c>
      <c r="J35" s="78" t="s">
        <v>90</v>
      </c>
      <c r="K35" s="111" t="s">
        <v>230</v>
      </c>
      <c r="L35" s="53" t="s">
        <v>275</v>
      </c>
      <c r="M35" s="80" t="s">
        <v>233</v>
      </c>
      <c r="N35" s="77" t="s">
        <v>205</v>
      </c>
      <c r="O35" s="77" t="s">
        <v>457</v>
      </c>
      <c r="P35" s="77" t="s">
        <v>24</v>
      </c>
      <c r="Q35" s="77" t="s">
        <v>63</v>
      </c>
      <c r="R35" s="78" t="s">
        <v>71</v>
      </c>
      <c r="S35" s="81" t="s">
        <v>77</v>
      </c>
      <c r="T35" s="82">
        <v>43647</v>
      </c>
      <c r="U35" s="78" t="s">
        <v>100</v>
      </c>
      <c r="V35" s="78" t="s">
        <v>102</v>
      </c>
      <c r="W35" s="78" t="str">
        <f t="shared" si="147"/>
        <v>Bajo</v>
      </c>
      <c r="X35" s="78">
        <f t="shared" si="142"/>
        <v>3</v>
      </c>
      <c r="Y35" s="78">
        <f t="shared" si="143"/>
        <v>1</v>
      </c>
      <c r="Z35" s="78">
        <f t="shared" si="148"/>
        <v>3</v>
      </c>
      <c r="AA35" s="78" t="str">
        <f t="shared" si="149"/>
        <v>Tolerable</v>
      </c>
      <c r="AB35" s="78" t="str">
        <f t="shared" si="150"/>
        <v>No</v>
      </c>
      <c r="AC35" s="53" t="s">
        <v>306</v>
      </c>
      <c r="AD35" s="80" t="s">
        <v>230</v>
      </c>
      <c r="AE35" s="78">
        <v>0</v>
      </c>
      <c r="AF35" s="83">
        <v>0</v>
      </c>
      <c r="AG35" s="84">
        <f t="shared" si="151"/>
        <v>0</v>
      </c>
      <c r="AH35" s="27">
        <v>0</v>
      </c>
      <c r="AI35" s="187">
        <f t="shared" si="2"/>
        <v>0</v>
      </c>
      <c r="AJ35" s="145">
        <v>44006</v>
      </c>
      <c r="AK35" s="145" t="s">
        <v>291</v>
      </c>
      <c r="AL35" s="158" t="str">
        <f>IF(MATRIZASPECTOS[[#This Row],[(2) Tipo de valoración 2020]]="","",IF(MATRIZASPECTOS[[#This Row],[(2) Tipo de valoración 2020]]="Manual","",MATRIZASPECTOS[[#This Row],[Probabilidad]]))</f>
        <v>Probable</v>
      </c>
      <c r="AM35" s="158" t="str">
        <f>IF(MATRIZASPECTOS[[#This Row],[(2) Tipo de valoración 2020]]="","",IF(MATRIZASPECTOS[[#This Row],[(2) Tipo de valoración 2020]]="Manual","",MATRIZASPECTOS[[#This Row],[Consecuencia]]))</f>
        <v>Baja</v>
      </c>
      <c r="AN35" s="159" t="str">
        <f t="shared" si="3"/>
        <v>Bajo</v>
      </c>
      <c r="AO35" s="159">
        <f t="shared" si="24"/>
        <v>3</v>
      </c>
      <c r="AP35" s="159">
        <f t="shared" si="4"/>
        <v>1</v>
      </c>
      <c r="AQ35" s="78">
        <f t="shared" si="25"/>
        <v>3</v>
      </c>
      <c r="AR35" s="84">
        <f t="shared" si="5"/>
        <v>3</v>
      </c>
      <c r="AS35" s="78" t="str">
        <f t="shared" si="152"/>
        <v>Tolerable</v>
      </c>
      <c r="AT35" s="78" t="str">
        <f t="shared" si="153"/>
        <v>No</v>
      </c>
      <c r="AU35" s="140" t="s">
        <v>300</v>
      </c>
      <c r="AV35" s="37" t="s">
        <v>230</v>
      </c>
      <c r="AW35" s="27">
        <v>0</v>
      </c>
      <c r="AX35" s="191">
        <v>0</v>
      </c>
      <c r="AY35" s="29">
        <f t="shared" si="6"/>
        <v>0</v>
      </c>
      <c r="AZ35" s="27">
        <v>0</v>
      </c>
      <c r="BA35" s="189">
        <f t="shared" si="7"/>
        <v>0</v>
      </c>
      <c r="BB35" s="145">
        <v>44105</v>
      </c>
      <c r="BC35" s="27" t="s">
        <v>292</v>
      </c>
      <c r="BD35" s="27" t="s">
        <v>99</v>
      </c>
      <c r="BE35" s="27" t="s">
        <v>102</v>
      </c>
      <c r="BF35" s="27" t="str">
        <f t="shared" si="8"/>
        <v>Bajo</v>
      </c>
      <c r="BG35" s="27">
        <f t="shared" si="9"/>
        <v>1</v>
      </c>
      <c r="BH35" s="27">
        <f t="shared" si="27"/>
        <v>1</v>
      </c>
      <c r="BI35" s="27">
        <f t="shared" si="11"/>
        <v>1</v>
      </c>
      <c r="BJ35" s="29">
        <f t="shared" si="12"/>
        <v>1</v>
      </c>
      <c r="BK35" s="78" t="str">
        <f t="shared" si="154"/>
        <v>Tolerable</v>
      </c>
      <c r="BL35" s="27" t="str">
        <f t="shared" si="13"/>
        <v>No</v>
      </c>
      <c r="BM35" s="53" t="s">
        <v>424</v>
      </c>
      <c r="BN35" s="80"/>
      <c r="BO35" s="84">
        <f t="shared" si="14"/>
        <v>0</v>
      </c>
      <c r="BP35" s="83"/>
      <c r="BQ35" s="84" t="str">
        <f t="shared" si="155"/>
        <v/>
      </c>
      <c r="BR35" s="27"/>
      <c r="BS35" s="85" t="str">
        <f t="shared" si="156"/>
        <v/>
      </c>
      <c r="BT35" s="86"/>
      <c r="BU35" s="78">
        <f t="shared" si="15"/>
        <v>3</v>
      </c>
      <c r="BV35" s="78" t="str">
        <f t="shared" si="16"/>
        <v>Tolerable</v>
      </c>
      <c r="BW35" s="84" t="str">
        <f t="shared" si="157"/>
        <v/>
      </c>
      <c r="BX35" s="78" t="str">
        <f t="shared" si="158"/>
        <v/>
      </c>
      <c r="BY35" s="78" t="str">
        <f t="shared" si="159"/>
        <v/>
      </c>
      <c r="BZ35" s="79"/>
      <c r="CA35" s="80"/>
      <c r="CB35" s="84" t="str">
        <f t="shared" si="160"/>
        <v/>
      </c>
      <c r="CC35" s="83"/>
      <c r="CD35" s="84" t="str">
        <f t="shared" si="161"/>
        <v/>
      </c>
      <c r="CE35" s="27"/>
      <c r="CF35" s="85" t="str">
        <f t="shared" si="162"/>
        <v/>
      </c>
      <c r="CG35" s="86"/>
      <c r="CH35" s="78" t="str">
        <f t="shared" si="163"/>
        <v/>
      </c>
      <c r="CI35" s="78" t="str">
        <f t="shared" si="164"/>
        <v/>
      </c>
      <c r="CJ35" s="84" t="str">
        <f t="shared" si="165"/>
        <v/>
      </c>
      <c r="CK35" s="78" t="str">
        <f t="shared" si="166"/>
        <v/>
      </c>
      <c r="CL35" s="78" t="str">
        <f t="shared" si="167"/>
        <v/>
      </c>
      <c r="CM35" s="79"/>
      <c r="CN35" s="80"/>
      <c r="CO35" s="84" t="str">
        <f t="shared" si="168"/>
        <v/>
      </c>
      <c r="CP35" s="83"/>
      <c r="CQ35" s="84" t="str">
        <f t="shared" si="169"/>
        <v/>
      </c>
      <c r="CR35" s="27"/>
      <c r="CS35" s="85" t="str">
        <f t="shared" si="170"/>
        <v/>
      </c>
      <c r="CT35" s="86"/>
      <c r="CU35" s="78" t="str">
        <f t="shared" si="171"/>
        <v/>
      </c>
      <c r="CV35" s="78" t="str">
        <f t="shared" si="172"/>
        <v/>
      </c>
      <c r="CW35" s="84" t="str">
        <f t="shared" si="173"/>
        <v/>
      </c>
      <c r="CX35" s="78" t="str">
        <f t="shared" si="174"/>
        <v/>
      </c>
      <c r="CY35" s="78" t="str">
        <f t="shared" si="175"/>
        <v/>
      </c>
      <c r="CZ35" s="87"/>
    </row>
    <row r="36" spans="1:104" ht="45.75" thickBot="1" x14ac:dyDescent="0.3">
      <c r="A36" s="17">
        <v>33</v>
      </c>
      <c r="B36" s="76" t="str">
        <f t="shared" si="144"/>
        <v>Gestión Integral del Relacionamiento y las Comunicaciones</v>
      </c>
      <c r="C36" s="76" t="str">
        <f t="shared" si="145"/>
        <v>Consumo de materias primas e insumos</v>
      </c>
      <c r="D36" s="76" t="str">
        <f t="shared" si="146"/>
        <v>Agotamiento de los recursos naturales no renovables</v>
      </c>
      <c r="E36" s="82">
        <v>43647</v>
      </c>
      <c r="F36" s="168" t="s">
        <v>334</v>
      </c>
      <c r="G36" s="99" t="s">
        <v>177</v>
      </c>
      <c r="H36" s="99" t="s">
        <v>336</v>
      </c>
      <c r="I36" s="77" t="s">
        <v>2</v>
      </c>
      <c r="J36" s="78" t="s">
        <v>90</v>
      </c>
      <c r="K36" s="111" t="s">
        <v>230</v>
      </c>
      <c r="L36" s="53" t="s">
        <v>275</v>
      </c>
      <c r="M36" s="80" t="s">
        <v>233</v>
      </c>
      <c r="N36" s="77" t="s">
        <v>203</v>
      </c>
      <c r="O36" s="77" t="s">
        <v>458</v>
      </c>
      <c r="P36" s="77" t="s">
        <v>24</v>
      </c>
      <c r="Q36" s="77" t="s">
        <v>62</v>
      </c>
      <c r="R36" s="78" t="s">
        <v>71</v>
      </c>
      <c r="S36" s="81" t="s">
        <v>77</v>
      </c>
      <c r="T36" s="82">
        <v>43647</v>
      </c>
      <c r="U36" s="78" t="s">
        <v>101</v>
      </c>
      <c r="V36" s="78" t="s">
        <v>103</v>
      </c>
      <c r="W36" s="78" t="str">
        <f t="shared" si="147"/>
        <v>Moderado</v>
      </c>
      <c r="X36" s="78">
        <f t="shared" si="142"/>
        <v>5</v>
      </c>
      <c r="Y36" s="78">
        <f t="shared" si="143"/>
        <v>3</v>
      </c>
      <c r="Z36" s="78">
        <f t="shared" si="148"/>
        <v>15</v>
      </c>
      <c r="AA36" s="78" t="str">
        <f t="shared" si="149"/>
        <v>Potencialmente no tolerable</v>
      </c>
      <c r="AB36" s="78" t="str">
        <f t="shared" si="150"/>
        <v>No</v>
      </c>
      <c r="AC36" s="53" t="s">
        <v>306</v>
      </c>
      <c r="AD36" s="80" t="s">
        <v>230</v>
      </c>
      <c r="AE36" s="78">
        <v>0</v>
      </c>
      <c r="AF36" s="83">
        <v>0</v>
      </c>
      <c r="AG36" s="84">
        <f t="shared" si="151"/>
        <v>0</v>
      </c>
      <c r="AH36" s="27">
        <v>0</v>
      </c>
      <c r="AI36" s="187">
        <f t="shared" si="2"/>
        <v>0</v>
      </c>
      <c r="AJ36" s="145">
        <v>44006</v>
      </c>
      <c r="AK36" s="145" t="s">
        <v>291</v>
      </c>
      <c r="AL36" s="158" t="str">
        <f>IF(MATRIZASPECTOS[[#This Row],[(2) Tipo de valoración 2020]]="","",IF(MATRIZASPECTOS[[#This Row],[(2) Tipo de valoración 2020]]="Manual","",MATRIZASPECTOS[[#This Row],[Probabilidad]]))</f>
        <v>Certeza</v>
      </c>
      <c r="AM36" s="158" t="str">
        <f>IF(MATRIZASPECTOS[[#This Row],[(2) Tipo de valoración 2020]]="","",IF(MATRIZASPECTOS[[#This Row],[(2) Tipo de valoración 2020]]="Manual","",MATRIZASPECTOS[[#This Row],[Consecuencia]]))</f>
        <v>Moderada</v>
      </c>
      <c r="AN36" s="159" t="str">
        <f t="shared" si="3"/>
        <v>Moderado</v>
      </c>
      <c r="AO36" s="159">
        <f t="shared" si="24"/>
        <v>5</v>
      </c>
      <c r="AP36" s="159">
        <f t="shared" si="4"/>
        <v>3</v>
      </c>
      <c r="AQ36" s="78">
        <f t="shared" si="25"/>
        <v>15</v>
      </c>
      <c r="AR36" s="84">
        <f t="shared" si="5"/>
        <v>15</v>
      </c>
      <c r="AS36" s="78" t="str">
        <f t="shared" si="152"/>
        <v>Potencialmente no tolerable</v>
      </c>
      <c r="AT36" s="78" t="str">
        <f t="shared" si="153"/>
        <v>No</v>
      </c>
      <c r="AU36" s="140" t="s">
        <v>300</v>
      </c>
      <c r="AV36" s="37" t="s">
        <v>230</v>
      </c>
      <c r="AW36" s="27">
        <v>0</v>
      </c>
      <c r="AX36" s="191">
        <v>0</v>
      </c>
      <c r="AY36" s="29">
        <f t="shared" si="6"/>
        <v>0</v>
      </c>
      <c r="AZ36" s="27">
        <v>0</v>
      </c>
      <c r="BA36" s="189">
        <f t="shared" si="7"/>
        <v>0</v>
      </c>
      <c r="BB36" s="145">
        <v>44105</v>
      </c>
      <c r="BC36" s="27" t="s">
        <v>292</v>
      </c>
      <c r="BD36" s="27" t="s">
        <v>100</v>
      </c>
      <c r="BE36" s="27" t="s">
        <v>103</v>
      </c>
      <c r="BF36" s="27" t="str">
        <f t="shared" si="8"/>
        <v>Bajo</v>
      </c>
      <c r="BG36" s="27">
        <f t="shared" si="9"/>
        <v>3</v>
      </c>
      <c r="BH36" s="27">
        <f t="shared" si="27"/>
        <v>3</v>
      </c>
      <c r="BI36" s="27">
        <f t="shared" si="11"/>
        <v>9</v>
      </c>
      <c r="BJ36" s="29">
        <f t="shared" si="12"/>
        <v>9</v>
      </c>
      <c r="BK36" s="78" t="str">
        <f t="shared" si="154"/>
        <v>Tolerable</v>
      </c>
      <c r="BL36" s="27" t="str">
        <f t="shared" si="13"/>
        <v>No</v>
      </c>
      <c r="BM36" s="53" t="s">
        <v>433</v>
      </c>
      <c r="BN36" s="80"/>
      <c r="BO36" s="84">
        <f t="shared" si="14"/>
        <v>0</v>
      </c>
      <c r="BP36" s="83"/>
      <c r="BQ36" s="84" t="str">
        <f t="shared" si="155"/>
        <v/>
      </c>
      <c r="BR36" s="27"/>
      <c r="BS36" s="85" t="str">
        <f t="shared" si="156"/>
        <v/>
      </c>
      <c r="BT36" s="86"/>
      <c r="BU36" s="78">
        <f t="shared" si="15"/>
        <v>15</v>
      </c>
      <c r="BV36" s="78" t="str">
        <f t="shared" si="16"/>
        <v>Potencialmente no tolerable</v>
      </c>
      <c r="BW36" s="84" t="str">
        <f t="shared" si="157"/>
        <v/>
      </c>
      <c r="BX36" s="78" t="str">
        <f t="shared" si="158"/>
        <v/>
      </c>
      <c r="BY36" s="78" t="str">
        <f t="shared" si="159"/>
        <v/>
      </c>
      <c r="BZ36" s="79"/>
      <c r="CA36" s="80"/>
      <c r="CB36" s="84" t="str">
        <f t="shared" si="160"/>
        <v/>
      </c>
      <c r="CC36" s="83"/>
      <c r="CD36" s="84" t="str">
        <f t="shared" si="161"/>
        <v/>
      </c>
      <c r="CE36" s="27"/>
      <c r="CF36" s="85" t="str">
        <f t="shared" si="162"/>
        <v/>
      </c>
      <c r="CG36" s="86"/>
      <c r="CH36" s="78" t="str">
        <f t="shared" si="163"/>
        <v/>
      </c>
      <c r="CI36" s="78" t="str">
        <f t="shared" si="164"/>
        <v/>
      </c>
      <c r="CJ36" s="84" t="str">
        <f t="shared" si="165"/>
        <v/>
      </c>
      <c r="CK36" s="78" t="str">
        <f t="shared" si="166"/>
        <v/>
      </c>
      <c r="CL36" s="78" t="str">
        <f t="shared" si="167"/>
        <v/>
      </c>
      <c r="CM36" s="79"/>
      <c r="CN36" s="80"/>
      <c r="CO36" s="84" t="str">
        <f t="shared" si="168"/>
        <v/>
      </c>
      <c r="CP36" s="83"/>
      <c r="CQ36" s="84" t="str">
        <f t="shared" si="169"/>
        <v/>
      </c>
      <c r="CR36" s="27"/>
      <c r="CS36" s="85" t="str">
        <f t="shared" si="170"/>
        <v/>
      </c>
      <c r="CT36" s="86"/>
      <c r="CU36" s="78" t="str">
        <f t="shared" si="171"/>
        <v/>
      </c>
      <c r="CV36" s="78" t="str">
        <f t="shared" si="172"/>
        <v/>
      </c>
      <c r="CW36" s="84" t="str">
        <f t="shared" si="173"/>
        <v/>
      </c>
      <c r="CX36" s="78" t="str">
        <f t="shared" si="174"/>
        <v/>
      </c>
      <c r="CY36" s="78" t="str">
        <f t="shared" si="175"/>
        <v/>
      </c>
      <c r="CZ36" s="87"/>
    </row>
    <row r="37" spans="1:104" ht="45.75" thickBot="1" x14ac:dyDescent="0.3">
      <c r="A37" s="17">
        <v>34</v>
      </c>
      <c r="B37" s="76" t="str">
        <f t="shared" si="144"/>
        <v>Gestión Integral del Relacionamiento y las Comunicaciones</v>
      </c>
      <c r="C37" s="76" t="str">
        <f t="shared" si="145"/>
        <v>Consumo de materias primas e insumos</v>
      </c>
      <c r="D37" s="76" t="str">
        <f t="shared" si="146"/>
        <v>Agotamiento de los recursos naturales no renovables</v>
      </c>
      <c r="E37" s="82">
        <v>43647</v>
      </c>
      <c r="F37" s="168" t="s">
        <v>334</v>
      </c>
      <c r="G37" s="99" t="s">
        <v>177</v>
      </c>
      <c r="H37" s="99" t="s">
        <v>336</v>
      </c>
      <c r="I37" s="77" t="s">
        <v>2</v>
      </c>
      <c r="J37" s="78" t="s">
        <v>90</v>
      </c>
      <c r="K37" s="111" t="s">
        <v>230</v>
      </c>
      <c r="L37" s="53" t="s">
        <v>275</v>
      </c>
      <c r="M37" s="80" t="s">
        <v>233</v>
      </c>
      <c r="N37" s="77" t="s">
        <v>204</v>
      </c>
      <c r="O37" s="77" t="s">
        <v>458</v>
      </c>
      <c r="P37" s="77" t="s">
        <v>24</v>
      </c>
      <c r="Q37" s="77" t="s">
        <v>62</v>
      </c>
      <c r="R37" s="78" t="s">
        <v>71</v>
      </c>
      <c r="S37" s="81" t="s">
        <v>77</v>
      </c>
      <c r="T37" s="82">
        <v>43647</v>
      </c>
      <c r="U37" s="78" t="s">
        <v>101</v>
      </c>
      <c r="V37" s="78" t="s">
        <v>103</v>
      </c>
      <c r="W37" s="78" t="str">
        <f t="shared" si="147"/>
        <v>Moderado</v>
      </c>
      <c r="X37" s="78">
        <f t="shared" si="142"/>
        <v>5</v>
      </c>
      <c r="Y37" s="78">
        <f t="shared" si="143"/>
        <v>3</v>
      </c>
      <c r="Z37" s="78">
        <f t="shared" si="148"/>
        <v>15</v>
      </c>
      <c r="AA37" s="78" t="str">
        <f t="shared" si="149"/>
        <v>Potencialmente no tolerable</v>
      </c>
      <c r="AB37" s="78" t="str">
        <f t="shared" si="150"/>
        <v>No</v>
      </c>
      <c r="AC37" s="53" t="s">
        <v>306</v>
      </c>
      <c r="AD37" s="80" t="s">
        <v>230</v>
      </c>
      <c r="AE37" s="78">
        <v>0</v>
      </c>
      <c r="AF37" s="83">
        <v>0</v>
      </c>
      <c r="AG37" s="84">
        <f t="shared" si="151"/>
        <v>0</v>
      </c>
      <c r="AH37" s="27">
        <v>0</v>
      </c>
      <c r="AI37" s="187">
        <f t="shared" si="2"/>
        <v>0</v>
      </c>
      <c r="AJ37" s="145">
        <v>44006</v>
      </c>
      <c r="AK37" s="145" t="s">
        <v>291</v>
      </c>
      <c r="AL37" s="158" t="str">
        <f>IF(MATRIZASPECTOS[[#This Row],[(2) Tipo de valoración 2020]]="","",IF(MATRIZASPECTOS[[#This Row],[(2) Tipo de valoración 2020]]="Manual","",MATRIZASPECTOS[[#This Row],[Probabilidad]]))</f>
        <v>Certeza</v>
      </c>
      <c r="AM37" s="158" t="str">
        <f>IF(MATRIZASPECTOS[[#This Row],[(2) Tipo de valoración 2020]]="","",IF(MATRIZASPECTOS[[#This Row],[(2) Tipo de valoración 2020]]="Manual","",MATRIZASPECTOS[[#This Row],[Consecuencia]]))</f>
        <v>Moderada</v>
      </c>
      <c r="AN37" s="159" t="str">
        <f t="shared" si="3"/>
        <v>Moderado</v>
      </c>
      <c r="AO37" s="159">
        <f t="shared" si="24"/>
        <v>5</v>
      </c>
      <c r="AP37" s="159">
        <f t="shared" si="4"/>
        <v>3</v>
      </c>
      <c r="AQ37" s="78">
        <f t="shared" si="25"/>
        <v>15</v>
      </c>
      <c r="AR37" s="84">
        <f t="shared" si="5"/>
        <v>15</v>
      </c>
      <c r="AS37" s="78" t="str">
        <f t="shared" si="152"/>
        <v>Potencialmente no tolerable</v>
      </c>
      <c r="AT37" s="78" t="str">
        <f t="shared" si="153"/>
        <v>No</v>
      </c>
      <c r="AU37" s="140" t="s">
        <v>300</v>
      </c>
      <c r="AV37" s="37" t="s">
        <v>230</v>
      </c>
      <c r="AW37" s="27">
        <v>0</v>
      </c>
      <c r="AX37" s="191">
        <v>0</v>
      </c>
      <c r="AY37" s="29">
        <f t="shared" si="6"/>
        <v>0</v>
      </c>
      <c r="AZ37" s="27">
        <v>0</v>
      </c>
      <c r="BA37" s="189">
        <f t="shared" si="7"/>
        <v>0</v>
      </c>
      <c r="BB37" s="145">
        <v>44105</v>
      </c>
      <c r="BC37" s="27" t="s">
        <v>292</v>
      </c>
      <c r="BD37" s="27" t="s">
        <v>100</v>
      </c>
      <c r="BE37" s="27" t="s">
        <v>103</v>
      </c>
      <c r="BF37" s="27" t="str">
        <f t="shared" si="8"/>
        <v>Bajo</v>
      </c>
      <c r="BG37" s="27">
        <f t="shared" si="9"/>
        <v>3</v>
      </c>
      <c r="BH37" s="27">
        <f t="shared" si="27"/>
        <v>3</v>
      </c>
      <c r="BI37" s="27">
        <f t="shared" si="11"/>
        <v>9</v>
      </c>
      <c r="BJ37" s="29">
        <f t="shared" si="12"/>
        <v>9</v>
      </c>
      <c r="BK37" s="78" t="str">
        <f t="shared" si="154"/>
        <v>Tolerable</v>
      </c>
      <c r="BL37" s="27" t="str">
        <f t="shared" si="13"/>
        <v>No</v>
      </c>
      <c r="BM37" s="53" t="s">
        <v>430</v>
      </c>
      <c r="BN37" s="80"/>
      <c r="BO37" s="84">
        <f t="shared" si="14"/>
        <v>0</v>
      </c>
      <c r="BP37" s="83"/>
      <c r="BQ37" s="84" t="str">
        <f t="shared" si="155"/>
        <v/>
      </c>
      <c r="BR37" s="27"/>
      <c r="BS37" s="85" t="str">
        <f t="shared" si="156"/>
        <v/>
      </c>
      <c r="BT37" s="86"/>
      <c r="BU37" s="78">
        <f t="shared" si="15"/>
        <v>15</v>
      </c>
      <c r="BV37" s="78" t="str">
        <f t="shared" si="16"/>
        <v>Potencialmente no tolerable</v>
      </c>
      <c r="BW37" s="84" t="str">
        <f t="shared" si="157"/>
        <v/>
      </c>
      <c r="BX37" s="78" t="str">
        <f t="shared" si="158"/>
        <v/>
      </c>
      <c r="BY37" s="78" t="str">
        <f t="shared" si="159"/>
        <v/>
      </c>
      <c r="BZ37" s="79"/>
      <c r="CA37" s="80"/>
      <c r="CB37" s="84" t="str">
        <f t="shared" si="160"/>
        <v/>
      </c>
      <c r="CC37" s="83"/>
      <c r="CD37" s="84" t="str">
        <f t="shared" si="161"/>
        <v/>
      </c>
      <c r="CE37" s="27"/>
      <c r="CF37" s="85" t="str">
        <f t="shared" si="162"/>
        <v/>
      </c>
      <c r="CG37" s="86"/>
      <c r="CH37" s="78" t="str">
        <f t="shared" si="163"/>
        <v/>
      </c>
      <c r="CI37" s="78" t="str">
        <f t="shared" si="164"/>
        <v/>
      </c>
      <c r="CJ37" s="84" t="str">
        <f t="shared" si="165"/>
        <v/>
      </c>
      <c r="CK37" s="78" t="str">
        <f t="shared" si="166"/>
        <v/>
      </c>
      <c r="CL37" s="78" t="str">
        <f t="shared" si="167"/>
        <v/>
      </c>
      <c r="CM37" s="79"/>
      <c r="CN37" s="80"/>
      <c r="CO37" s="84" t="str">
        <f t="shared" si="168"/>
        <v/>
      </c>
      <c r="CP37" s="83"/>
      <c r="CQ37" s="84" t="str">
        <f t="shared" si="169"/>
        <v/>
      </c>
      <c r="CR37" s="27"/>
      <c r="CS37" s="85" t="str">
        <f t="shared" si="170"/>
        <v/>
      </c>
      <c r="CT37" s="86"/>
      <c r="CU37" s="78" t="str">
        <f t="shared" si="171"/>
        <v/>
      </c>
      <c r="CV37" s="78" t="str">
        <f t="shared" si="172"/>
        <v/>
      </c>
      <c r="CW37" s="84" t="str">
        <f t="shared" si="173"/>
        <v/>
      </c>
      <c r="CX37" s="78" t="str">
        <f t="shared" si="174"/>
        <v/>
      </c>
      <c r="CY37" s="78" t="str">
        <f t="shared" si="175"/>
        <v/>
      </c>
      <c r="CZ37" s="87"/>
    </row>
    <row r="38" spans="1:104" ht="45.75" thickBot="1" x14ac:dyDescent="0.3">
      <c r="A38" s="17">
        <v>35</v>
      </c>
      <c r="B38" s="76" t="str">
        <f t="shared" si="144"/>
        <v>Gestión Integral del Relacionamiento y las Comunicaciones</v>
      </c>
      <c r="C38" s="76" t="str">
        <f t="shared" si="145"/>
        <v>Consumo de materias primas e insumos</v>
      </c>
      <c r="D38" s="76" t="str">
        <f t="shared" si="146"/>
        <v>Agotamiento general de los recursos naturales</v>
      </c>
      <c r="E38" s="82">
        <v>43647</v>
      </c>
      <c r="F38" s="168" t="s">
        <v>334</v>
      </c>
      <c r="G38" s="99" t="s">
        <v>177</v>
      </c>
      <c r="H38" s="99" t="s">
        <v>336</v>
      </c>
      <c r="I38" s="77" t="s">
        <v>2</v>
      </c>
      <c r="J38" s="78" t="s">
        <v>90</v>
      </c>
      <c r="K38" s="111" t="s">
        <v>230</v>
      </c>
      <c r="L38" s="53" t="s">
        <v>275</v>
      </c>
      <c r="M38" s="80" t="s">
        <v>233</v>
      </c>
      <c r="N38" s="77" t="s">
        <v>206</v>
      </c>
      <c r="O38" s="77" t="s">
        <v>457</v>
      </c>
      <c r="P38" s="77" t="s">
        <v>24</v>
      </c>
      <c r="Q38" s="77" t="s">
        <v>63</v>
      </c>
      <c r="R38" s="78" t="s">
        <v>71</v>
      </c>
      <c r="S38" s="81" t="s">
        <v>77</v>
      </c>
      <c r="T38" s="82">
        <v>43647</v>
      </c>
      <c r="U38" s="78" t="s">
        <v>101</v>
      </c>
      <c r="V38" s="78" t="s">
        <v>102</v>
      </c>
      <c r="W38" s="78" t="str">
        <f t="shared" si="147"/>
        <v>Bajo</v>
      </c>
      <c r="X38" s="78">
        <f t="shared" si="142"/>
        <v>5</v>
      </c>
      <c r="Y38" s="78">
        <f t="shared" si="143"/>
        <v>1</v>
      </c>
      <c r="Z38" s="78">
        <f t="shared" si="148"/>
        <v>5</v>
      </c>
      <c r="AA38" s="78" t="str">
        <f t="shared" si="149"/>
        <v>Tolerable</v>
      </c>
      <c r="AB38" s="78" t="str">
        <f t="shared" si="150"/>
        <v>No</v>
      </c>
      <c r="AC38" s="53" t="s">
        <v>306</v>
      </c>
      <c r="AD38" s="80" t="s">
        <v>230</v>
      </c>
      <c r="AE38" s="78">
        <v>0</v>
      </c>
      <c r="AF38" s="83">
        <v>0</v>
      </c>
      <c r="AG38" s="84">
        <f t="shared" si="151"/>
        <v>0</v>
      </c>
      <c r="AH38" s="27">
        <v>0</v>
      </c>
      <c r="AI38" s="187">
        <f t="shared" si="2"/>
        <v>0</v>
      </c>
      <c r="AJ38" s="145">
        <v>44006</v>
      </c>
      <c r="AK38" s="145" t="s">
        <v>291</v>
      </c>
      <c r="AL38" s="158" t="str">
        <f>IF(MATRIZASPECTOS[[#This Row],[(2) Tipo de valoración 2020]]="","",IF(MATRIZASPECTOS[[#This Row],[(2) Tipo de valoración 2020]]="Manual","",MATRIZASPECTOS[[#This Row],[Probabilidad]]))</f>
        <v>Certeza</v>
      </c>
      <c r="AM38" s="158" t="str">
        <f>IF(MATRIZASPECTOS[[#This Row],[(2) Tipo de valoración 2020]]="","",IF(MATRIZASPECTOS[[#This Row],[(2) Tipo de valoración 2020]]="Manual","",MATRIZASPECTOS[[#This Row],[Consecuencia]]))</f>
        <v>Baja</v>
      </c>
      <c r="AN38" s="159" t="str">
        <f t="shared" si="3"/>
        <v>Bajo</v>
      </c>
      <c r="AO38" s="159">
        <f t="shared" si="24"/>
        <v>5</v>
      </c>
      <c r="AP38" s="159">
        <f t="shared" si="4"/>
        <v>1</v>
      </c>
      <c r="AQ38" s="78">
        <f t="shared" si="25"/>
        <v>5</v>
      </c>
      <c r="AR38" s="84">
        <f t="shared" si="5"/>
        <v>5</v>
      </c>
      <c r="AS38" s="78" t="str">
        <f t="shared" si="152"/>
        <v>Tolerable</v>
      </c>
      <c r="AT38" s="78" t="str">
        <f t="shared" si="153"/>
        <v>No</v>
      </c>
      <c r="AU38" s="140" t="s">
        <v>282</v>
      </c>
      <c r="AV38" s="37" t="s">
        <v>230</v>
      </c>
      <c r="AW38" s="27">
        <v>0</v>
      </c>
      <c r="AX38" s="191">
        <v>0</v>
      </c>
      <c r="AY38" s="29">
        <f t="shared" si="6"/>
        <v>0</v>
      </c>
      <c r="AZ38" s="27">
        <v>0</v>
      </c>
      <c r="BA38" s="189">
        <f t="shared" si="7"/>
        <v>0</v>
      </c>
      <c r="BB38" s="142">
        <v>44105</v>
      </c>
      <c r="BC38" s="27" t="s">
        <v>291</v>
      </c>
      <c r="BD38" s="27" t="str">
        <f>IF(MATRIZASPECTOS[[#This Row],[(E) Tipo de valoración extraordinaria 2020]]="","",IF(MATRIZASPECTOS[[#This Row],[(E) Tipo de valoración extraordinaria 2020]]="Manual","",MATRIZASPECTOS[[#This Row],[(2) Probabilidad]]))</f>
        <v>Certeza</v>
      </c>
      <c r="BE38" s="27" t="str">
        <f>IF(MATRIZASPECTOS[[#This Row],[(E) Tipo de valoración extraordinaria 2020]]="","",IF(MATRIZASPECTOS[[#This Row],[(E) Tipo de valoración extraordinaria 2020]]="Manual","",MATRIZASPECTOS[[#This Row],[(2) Consecuencia]]))</f>
        <v>Baja</v>
      </c>
      <c r="BF38" s="27" t="str">
        <f t="shared" si="8"/>
        <v>Bajo</v>
      </c>
      <c r="BG38" s="27">
        <f t="shared" si="9"/>
        <v>5</v>
      </c>
      <c r="BH38" s="27">
        <f t="shared" si="27"/>
        <v>1</v>
      </c>
      <c r="BI38" s="27">
        <f t="shared" si="11"/>
        <v>5</v>
      </c>
      <c r="BJ38" s="29">
        <f t="shared" si="12"/>
        <v>5</v>
      </c>
      <c r="BK38" s="78" t="str">
        <f t="shared" si="154"/>
        <v>Tolerable</v>
      </c>
      <c r="BL38" s="27" t="str">
        <f t="shared" si="13"/>
        <v>No</v>
      </c>
      <c r="BM38" s="53" t="s">
        <v>409</v>
      </c>
      <c r="BN38" s="80"/>
      <c r="BO38" s="84">
        <f t="shared" si="14"/>
        <v>0</v>
      </c>
      <c r="BP38" s="83"/>
      <c r="BQ38" s="84" t="str">
        <f t="shared" si="155"/>
        <v/>
      </c>
      <c r="BR38" s="27"/>
      <c r="BS38" s="85" t="str">
        <f t="shared" si="156"/>
        <v/>
      </c>
      <c r="BT38" s="86"/>
      <c r="BU38" s="78">
        <f t="shared" si="15"/>
        <v>5</v>
      </c>
      <c r="BV38" s="78" t="str">
        <f t="shared" si="16"/>
        <v>Tolerable</v>
      </c>
      <c r="BW38" s="84" t="str">
        <f t="shared" si="157"/>
        <v/>
      </c>
      <c r="BX38" s="78" t="str">
        <f t="shared" si="158"/>
        <v/>
      </c>
      <c r="BY38" s="78" t="str">
        <f t="shared" si="159"/>
        <v/>
      </c>
      <c r="BZ38" s="79"/>
      <c r="CA38" s="80"/>
      <c r="CB38" s="84" t="str">
        <f t="shared" si="160"/>
        <v/>
      </c>
      <c r="CC38" s="83"/>
      <c r="CD38" s="84" t="str">
        <f t="shared" si="161"/>
        <v/>
      </c>
      <c r="CE38" s="27"/>
      <c r="CF38" s="85" t="str">
        <f t="shared" si="162"/>
        <v/>
      </c>
      <c r="CG38" s="86"/>
      <c r="CH38" s="78" t="str">
        <f t="shared" si="163"/>
        <v/>
      </c>
      <c r="CI38" s="78" t="str">
        <f t="shared" si="164"/>
        <v/>
      </c>
      <c r="CJ38" s="84" t="str">
        <f t="shared" si="165"/>
        <v/>
      </c>
      <c r="CK38" s="78" t="str">
        <f t="shared" si="166"/>
        <v/>
      </c>
      <c r="CL38" s="78" t="str">
        <f t="shared" si="167"/>
        <v/>
      </c>
      <c r="CM38" s="79"/>
      <c r="CN38" s="80"/>
      <c r="CO38" s="84" t="str">
        <f t="shared" si="168"/>
        <v/>
      </c>
      <c r="CP38" s="83"/>
      <c r="CQ38" s="84" t="str">
        <f t="shared" si="169"/>
        <v/>
      </c>
      <c r="CR38" s="27"/>
      <c r="CS38" s="85" t="str">
        <f t="shared" si="170"/>
        <v/>
      </c>
      <c r="CT38" s="86"/>
      <c r="CU38" s="78" t="str">
        <f t="shared" si="171"/>
        <v/>
      </c>
      <c r="CV38" s="78" t="str">
        <f t="shared" si="172"/>
        <v/>
      </c>
      <c r="CW38" s="84" t="str">
        <f t="shared" si="173"/>
        <v/>
      </c>
      <c r="CX38" s="78" t="str">
        <f t="shared" si="174"/>
        <v/>
      </c>
      <c r="CY38" s="78" t="str">
        <f t="shared" si="175"/>
        <v/>
      </c>
      <c r="CZ38" s="87"/>
    </row>
    <row r="39" spans="1:104" ht="45.75" thickBot="1" x14ac:dyDescent="0.3">
      <c r="A39" s="17">
        <v>36</v>
      </c>
      <c r="B39" s="76" t="str">
        <f t="shared" si="144"/>
        <v>Gestión Integral del Relacionamiento y las Comunicaciones</v>
      </c>
      <c r="C39" s="76" t="str">
        <f t="shared" si="145"/>
        <v>Consumo de materias primas e insumos</v>
      </c>
      <c r="D39" s="76" t="str">
        <f t="shared" si="146"/>
        <v>Agotamiento general de los recursos naturales</v>
      </c>
      <c r="E39" s="82">
        <v>43647</v>
      </c>
      <c r="F39" s="168" t="s">
        <v>334</v>
      </c>
      <c r="G39" s="99" t="s">
        <v>177</v>
      </c>
      <c r="H39" s="99" t="s">
        <v>336</v>
      </c>
      <c r="I39" s="77" t="s">
        <v>2</v>
      </c>
      <c r="J39" s="78" t="s">
        <v>90</v>
      </c>
      <c r="K39" s="111" t="s">
        <v>230</v>
      </c>
      <c r="L39" s="53" t="s">
        <v>275</v>
      </c>
      <c r="M39" s="80" t="s">
        <v>233</v>
      </c>
      <c r="N39" s="77" t="s">
        <v>207</v>
      </c>
      <c r="O39" s="77" t="s">
        <v>457</v>
      </c>
      <c r="P39" s="77" t="s">
        <v>24</v>
      </c>
      <c r="Q39" s="77" t="s">
        <v>63</v>
      </c>
      <c r="R39" s="78" t="s">
        <v>71</v>
      </c>
      <c r="S39" s="81" t="s">
        <v>77</v>
      </c>
      <c r="T39" s="82">
        <v>43647</v>
      </c>
      <c r="U39" s="78" t="s">
        <v>100</v>
      </c>
      <c r="V39" s="78" t="s">
        <v>102</v>
      </c>
      <c r="W39" s="78" t="str">
        <f t="shared" si="147"/>
        <v>Bajo</v>
      </c>
      <c r="X39" s="78">
        <f t="shared" si="142"/>
        <v>3</v>
      </c>
      <c r="Y39" s="78">
        <f t="shared" si="143"/>
        <v>1</v>
      </c>
      <c r="Z39" s="78">
        <f t="shared" si="148"/>
        <v>3</v>
      </c>
      <c r="AA39" s="78" t="str">
        <f t="shared" si="149"/>
        <v>Tolerable</v>
      </c>
      <c r="AB39" s="78" t="str">
        <f t="shared" si="150"/>
        <v>No</v>
      </c>
      <c r="AC39" s="53" t="s">
        <v>306</v>
      </c>
      <c r="AD39" s="80" t="s">
        <v>230</v>
      </c>
      <c r="AE39" s="27">
        <v>0</v>
      </c>
      <c r="AF39" s="28">
        <v>0</v>
      </c>
      <c r="AG39" s="84">
        <f t="shared" si="151"/>
        <v>0</v>
      </c>
      <c r="AH39" s="27">
        <v>0</v>
      </c>
      <c r="AI39" s="187">
        <f t="shared" si="2"/>
        <v>0</v>
      </c>
      <c r="AJ39" s="145">
        <v>44006</v>
      </c>
      <c r="AK39" s="145" t="s">
        <v>291</v>
      </c>
      <c r="AL39" s="158" t="str">
        <f>IF(MATRIZASPECTOS[[#This Row],[(2) Tipo de valoración 2020]]="","",IF(MATRIZASPECTOS[[#This Row],[(2) Tipo de valoración 2020]]="Manual","",MATRIZASPECTOS[[#This Row],[Probabilidad]]))</f>
        <v>Probable</v>
      </c>
      <c r="AM39" s="158" t="str">
        <f>IF(MATRIZASPECTOS[[#This Row],[(2) Tipo de valoración 2020]]="","",IF(MATRIZASPECTOS[[#This Row],[(2) Tipo de valoración 2020]]="Manual","",MATRIZASPECTOS[[#This Row],[Consecuencia]]))</f>
        <v>Baja</v>
      </c>
      <c r="AN39" s="159" t="str">
        <f t="shared" si="3"/>
        <v>Bajo</v>
      </c>
      <c r="AO39" s="159">
        <f t="shared" si="24"/>
        <v>3</v>
      </c>
      <c r="AP39" s="159">
        <f t="shared" si="4"/>
        <v>1</v>
      </c>
      <c r="AQ39" s="78">
        <f t="shared" si="25"/>
        <v>3</v>
      </c>
      <c r="AR39" s="84">
        <f t="shared" si="5"/>
        <v>3</v>
      </c>
      <c r="AS39" s="78" t="str">
        <f t="shared" si="152"/>
        <v>Tolerable</v>
      </c>
      <c r="AT39" s="78" t="str">
        <f t="shared" si="153"/>
        <v>No</v>
      </c>
      <c r="AU39" s="140" t="s">
        <v>300</v>
      </c>
      <c r="AV39" s="37" t="s">
        <v>230</v>
      </c>
      <c r="AW39" s="27">
        <v>0</v>
      </c>
      <c r="AX39" s="191">
        <v>0</v>
      </c>
      <c r="AY39" s="29">
        <f t="shared" si="6"/>
        <v>0</v>
      </c>
      <c r="AZ39" s="27">
        <v>0</v>
      </c>
      <c r="BA39" s="189">
        <f t="shared" si="7"/>
        <v>0</v>
      </c>
      <c r="BB39" s="142">
        <v>44105</v>
      </c>
      <c r="BC39" s="27" t="s">
        <v>291</v>
      </c>
      <c r="BD39" s="27" t="str">
        <f>IF(MATRIZASPECTOS[[#This Row],[(E) Tipo de valoración extraordinaria 2020]]="","",IF(MATRIZASPECTOS[[#This Row],[(E) Tipo de valoración extraordinaria 2020]]="Manual","",MATRIZASPECTOS[[#This Row],[(2) Probabilidad]]))</f>
        <v>Probable</v>
      </c>
      <c r="BE39" s="27" t="str">
        <f>IF(MATRIZASPECTOS[[#This Row],[(E) Tipo de valoración extraordinaria 2020]]="","",IF(MATRIZASPECTOS[[#This Row],[(E) Tipo de valoración extraordinaria 2020]]="Manual","",MATRIZASPECTOS[[#This Row],[(2) Consecuencia]]))</f>
        <v>Baja</v>
      </c>
      <c r="BF39" s="27" t="str">
        <f t="shared" si="8"/>
        <v>Bajo</v>
      </c>
      <c r="BG39" s="27">
        <f t="shared" si="9"/>
        <v>3</v>
      </c>
      <c r="BH39" s="27">
        <f t="shared" si="27"/>
        <v>1</v>
      </c>
      <c r="BI39" s="27">
        <f t="shared" si="11"/>
        <v>3</v>
      </c>
      <c r="BJ39" s="29">
        <f t="shared" si="12"/>
        <v>3</v>
      </c>
      <c r="BK39" s="78" t="str">
        <f t="shared" si="154"/>
        <v>Tolerable</v>
      </c>
      <c r="BL39" s="27" t="str">
        <f t="shared" si="13"/>
        <v>No</v>
      </c>
      <c r="BM39" s="53" t="s">
        <v>417</v>
      </c>
      <c r="BN39" s="80"/>
      <c r="BO39" s="84">
        <f t="shared" si="14"/>
        <v>0</v>
      </c>
      <c r="BP39" s="83"/>
      <c r="BQ39" s="84" t="str">
        <f t="shared" si="155"/>
        <v/>
      </c>
      <c r="BR39" s="27"/>
      <c r="BS39" s="85" t="str">
        <f t="shared" si="156"/>
        <v/>
      </c>
      <c r="BT39" s="86"/>
      <c r="BU39" s="78">
        <f t="shared" si="15"/>
        <v>3</v>
      </c>
      <c r="BV39" s="78" t="str">
        <f t="shared" si="16"/>
        <v>Tolerable</v>
      </c>
      <c r="BW39" s="84" t="str">
        <f t="shared" si="157"/>
        <v/>
      </c>
      <c r="BX39" s="78" t="str">
        <f t="shared" si="158"/>
        <v/>
      </c>
      <c r="BY39" s="78" t="str">
        <f t="shared" si="159"/>
        <v/>
      </c>
      <c r="BZ39" s="79"/>
      <c r="CA39" s="80"/>
      <c r="CB39" s="84" t="str">
        <f t="shared" si="160"/>
        <v/>
      </c>
      <c r="CC39" s="83"/>
      <c r="CD39" s="84" t="str">
        <f t="shared" si="161"/>
        <v/>
      </c>
      <c r="CE39" s="27"/>
      <c r="CF39" s="85" t="str">
        <f t="shared" si="162"/>
        <v/>
      </c>
      <c r="CG39" s="86"/>
      <c r="CH39" s="78" t="str">
        <f t="shared" si="163"/>
        <v/>
      </c>
      <c r="CI39" s="78" t="str">
        <f t="shared" si="164"/>
        <v/>
      </c>
      <c r="CJ39" s="84" t="str">
        <f t="shared" si="165"/>
        <v/>
      </c>
      <c r="CK39" s="78" t="str">
        <f t="shared" si="166"/>
        <v/>
      </c>
      <c r="CL39" s="78" t="str">
        <f t="shared" si="167"/>
        <v/>
      </c>
      <c r="CM39" s="79"/>
      <c r="CN39" s="80"/>
      <c r="CO39" s="84" t="str">
        <f t="shared" si="168"/>
        <v/>
      </c>
      <c r="CP39" s="83"/>
      <c r="CQ39" s="84" t="str">
        <f t="shared" si="169"/>
        <v/>
      </c>
      <c r="CR39" s="27"/>
      <c r="CS39" s="85" t="str">
        <f t="shared" si="170"/>
        <v/>
      </c>
      <c r="CT39" s="86"/>
      <c r="CU39" s="78" t="str">
        <f t="shared" si="171"/>
        <v/>
      </c>
      <c r="CV39" s="78" t="str">
        <f t="shared" si="172"/>
        <v/>
      </c>
      <c r="CW39" s="84" t="str">
        <f t="shared" si="173"/>
        <v/>
      </c>
      <c r="CX39" s="78" t="str">
        <f t="shared" si="174"/>
        <v/>
      </c>
      <c r="CY39" s="78" t="str">
        <f t="shared" si="175"/>
        <v/>
      </c>
      <c r="CZ39" s="87"/>
    </row>
    <row r="40" spans="1:104" ht="45.75" thickBot="1" x14ac:dyDescent="0.3">
      <c r="A40" s="17">
        <v>37</v>
      </c>
      <c r="B40" s="76" t="str">
        <f t="shared" si="144"/>
        <v>Gestión Integral del Relacionamiento y las Comunicaciones</v>
      </c>
      <c r="C40" s="76" t="str">
        <f t="shared" si="145"/>
        <v>Generación de empleo</v>
      </c>
      <c r="D40" s="76" t="str">
        <f t="shared" si="146"/>
        <v>Desarrollo económico y social</v>
      </c>
      <c r="E40" s="82">
        <v>43647</v>
      </c>
      <c r="F40" s="168" t="s">
        <v>334</v>
      </c>
      <c r="G40" s="99" t="s">
        <v>177</v>
      </c>
      <c r="H40" s="99" t="s">
        <v>336</v>
      </c>
      <c r="I40" s="77" t="s">
        <v>2</v>
      </c>
      <c r="J40" s="78" t="s">
        <v>90</v>
      </c>
      <c r="K40" s="111" t="s">
        <v>230</v>
      </c>
      <c r="L40" s="53" t="s">
        <v>275</v>
      </c>
      <c r="M40" s="80" t="s">
        <v>233</v>
      </c>
      <c r="N40" s="77" t="s">
        <v>213</v>
      </c>
      <c r="O40" s="77" t="s">
        <v>460</v>
      </c>
      <c r="P40" s="77" t="s">
        <v>25</v>
      </c>
      <c r="Q40" s="77" t="s">
        <v>215</v>
      </c>
      <c r="R40" s="78" t="s">
        <v>72</v>
      </c>
      <c r="S40" s="81" t="s">
        <v>78</v>
      </c>
      <c r="T40" s="82">
        <v>43647</v>
      </c>
      <c r="U40" s="78" t="s">
        <v>101</v>
      </c>
      <c r="V40" s="78" t="s">
        <v>103</v>
      </c>
      <c r="W40" s="78" t="str">
        <f t="shared" si="147"/>
        <v>Moderado</v>
      </c>
      <c r="X40" s="78">
        <f t="shared" si="142"/>
        <v>5</v>
      </c>
      <c r="Y40" s="78">
        <f t="shared" si="143"/>
        <v>3</v>
      </c>
      <c r="Z40" s="78">
        <f t="shared" si="148"/>
        <v>15</v>
      </c>
      <c r="AA40" s="78" t="str">
        <f t="shared" si="149"/>
        <v>Potencialmente no tolerable</v>
      </c>
      <c r="AB40" s="78" t="str">
        <f t="shared" si="150"/>
        <v>No</v>
      </c>
      <c r="AC40" s="53" t="s">
        <v>306</v>
      </c>
      <c r="AD40" s="80" t="s">
        <v>230</v>
      </c>
      <c r="AE40" s="78">
        <v>0</v>
      </c>
      <c r="AF40" s="83">
        <v>0</v>
      </c>
      <c r="AG40" s="84">
        <f t="shared" si="151"/>
        <v>0</v>
      </c>
      <c r="AH40" s="27">
        <v>0</v>
      </c>
      <c r="AI40" s="187">
        <f t="shared" si="2"/>
        <v>0</v>
      </c>
      <c r="AJ40" s="145">
        <v>44006</v>
      </c>
      <c r="AK40" s="145" t="s">
        <v>291</v>
      </c>
      <c r="AL40" s="158" t="str">
        <f>IF(MATRIZASPECTOS[[#This Row],[(2) Tipo de valoración 2020]]="","",IF(MATRIZASPECTOS[[#This Row],[(2) Tipo de valoración 2020]]="Manual","",MATRIZASPECTOS[[#This Row],[Probabilidad]]))</f>
        <v>Certeza</v>
      </c>
      <c r="AM40" s="158" t="str">
        <f>IF(MATRIZASPECTOS[[#This Row],[(2) Tipo de valoración 2020]]="","",IF(MATRIZASPECTOS[[#This Row],[(2) Tipo de valoración 2020]]="Manual","",MATRIZASPECTOS[[#This Row],[Consecuencia]]))</f>
        <v>Moderada</v>
      </c>
      <c r="AN40" s="159" t="str">
        <f t="shared" si="3"/>
        <v>Moderado</v>
      </c>
      <c r="AO40" s="159">
        <f t="shared" si="24"/>
        <v>5</v>
      </c>
      <c r="AP40" s="159">
        <f t="shared" si="4"/>
        <v>3</v>
      </c>
      <c r="AQ40" s="78">
        <f t="shared" si="25"/>
        <v>15</v>
      </c>
      <c r="AR40" s="84">
        <f t="shared" si="5"/>
        <v>15</v>
      </c>
      <c r="AS40" s="78" t="str">
        <f t="shared" si="152"/>
        <v>Potencialmente no tolerable</v>
      </c>
      <c r="AT40" s="78" t="str">
        <f t="shared" si="153"/>
        <v>No</v>
      </c>
      <c r="AU40" s="140" t="s">
        <v>300</v>
      </c>
      <c r="AV40" s="37" t="s">
        <v>230</v>
      </c>
      <c r="AW40" s="27">
        <v>0</v>
      </c>
      <c r="AX40" s="191">
        <v>0</v>
      </c>
      <c r="AY40" s="29">
        <f t="shared" si="6"/>
        <v>0</v>
      </c>
      <c r="AZ40" s="27">
        <v>0</v>
      </c>
      <c r="BA40" s="189">
        <f t="shared" si="7"/>
        <v>0</v>
      </c>
      <c r="BB40" s="142">
        <v>44105</v>
      </c>
      <c r="BC40" s="27" t="s">
        <v>291</v>
      </c>
      <c r="BD40" s="27" t="str">
        <f>IF(MATRIZASPECTOS[[#This Row],[(E) Tipo de valoración extraordinaria 2020]]="","",IF(MATRIZASPECTOS[[#This Row],[(E) Tipo de valoración extraordinaria 2020]]="Manual","",MATRIZASPECTOS[[#This Row],[(2) Probabilidad]]))</f>
        <v>Certeza</v>
      </c>
      <c r="BE40" s="27" t="str">
        <f>IF(MATRIZASPECTOS[[#This Row],[(E) Tipo de valoración extraordinaria 2020]]="","",IF(MATRIZASPECTOS[[#This Row],[(E) Tipo de valoración extraordinaria 2020]]="Manual","",MATRIZASPECTOS[[#This Row],[(2) Consecuencia]]))</f>
        <v>Moderada</v>
      </c>
      <c r="BF40" s="27" t="str">
        <f t="shared" si="8"/>
        <v>Moderado</v>
      </c>
      <c r="BG40" s="27">
        <f t="shared" si="9"/>
        <v>5</v>
      </c>
      <c r="BH40" s="27">
        <f t="shared" si="27"/>
        <v>3</v>
      </c>
      <c r="BI40" s="27">
        <f t="shared" si="11"/>
        <v>15</v>
      </c>
      <c r="BJ40" s="29">
        <f t="shared" si="12"/>
        <v>15</v>
      </c>
      <c r="BK40" s="78" t="str">
        <f t="shared" si="154"/>
        <v>Potencialmente no tolerable</v>
      </c>
      <c r="BL40" s="27" t="str">
        <f t="shared" si="13"/>
        <v>No</v>
      </c>
      <c r="BM40" s="53" t="s">
        <v>418</v>
      </c>
      <c r="BN40" s="80"/>
      <c r="BO40" s="84">
        <f t="shared" si="14"/>
        <v>0</v>
      </c>
      <c r="BP40" s="83"/>
      <c r="BQ40" s="84" t="str">
        <f t="shared" si="155"/>
        <v/>
      </c>
      <c r="BR40" s="27"/>
      <c r="BS40" s="85" t="str">
        <f t="shared" si="156"/>
        <v/>
      </c>
      <c r="BT40" s="86"/>
      <c r="BU40" s="78">
        <f t="shared" si="15"/>
        <v>15</v>
      </c>
      <c r="BV40" s="78" t="str">
        <f t="shared" si="16"/>
        <v>Potencialmente no tolerable</v>
      </c>
      <c r="BW40" s="84" t="str">
        <f t="shared" si="157"/>
        <v/>
      </c>
      <c r="BX40" s="78" t="str">
        <f t="shared" si="158"/>
        <v/>
      </c>
      <c r="BY40" s="78" t="str">
        <f t="shared" si="159"/>
        <v/>
      </c>
      <c r="BZ40" s="79"/>
      <c r="CA40" s="80"/>
      <c r="CB40" s="84" t="str">
        <f t="shared" si="160"/>
        <v/>
      </c>
      <c r="CC40" s="83"/>
      <c r="CD40" s="84" t="str">
        <f t="shared" si="161"/>
        <v/>
      </c>
      <c r="CE40" s="27"/>
      <c r="CF40" s="85" t="str">
        <f t="shared" si="162"/>
        <v/>
      </c>
      <c r="CG40" s="86"/>
      <c r="CH40" s="78" t="str">
        <f t="shared" si="163"/>
        <v/>
      </c>
      <c r="CI40" s="78" t="str">
        <f t="shared" si="164"/>
        <v/>
      </c>
      <c r="CJ40" s="84" t="str">
        <f t="shared" si="165"/>
        <v/>
      </c>
      <c r="CK40" s="78" t="str">
        <f t="shared" si="166"/>
        <v/>
      </c>
      <c r="CL40" s="78" t="str">
        <f t="shared" si="167"/>
        <v/>
      </c>
      <c r="CM40" s="79"/>
      <c r="CN40" s="80"/>
      <c r="CO40" s="84" t="str">
        <f t="shared" si="168"/>
        <v/>
      </c>
      <c r="CP40" s="83"/>
      <c r="CQ40" s="84" t="str">
        <f t="shared" si="169"/>
        <v/>
      </c>
      <c r="CR40" s="27"/>
      <c r="CS40" s="85" t="str">
        <f t="shared" si="170"/>
        <v/>
      </c>
      <c r="CT40" s="86"/>
      <c r="CU40" s="78" t="str">
        <f t="shared" si="171"/>
        <v/>
      </c>
      <c r="CV40" s="78" t="str">
        <f t="shared" si="172"/>
        <v/>
      </c>
      <c r="CW40" s="84" t="str">
        <f t="shared" si="173"/>
        <v/>
      </c>
      <c r="CX40" s="78" t="str">
        <f t="shared" si="174"/>
        <v/>
      </c>
      <c r="CY40" s="78" t="str">
        <f t="shared" si="175"/>
        <v/>
      </c>
      <c r="CZ40" s="87"/>
    </row>
    <row r="41" spans="1:104" ht="45.75" thickBot="1" x14ac:dyDescent="0.3">
      <c r="A41" s="17">
        <v>38</v>
      </c>
      <c r="B41" s="88" t="str">
        <f>IF(I41="","",I41)</f>
        <v>Gestión Integral del Relacionamiento y las Comunicaciones</v>
      </c>
      <c r="C41" s="88" t="str">
        <f>IF(P41="","",P41)</f>
        <v>Consumo de materias primas e insumos</v>
      </c>
      <c r="D41" s="88" t="str">
        <f>IF(Q41="","",Q41)</f>
        <v>Agotamiento general de los recursos naturales</v>
      </c>
      <c r="E41" s="92">
        <v>43647</v>
      </c>
      <c r="F41" s="169" t="s">
        <v>334</v>
      </c>
      <c r="G41" s="99" t="s">
        <v>177</v>
      </c>
      <c r="H41" s="99" t="s">
        <v>336</v>
      </c>
      <c r="I41" s="101" t="s">
        <v>2</v>
      </c>
      <c r="J41" s="89" t="s">
        <v>90</v>
      </c>
      <c r="K41" s="105" t="s">
        <v>230</v>
      </c>
      <c r="L41" s="53" t="s">
        <v>275</v>
      </c>
      <c r="M41" s="91" t="s">
        <v>233</v>
      </c>
      <c r="N41" s="101" t="s">
        <v>229</v>
      </c>
      <c r="O41" s="101" t="s">
        <v>460</v>
      </c>
      <c r="P41" s="101" t="s">
        <v>24</v>
      </c>
      <c r="Q41" s="101" t="s">
        <v>63</v>
      </c>
      <c r="R41" s="89" t="s">
        <v>71</v>
      </c>
      <c r="S41" s="102" t="s">
        <v>77</v>
      </c>
      <c r="T41" s="92">
        <v>43647</v>
      </c>
      <c r="U41" s="89" t="s">
        <v>101</v>
      </c>
      <c r="V41" s="89" t="s">
        <v>104</v>
      </c>
      <c r="W41" s="89" t="str">
        <f>IF(Z41="","",IF(Z41&lt;=10,"Bajo",IF(Z41&lt;=15,"Moderado",IF(Z41&gt;15,"Alto",""))))</f>
        <v>Alto</v>
      </c>
      <c r="X41" s="89">
        <f t="shared" si="142"/>
        <v>5</v>
      </c>
      <c r="Y41" s="89">
        <f t="shared" si="143"/>
        <v>5</v>
      </c>
      <c r="Z41" s="89">
        <f>IF(X41="","",IF(Y41="","",(X41*Y41)))</f>
        <v>25</v>
      </c>
      <c r="AA41" s="89" t="str">
        <f>IF(Z41="","",IF(Z41&lt;=10,"Tolerable",IF(Z41&lt;=15,"Potencialmente no tolerable",IF(Z41&gt;15,"No tolerable",""))))</f>
        <v>No tolerable</v>
      </c>
      <c r="AB41" s="89" t="str">
        <f>IF(AA41="","",IF(AA41="Tolerable","No",IF(AA41="Potencialmente no tolerable","No",IF(AA41="No tolerable","Si",""))))</f>
        <v>Si</v>
      </c>
      <c r="AC41" s="53" t="s">
        <v>306</v>
      </c>
      <c r="AD41" s="91" t="s">
        <v>230</v>
      </c>
      <c r="AE41" s="89">
        <v>0</v>
      </c>
      <c r="AF41" s="93">
        <v>0</v>
      </c>
      <c r="AG41" s="94">
        <f>IF(AE41="","",IF(AF41="","",(AE41-(AE41*AF41))))</f>
        <v>0</v>
      </c>
      <c r="AH41" s="69">
        <v>0</v>
      </c>
      <c r="AI41" s="186">
        <f t="shared" si="2"/>
        <v>0</v>
      </c>
      <c r="AJ41" s="144">
        <v>44006</v>
      </c>
      <c r="AK41" s="144" t="s">
        <v>291</v>
      </c>
      <c r="AL41" s="156" t="str">
        <f>IF(MATRIZASPECTOS[[#This Row],[(2) Tipo de valoración 2020]]="","",IF(MATRIZASPECTOS[[#This Row],[(2) Tipo de valoración 2020]]="Manual","",MATRIZASPECTOS[[#This Row],[Probabilidad]]))</f>
        <v>Certeza</v>
      </c>
      <c r="AM41" s="156" t="str">
        <f>IF(MATRIZASPECTOS[[#This Row],[(2) Tipo de valoración 2020]]="","",IF(MATRIZASPECTOS[[#This Row],[(2) Tipo de valoración 2020]]="Manual","",MATRIZASPECTOS[[#This Row],[Consecuencia]]))</f>
        <v>Alta</v>
      </c>
      <c r="AN41" s="157" t="str">
        <f t="shared" si="3"/>
        <v>Alto</v>
      </c>
      <c r="AO41" s="157">
        <f t="shared" si="24"/>
        <v>5</v>
      </c>
      <c r="AP41" s="157">
        <f t="shared" si="4"/>
        <v>5</v>
      </c>
      <c r="AQ41" s="89">
        <f t="shared" si="25"/>
        <v>25</v>
      </c>
      <c r="AR41" s="94">
        <f t="shared" si="5"/>
        <v>25</v>
      </c>
      <c r="AS41" s="89" t="str">
        <f>IF(AR41="","",IF(AR41&lt;=10,"Tolerable",IF(AR41&lt;=15,"Potencialmente no tolerable",IF(AR41&gt;15,"No tolerable",""))))</f>
        <v>No tolerable</v>
      </c>
      <c r="AT41" s="89" t="str">
        <f>IF(AS41="","",IF(AS41="Tolerable","No",IF(AS41="Potencialmente no tolerable","No",IF(AS41="No tolerable","Si",""))))</f>
        <v>Si</v>
      </c>
      <c r="AU41" s="140" t="s">
        <v>300</v>
      </c>
      <c r="AV41" s="37" t="s">
        <v>230</v>
      </c>
      <c r="AW41" s="27">
        <v>0</v>
      </c>
      <c r="AX41" s="191">
        <v>0</v>
      </c>
      <c r="AY41" s="29">
        <f t="shared" si="6"/>
        <v>0</v>
      </c>
      <c r="AZ41" s="27">
        <v>0</v>
      </c>
      <c r="BA41" s="189">
        <f t="shared" si="7"/>
        <v>0</v>
      </c>
      <c r="BB41" s="145">
        <v>44105</v>
      </c>
      <c r="BC41" s="27" t="s">
        <v>292</v>
      </c>
      <c r="BD41" s="27" t="s">
        <v>100</v>
      </c>
      <c r="BE41" s="27" t="s">
        <v>103</v>
      </c>
      <c r="BF41" s="27" t="str">
        <f t="shared" si="8"/>
        <v>Bajo</v>
      </c>
      <c r="BG41" s="27">
        <f t="shared" si="9"/>
        <v>3</v>
      </c>
      <c r="BH41" s="27">
        <f t="shared" si="27"/>
        <v>3</v>
      </c>
      <c r="BI41" s="27">
        <f t="shared" si="11"/>
        <v>9</v>
      </c>
      <c r="BJ41" s="29">
        <f t="shared" si="12"/>
        <v>9</v>
      </c>
      <c r="BK41" s="89" t="str">
        <f>IF(BJ41="","",IF(BJ41&lt;=10,"Tolerable",IF(BJ41&lt;=15,"Potencialmente no tolerable",IF(BJ41&gt;15,"No tolerable",""))))</f>
        <v>Tolerable</v>
      </c>
      <c r="BL41" s="27" t="str">
        <f t="shared" si="13"/>
        <v>No</v>
      </c>
      <c r="BM41" s="53" t="s">
        <v>429</v>
      </c>
      <c r="BN41" s="91"/>
      <c r="BO41" s="94">
        <f t="shared" si="14"/>
        <v>0</v>
      </c>
      <c r="BP41" s="93"/>
      <c r="BQ41" s="94" t="str">
        <f>IF(BO41="","",IF(BP41="","",(BO41-(BO41*BP41))))</f>
        <v/>
      </c>
      <c r="BR41" s="69"/>
      <c r="BS41" s="95" t="str">
        <f>IF(BQ41="","",IF(BR41="","",((BQ41-BR41)/BQ41)))</f>
        <v/>
      </c>
      <c r="BT41" s="96"/>
      <c r="BU41" s="89">
        <f t="shared" si="15"/>
        <v>25</v>
      </c>
      <c r="BV41" s="89" t="str">
        <f t="shared" si="16"/>
        <v>No tolerable</v>
      </c>
      <c r="BW41" s="94" t="str">
        <f>IF(BS41="","",(IF(BS41&lt;=-1%,(BU41+(ABS(BU41*BS41))),(BU41-((ABS(BU41*BS41))+BP41)))))</f>
        <v/>
      </c>
      <c r="BX41" s="89" t="str">
        <f>IF(BW41="","",IF(BW41&lt;=10,"Tolerable",IF(BW41&lt;=15,"Potencialmente no tolerable",IF(BW41&gt;15,"No tolerable",""))))</f>
        <v/>
      </c>
      <c r="BY41" s="89" t="str">
        <f>IF(BX41="","",IF(BX41="Tolerable","No",IF(BX41="Potencialmente no tolerable","No",IF(BX41="No tolerable","Si",""))))</f>
        <v/>
      </c>
      <c r="BZ41" s="90"/>
      <c r="CA41" s="91"/>
      <c r="CB41" s="94" t="str">
        <f>IF(BR41="","",BR41)</f>
        <v/>
      </c>
      <c r="CC41" s="93"/>
      <c r="CD41" s="94" t="str">
        <f>IF(CB41="","",IF(CC41="","",(CB41-(CB41*CC41))))</f>
        <v/>
      </c>
      <c r="CE41" s="69"/>
      <c r="CF41" s="95" t="str">
        <f>IF(CD41="","",IF(CE41="","",((CD41-CE41)/CD41)))</f>
        <v/>
      </c>
      <c r="CG41" s="96"/>
      <c r="CH41" s="89" t="str">
        <f>IF(BW41="","",BW41)</f>
        <v/>
      </c>
      <c r="CI41" s="89" t="str">
        <f>IF(BX41="","",BX41)</f>
        <v/>
      </c>
      <c r="CJ41" s="94" t="str">
        <f>IF(CF41="","",(IF(CF41&lt;=-1%,(CH41+(ABS(CH41*CF41))),(CH41-((ABS(CH41*CF41))+CC41)))))</f>
        <v/>
      </c>
      <c r="CK41" s="89" t="str">
        <f>IF(CJ41="","",IF(CJ41&lt;=10,"Tolerable",IF(CJ41&lt;=15,"Potencialmente no tolerable",IF(CJ41&gt;15,"No tolerable",""))))</f>
        <v/>
      </c>
      <c r="CL41" s="89" t="str">
        <f>IF(CK41="","",IF(CK41="Tolerable","No",IF(CK41="Potencialmente no tolerable","No",IF(CK41="No tolerable","Si",""))))</f>
        <v/>
      </c>
      <c r="CM41" s="90"/>
      <c r="CN41" s="91"/>
      <c r="CO41" s="94" t="str">
        <f>IF(CE41="","",CE41)</f>
        <v/>
      </c>
      <c r="CP41" s="93"/>
      <c r="CQ41" s="94" t="str">
        <f>IF(CO41="","",IF(CP41="","",(CO41-(CO41*CP41))))</f>
        <v/>
      </c>
      <c r="CR41" s="69"/>
      <c r="CS41" s="95" t="str">
        <f>IF(CQ41="","",IF(CR41="","",((CQ41-CR41)/CQ41)))</f>
        <v/>
      </c>
      <c r="CT41" s="96"/>
      <c r="CU41" s="89" t="str">
        <f>IF(CJ41="","",CJ41)</f>
        <v/>
      </c>
      <c r="CV41" s="89" t="str">
        <f>IF(CK41="","",CK41)</f>
        <v/>
      </c>
      <c r="CW41" s="94" t="str">
        <f>IF(CS41="","",(IF(CS41&lt;=-1%,(CU41+(ABS(CU41*CS41))),(CU41-((ABS(CU41*CS41))+CP41)))))</f>
        <v/>
      </c>
      <c r="CX41" s="89" t="str">
        <f>IF(CW41="","",IF(CW41&lt;=10,"Tolerable",IF(CW41&lt;=15,"Potencialmente no tolerable",IF(CW41&gt;15,"No tolerable",""))))</f>
        <v/>
      </c>
      <c r="CY41" s="89" t="str">
        <f>IF(CX41="","",IF(CX41="Tolerable","No",IF(CX41="Potencialmente no tolerable","No",IF(CX41="No tolerable","Si",""))))</f>
        <v/>
      </c>
      <c r="CZ41" s="97"/>
    </row>
    <row r="42" spans="1:104" ht="45.75" thickBot="1" x14ac:dyDescent="0.3">
      <c r="A42" s="17">
        <v>39</v>
      </c>
      <c r="B42" s="76" t="str">
        <f t="shared" ref="B42:B48" si="176">IF(I42="","",I42)</f>
        <v>Gestión Integral del Relacionamiento y las Comunicaciones</v>
      </c>
      <c r="C42" s="76" t="str">
        <f t="shared" ref="C42:C48" si="177">IF(P42="","",P42)</f>
        <v>Generación de vertimientos</v>
      </c>
      <c r="D42" s="76" t="str">
        <f t="shared" ref="D42:D48" si="178">IF(Q42="","",Q42)</f>
        <v>Contaminación por descarga de aguas residuales domésticas</v>
      </c>
      <c r="E42" s="82">
        <v>43647</v>
      </c>
      <c r="F42" s="168" t="s">
        <v>334</v>
      </c>
      <c r="G42" s="99" t="s">
        <v>177</v>
      </c>
      <c r="H42" s="99" t="s">
        <v>336</v>
      </c>
      <c r="I42" s="77" t="s">
        <v>2</v>
      </c>
      <c r="J42" s="78" t="s">
        <v>90</v>
      </c>
      <c r="K42" s="111" t="s">
        <v>230</v>
      </c>
      <c r="L42" s="53" t="s">
        <v>275</v>
      </c>
      <c r="M42" s="80" t="s">
        <v>68</v>
      </c>
      <c r="N42" s="77" t="s">
        <v>208</v>
      </c>
      <c r="O42" s="77" t="s">
        <v>460</v>
      </c>
      <c r="P42" s="77" t="s">
        <v>20</v>
      </c>
      <c r="Q42" s="77" t="s">
        <v>50</v>
      </c>
      <c r="R42" s="78" t="s">
        <v>71</v>
      </c>
      <c r="S42" s="81" t="s">
        <v>75</v>
      </c>
      <c r="T42" s="82">
        <v>43647</v>
      </c>
      <c r="U42" s="78" t="s">
        <v>101</v>
      </c>
      <c r="V42" s="78" t="s">
        <v>103</v>
      </c>
      <c r="W42" s="78" t="str">
        <f t="shared" ref="W42:W48" si="179">IF(Z42="","",IF(Z42&lt;=10,"Bajo",IF(Z42&lt;=15,"Moderado",IF(Z42&gt;15,"Alto",""))))</f>
        <v>Moderado</v>
      </c>
      <c r="X42" s="78">
        <f t="shared" si="142"/>
        <v>5</v>
      </c>
      <c r="Y42" s="78">
        <f t="shared" si="143"/>
        <v>3</v>
      </c>
      <c r="Z42" s="78">
        <f t="shared" ref="Z42:Z48" si="180">IF(X42="","",IF(Y42="","",(X42*Y42)))</f>
        <v>15</v>
      </c>
      <c r="AA42" s="78" t="str">
        <f t="shared" ref="AA42:AA48" si="181">IF(Z42="","",IF(Z42&lt;=10,"Tolerable",IF(Z42&lt;=15,"Potencialmente no tolerable",IF(Z42&gt;15,"No tolerable",""))))</f>
        <v>Potencialmente no tolerable</v>
      </c>
      <c r="AB42" s="78" t="str">
        <f t="shared" ref="AB42:AB48" si="182">IF(AA42="","",IF(AA42="Tolerable","No",IF(AA42="Potencialmente no tolerable","No",IF(AA42="No tolerable","Si",""))))</f>
        <v>No</v>
      </c>
      <c r="AC42" s="53" t="s">
        <v>306</v>
      </c>
      <c r="AD42" s="80" t="s">
        <v>230</v>
      </c>
      <c r="AE42" s="78">
        <v>0</v>
      </c>
      <c r="AF42" s="83">
        <v>0</v>
      </c>
      <c r="AG42" s="84">
        <f t="shared" ref="AG42:AG48" si="183">IF(AE42="","",IF(AF42="","",(AE42-(AE42*AF42))))</f>
        <v>0</v>
      </c>
      <c r="AH42" s="27">
        <v>0</v>
      </c>
      <c r="AI42" s="187">
        <f t="shared" si="2"/>
        <v>0</v>
      </c>
      <c r="AJ42" s="145">
        <v>44006</v>
      </c>
      <c r="AK42" s="145" t="s">
        <v>291</v>
      </c>
      <c r="AL42" s="158" t="str">
        <f>IF(MATRIZASPECTOS[[#This Row],[(2) Tipo de valoración 2020]]="","",IF(MATRIZASPECTOS[[#This Row],[(2) Tipo de valoración 2020]]="Manual","",MATRIZASPECTOS[[#This Row],[Probabilidad]]))</f>
        <v>Certeza</v>
      </c>
      <c r="AM42" s="158" t="str">
        <f>IF(MATRIZASPECTOS[[#This Row],[(2) Tipo de valoración 2020]]="","",IF(MATRIZASPECTOS[[#This Row],[(2) Tipo de valoración 2020]]="Manual","",MATRIZASPECTOS[[#This Row],[Consecuencia]]))</f>
        <v>Moderada</v>
      </c>
      <c r="AN42" s="159" t="str">
        <f t="shared" si="3"/>
        <v>Moderado</v>
      </c>
      <c r="AO42" s="159">
        <f t="shared" si="24"/>
        <v>5</v>
      </c>
      <c r="AP42" s="159">
        <f t="shared" si="4"/>
        <v>3</v>
      </c>
      <c r="AQ42" s="78">
        <f t="shared" si="25"/>
        <v>15</v>
      </c>
      <c r="AR42" s="84">
        <f t="shared" si="5"/>
        <v>15</v>
      </c>
      <c r="AS42" s="78" t="str">
        <f t="shared" ref="AS42:AS48" si="184">IF(AR42="","",IF(AR42&lt;=10,"Tolerable",IF(AR42&lt;=15,"Potencialmente no tolerable",IF(AR42&gt;15,"No tolerable",""))))</f>
        <v>Potencialmente no tolerable</v>
      </c>
      <c r="AT42" s="78" t="str">
        <f t="shared" ref="AT42:AT48" si="185">IF(AS42="","",IF(AS42="Tolerable","No",IF(AS42="Potencialmente no tolerable","No",IF(AS42="No tolerable","Si",""))))</f>
        <v>No</v>
      </c>
      <c r="AU42" s="140" t="s">
        <v>282</v>
      </c>
      <c r="AV42" s="37" t="s">
        <v>230</v>
      </c>
      <c r="AW42" s="27">
        <v>0</v>
      </c>
      <c r="AX42" s="191">
        <v>0</v>
      </c>
      <c r="AY42" s="29">
        <f t="shared" si="6"/>
        <v>0</v>
      </c>
      <c r="AZ42" s="27">
        <v>0</v>
      </c>
      <c r="BA42" s="189">
        <f t="shared" si="7"/>
        <v>0</v>
      </c>
      <c r="BB42" s="145">
        <v>44105</v>
      </c>
      <c r="BC42" s="27" t="s">
        <v>292</v>
      </c>
      <c r="BD42" s="27" t="s">
        <v>99</v>
      </c>
      <c r="BE42" s="27" t="s">
        <v>103</v>
      </c>
      <c r="BF42" s="27" t="str">
        <f t="shared" si="8"/>
        <v>Bajo</v>
      </c>
      <c r="BG42" s="27">
        <f t="shared" si="9"/>
        <v>1</v>
      </c>
      <c r="BH42" s="27">
        <f t="shared" si="27"/>
        <v>3</v>
      </c>
      <c r="BI42" s="27">
        <f t="shared" si="11"/>
        <v>3</v>
      </c>
      <c r="BJ42" s="29">
        <f t="shared" si="12"/>
        <v>3</v>
      </c>
      <c r="BK42" s="78" t="str">
        <f t="shared" ref="BK42:BK68" si="186">IF(BJ42="","",IF(BJ42&lt;=10,"Tolerable",IF(BJ42&lt;=15,"Potencialmente no tolerable",IF(BJ42&gt;15,"No tolerable",""))))</f>
        <v>Tolerable</v>
      </c>
      <c r="BL42" s="27" t="str">
        <f t="shared" si="13"/>
        <v>No</v>
      </c>
      <c r="BM42" s="53" t="s">
        <v>399</v>
      </c>
      <c r="BN42" s="80"/>
      <c r="BO42" s="84">
        <f t="shared" si="14"/>
        <v>0</v>
      </c>
      <c r="BP42" s="83"/>
      <c r="BQ42" s="84" t="str">
        <f t="shared" ref="BQ42:BQ48" si="187">IF(BO42="","",IF(BP42="","",(BO42-(BO42*BP42))))</f>
        <v/>
      </c>
      <c r="BR42" s="27"/>
      <c r="BS42" s="85" t="str">
        <f t="shared" ref="BS42:BS48" si="188">IF(BQ42="","",IF(BR42="","",((BQ42-BR42)/BQ42)))</f>
        <v/>
      </c>
      <c r="BT42" s="86"/>
      <c r="BU42" s="78">
        <f t="shared" si="15"/>
        <v>15</v>
      </c>
      <c r="BV42" s="78" t="str">
        <f t="shared" si="16"/>
        <v>Potencialmente no tolerable</v>
      </c>
      <c r="BW42" s="84" t="str">
        <f t="shared" ref="BW42:BW48" si="189">IF(BS42="","",(IF(BS42&lt;=-1%,(BU42+(ABS(BU42*BS42))),(BU42-((ABS(BU42*BS42))+BP42)))))</f>
        <v/>
      </c>
      <c r="BX42" s="78" t="str">
        <f t="shared" ref="BX42:BX48" si="190">IF(BW42="","",IF(BW42&lt;=10,"Tolerable",IF(BW42&lt;=15,"Potencialmente no tolerable",IF(BW42&gt;15,"No tolerable",""))))</f>
        <v/>
      </c>
      <c r="BY42" s="78" t="str">
        <f t="shared" ref="BY42:BY48" si="191">IF(BX42="","",IF(BX42="Tolerable","No",IF(BX42="Potencialmente no tolerable","No",IF(BX42="No tolerable","Si",""))))</f>
        <v/>
      </c>
      <c r="BZ42" s="79"/>
      <c r="CA42" s="80"/>
      <c r="CB42" s="84" t="str">
        <f t="shared" ref="CB42:CB48" si="192">IF(BR42="","",BR42)</f>
        <v/>
      </c>
      <c r="CC42" s="83"/>
      <c r="CD42" s="84" t="str">
        <f t="shared" ref="CD42:CD48" si="193">IF(CB42="","",IF(CC42="","",(CB42-(CB42*CC42))))</f>
        <v/>
      </c>
      <c r="CE42" s="27"/>
      <c r="CF42" s="85" t="str">
        <f t="shared" ref="CF42:CF48" si="194">IF(CD42="","",IF(CE42="","",((CD42-CE42)/CD42)))</f>
        <v/>
      </c>
      <c r="CG42" s="86"/>
      <c r="CH42" s="78" t="str">
        <f t="shared" ref="CH42:CH48" si="195">IF(BW42="","",BW42)</f>
        <v/>
      </c>
      <c r="CI42" s="78" t="str">
        <f t="shared" ref="CI42:CI48" si="196">IF(BX42="","",BX42)</f>
        <v/>
      </c>
      <c r="CJ42" s="84" t="str">
        <f t="shared" ref="CJ42:CJ48" si="197">IF(CF42="","",(IF(CF42&lt;=-1%,(CH42+(ABS(CH42*CF42))),(CH42-((ABS(CH42*CF42))+CC42)))))</f>
        <v/>
      </c>
      <c r="CK42" s="78" t="str">
        <f t="shared" ref="CK42:CK48" si="198">IF(CJ42="","",IF(CJ42&lt;=10,"Tolerable",IF(CJ42&lt;=15,"Potencialmente no tolerable",IF(CJ42&gt;15,"No tolerable",""))))</f>
        <v/>
      </c>
      <c r="CL42" s="78" t="str">
        <f t="shared" ref="CL42:CL48" si="199">IF(CK42="","",IF(CK42="Tolerable","No",IF(CK42="Potencialmente no tolerable","No",IF(CK42="No tolerable","Si",""))))</f>
        <v/>
      </c>
      <c r="CM42" s="79"/>
      <c r="CN42" s="80"/>
      <c r="CO42" s="84" t="str">
        <f t="shared" ref="CO42:CO48" si="200">IF(CE42="","",CE42)</f>
        <v/>
      </c>
      <c r="CP42" s="83"/>
      <c r="CQ42" s="84" t="str">
        <f t="shared" ref="CQ42:CQ48" si="201">IF(CO42="","",IF(CP42="","",(CO42-(CO42*CP42))))</f>
        <v/>
      </c>
      <c r="CR42" s="27"/>
      <c r="CS42" s="85" t="str">
        <f t="shared" ref="CS42:CS48" si="202">IF(CQ42="","",IF(CR42="","",((CQ42-CR42)/CQ42)))</f>
        <v/>
      </c>
      <c r="CT42" s="86"/>
      <c r="CU42" s="78" t="str">
        <f t="shared" ref="CU42:CU48" si="203">IF(CJ42="","",CJ42)</f>
        <v/>
      </c>
      <c r="CV42" s="78" t="str">
        <f t="shared" ref="CV42:CV48" si="204">IF(CK42="","",CK42)</f>
        <v/>
      </c>
      <c r="CW42" s="84" t="str">
        <f t="shared" ref="CW42:CW48" si="205">IF(CS42="","",(IF(CS42&lt;=-1%,(CU42+(ABS(CU42*CS42))),(CU42-((ABS(CU42*CS42))+CP42)))))</f>
        <v/>
      </c>
      <c r="CX42" s="78" t="str">
        <f t="shared" ref="CX42:CX48" si="206">IF(CW42="","",IF(CW42&lt;=10,"Tolerable",IF(CW42&lt;=15,"Potencialmente no tolerable",IF(CW42&gt;15,"No tolerable",""))))</f>
        <v/>
      </c>
      <c r="CY42" s="78" t="str">
        <f t="shared" ref="CY42:CY48" si="207">IF(CX42="","",IF(CX42="Tolerable","No",IF(CX42="Potencialmente no tolerable","No",IF(CX42="No tolerable","Si",""))))</f>
        <v/>
      </c>
      <c r="CZ42" s="87"/>
    </row>
    <row r="43" spans="1:104" ht="72.75" thickBot="1" x14ac:dyDescent="0.3">
      <c r="A43" s="17">
        <v>40</v>
      </c>
      <c r="B43" s="76" t="str">
        <f t="shared" si="176"/>
        <v>Gestión Integral del Relacionamiento y las Comunicaciones</v>
      </c>
      <c r="C43" s="76" t="str">
        <f t="shared" si="177"/>
        <v>Generación de residuos</v>
      </c>
      <c r="D43" s="76" t="str">
        <f t="shared" si="178"/>
        <v>Contaminación por generación de residuos ordinarios</v>
      </c>
      <c r="E43" s="82">
        <v>43647</v>
      </c>
      <c r="F43" s="168" t="s">
        <v>334</v>
      </c>
      <c r="G43" s="99" t="s">
        <v>177</v>
      </c>
      <c r="H43" s="99" t="s">
        <v>336</v>
      </c>
      <c r="I43" s="77" t="s">
        <v>2</v>
      </c>
      <c r="J43" s="78" t="s">
        <v>90</v>
      </c>
      <c r="K43" s="111" t="s">
        <v>230</v>
      </c>
      <c r="L43" s="53" t="s">
        <v>275</v>
      </c>
      <c r="M43" s="80" t="s">
        <v>68</v>
      </c>
      <c r="N43" s="77" t="s">
        <v>209</v>
      </c>
      <c r="O43" s="77" t="s">
        <v>460</v>
      </c>
      <c r="P43" s="77" t="s">
        <v>23</v>
      </c>
      <c r="Q43" s="77" t="s">
        <v>55</v>
      </c>
      <c r="R43" s="78" t="s">
        <v>71</v>
      </c>
      <c r="S43" s="81" t="s">
        <v>76</v>
      </c>
      <c r="T43" s="82">
        <v>43647</v>
      </c>
      <c r="U43" s="78" t="s">
        <v>101</v>
      </c>
      <c r="V43" s="78" t="s">
        <v>104</v>
      </c>
      <c r="W43" s="78" t="str">
        <f t="shared" si="179"/>
        <v>Alto</v>
      </c>
      <c r="X43" s="78">
        <f t="shared" si="142"/>
        <v>5</v>
      </c>
      <c r="Y43" s="78">
        <f t="shared" si="143"/>
        <v>5</v>
      </c>
      <c r="Z43" s="78">
        <f t="shared" si="180"/>
        <v>25</v>
      </c>
      <c r="AA43" s="78" t="str">
        <f t="shared" si="181"/>
        <v>No tolerable</v>
      </c>
      <c r="AB43" s="78" t="str">
        <f t="shared" si="182"/>
        <v>Si</v>
      </c>
      <c r="AC43" s="53" t="s">
        <v>308</v>
      </c>
      <c r="AD43" s="80" t="s">
        <v>284</v>
      </c>
      <c r="AE43" s="78">
        <v>0.97</v>
      </c>
      <c r="AF43" s="83">
        <v>0</v>
      </c>
      <c r="AG43" s="84">
        <f t="shared" si="183"/>
        <v>0.97</v>
      </c>
      <c r="AH43" s="27">
        <v>0.74</v>
      </c>
      <c r="AI43" s="187">
        <f t="shared" si="2"/>
        <v>0.23711340206185566</v>
      </c>
      <c r="AJ43" s="145">
        <v>44006</v>
      </c>
      <c r="AK43" s="145" t="s">
        <v>291</v>
      </c>
      <c r="AL43" s="158" t="str">
        <f>IF(MATRIZASPECTOS[[#This Row],[(2) Tipo de valoración 2020]]="","",IF(MATRIZASPECTOS[[#This Row],[(2) Tipo de valoración 2020]]="Manual","",MATRIZASPECTOS[[#This Row],[Probabilidad]]))</f>
        <v>Certeza</v>
      </c>
      <c r="AM43" s="158" t="str">
        <f>IF(MATRIZASPECTOS[[#This Row],[(2) Tipo de valoración 2020]]="","",IF(MATRIZASPECTOS[[#This Row],[(2) Tipo de valoración 2020]]="Manual","",MATRIZASPECTOS[[#This Row],[Consecuencia]]))</f>
        <v>Alta</v>
      </c>
      <c r="AN43" s="159" t="str">
        <f t="shared" si="3"/>
        <v>Alto</v>
      </c>
      <c r="AO43" s="159">
        <f t="shared" si="24"/>
        <v>5</v>
      </c>
      <c r="AP43" s="159">
        <f t="shared" si="4"/>
        <v>5</v>
      </c>
      <c r="AQ43" s="78">
        <f t="shared" si="25"/>
        <v>25</v>
      </c>
      <c r="AR43" s="84">
        <f t="shared" si="5"/>
        <v>19.072164948453608</v>
      </c>
      <c r="AS43" s="78" t="str">
        <f t="shared" si="184"/>
        <v>No tolerable</v>
      </c>
      <c r="AT43" s="78" t="str">
        <f t="shared" si="185"/>
        <v>Si</v>
      </c>
      <c r="AU43" s="140" t="s">
        <v>285</v>
      </c>
      <c r="AV43" s="37" t="s">
        <v>284</v>
      </c>
      <c r="AW43" s="27">
        <v>0.74</v>
      </c>
      <c r="AX43" s="191">
        <v>-0.18</v>
      </c>
      <c r="AY43" s="29">
        <f t="shared" si="6"/>
        <v>0.87319999999999998</v>
      </c>
      <c r="AZ43" s="27">
        <v>0.28000000000000003</v>
      </c>
      <c r="BA43" s="189">
        <f t="shared" si="7"/>
        <v>0.67934035730645892</v>
      </c>
      <c r="BB43" s="143">
        <v>44105</v>
      </c>
      <c r="BC43" s="27" t="s">
        <v>291</v>
      </c>
      <c r="BD43" s="27" t="str">
        <f>IF(MATRIZASPECTOS[[#This Row],[(E) Tipo de valoración extraordinaria 2020]]="","",IF(MATRIZASPECTOS[[#This Row],[(E) Tipo de valoración extraordinaria 2020]]="Manual","",MATRIZASPECTOS[[#This Row],[(2) Probabilidad]]))</f>
        <v>Certeza</v>
      </c>
      <c r="BE43" s="27" t="str">
        <f>IF(MATRIZASPECTOS[[#This Row],[(E) Tipo de valoración extraordinaria 2020]]="","",IF(MATRIZASPECTOS[[#This Row],[(E) Tipo de valoración extraordinaria 2020]]="Manual","",MATRIZASPECTOS[[#This Row],[(2) Consecuencia]]))</f>
        <v>Alta</v>
      </c>
      <c r="BF43" s="27" t="str">
        <f t="shared" si="8"/>
        <v>Alto</v>
      </c>
      <c r="BG43" s="27">
        <f t="shared" si="9"/>
        <v>5</v>
      </c>
      <c r="BH43" s="27">
        <f t="shared" si="27"/>
        <v>5</v>
      </c>
      <c r="BI43" s="29">
        <f t="shared" si="11"/>
        <v>19.072164948453608</v>
      </c>
      <c r="BJ43" s="29">
        <f t="shared" si="12"/>
        <v>6.2956735977634128</v>
      </c>
      <c r="BK43" s="78" t="str">
        <f t="shared" si="186"/>
        <v>Tolerable</v>
      </c>
      <c r="BL43" s="27" t="str">
        <f t="shared" si="13"/>
        <v>No</v>
      </c>
      <c r="BM43" s="53" t="s">
        <v>454</v>
      </c>
      <c r="BN43" s="80"/>
      <c r="BO43" s="84">
        <f t="shared" si="14"/>
        <v>0.74</v>
      </c>
      <c r="BP43" s="83"/>
      <c r="BQ43" s="84" t="str">
        <f t="shared" si="187"/>
        <v/>
      </c>
      <c r="BR43" s="27"/>
      <c r="BS43" s="85" t="str">
        <f t="shared" si="188"/>
        <v/>
      </c>
      <c r="BT43" s="86"/>
      <c r="BU43" s="78">
        <f t="shared" si="15"/>
        <v>19.072164948453608</v>
      </c>
      <c r="BV43" s="78" t="str">
        <f t="shared" si="16"/>
        <v>No tolerable</v>
      </c>
      <c r="BW43" s="84" t="str">
        <f t="shared" si="189"/>
        <v/>
      </c>
      <c r="BX43" s="78" t="str">
        <f t="shared" si="190"/>
        <v/>
      </c>
      <c r="BY43" s="78" t="str">
        <f t="shared" si="191"/>
        <v/>
      </c>
      <c r="BZ43" s="79"/>
      <c r="CA43" s="80"/>
      <c r="CB43" s="84" t="str">
        <f t="shared" si="192"/>
        <v/>
      </c>
      <c r="CC43" s="83"/>
      <c r="CD43" s="84" t="str">
        <f t="shared" si="193"/>
        <v/>
      </c>
      <c r="CE43" s="27"/>
      <c r="CF43" s="85" t="str">
        <f t="shared" si="194"/>
        <v/>
      </c>
      <c r="CG43" s="86"/>
      <c r="CH43" s="78" t="str">
        <f t="shared" si="195"/>
        <v/>
      </c>
      <c r="CI43" s="78" t="str">
        <f t="shared" si="196"/>
        <v/>
      </c>
      <c r="CJ43" s="84" t="str">
        <f t="shared" si="197"/>
        <v/>
      </c>
      <c r="CK43" s="78" t="str">
        <f t="shared" si="198"/>
        <v/>
      </c>
      <c r="CL43" s="78" t="str">
        <f t="shared" si="199"/>
        <v/>
      </c>
      <c r="CM43" s="79"/>
      <c r="CN43" s="80"/>
      <c r="CO43" s="84" t="str">
        <f t="shared" si="200"/>
        <v/>
      </c>
      <c r="CP43" s="83"/>
      <c r="CQ43" s="84" t="str">
        <f t="shared" si="201"/>
        <v/>
      </c>
      <c r="CR43" s="27"/>
      <c r="CS43" s="85" t="str">
        <f t="shared" si="202"/>
        <v/>
      </c>
      <c r="CT43" s="86"/>
      <c r="CU43" s="78" t="str">
        <f t="shared" si="203"/>
        <v/>
      </c>
      <c r="CV43" s="78" t="str">
        <f t="shared" si="204"/>
        <v/>
      </c>
      <c r="CW43" s="84" t="str">
        <f t="shared" si="205"/>
        <v/>
      </c>
      <c r="CX43" s="78" t="str">
        <f t="shared" si="206"/>
        <v/>
      </c>
      <c r="CY43" s="78" t="str">
        <f t="shared" si="207"/>
        <v/>
      </c>
      <c r="CZ43" s="87"/>
    </row>
    <row r="44" spans="1:104" ht="45.75" thickBot="1" x14ac:dyDescent="0.3">
      <c r="A44" s="17">
        <v>41</v>
      </c>
      <c r="B44" s="76" t="str">
        <f t="shared" si="176"/>
        <v>Gestión Integral del Relacionamiento y las Comunicaciones</v>
      </c>
      <c r="C44" s="76" t="str">
        <f t="shared" si="177"/>
        <v>Generación de residuos</v>
      </c>
      <c r="D44" s="76" t="str">
        <f t="shared" si="178"/>
        <v>Aprovechamiento de residuos reutilizables</v>
      </c>
      <c r="E44" s="82">
        <v>43647</v>
      </c>
      <c r="F44" s="168" t="s">
        <v>334</v>
      </c>
      <c r="G44" s="99" t="s">
        <v>177</v>
      </c>
      <c r="H44" s="99" t="s">
        <v>336</v>
      </c>
      <c r="I44" s="77" t="s">
        <v>2</v>
      </c>
      <c r="J44" s="78" t="s">
        <v>90</v>
      </c>
      <c r="K44" s="111" t="s">
        <v>230</v>
      </c>
      <c r="L44" s="53" t="s">
        <v>275</v>
      </c>
      <c r="M44" s="80" t="s">
        <v>68</v>
      </c>
      <c r="N44" s="77" t="s">
        <v>216</v>
      </c>
      <c r="O44" s="77" t="s">
        <v>460</v>
      </c>
      <c r="P44" s="77" t="s">
        <v>23</v>
      </c>
      <c r="Q44" s="77" t="s">
        <v>60</v>
      </c>
      <c r="R44" s="78" t="s">
        <v>72</v>
      </c>
      <c r="S44" s="81" t="s">
        <v>76</v>
      </c>
      <c r="T44" s="82">
        <v>43647</v>
      </c>
      <c r="U44" s="78" t="s">
        <v>101</v>
      </c>
      <c r="V44" s="78" t="s">
        <v>103</v>
      </c>
      <c r="W44" s="78" t="str">
        <f t="shared" si="179"/>
        <v>Moderado</v>
      </c>
      <c r="X44" s="78">
        <f t="shared" si="142"/>
        <v>5</v>
      </c>
      <c r="Y44" s="78">
        <f t="shared" si="143"/>
        <v>3</v>
      </c>
      <c r="Z44" s="78">
        <f t="shared" si="180"/>
        <v>15</v>
      </c>
      <c r="AA44" s="78" t="str">
        <f t="shared" si="181"/>
        <v>Potencialmente no tolerable</v>
      </c>
      <c r="AB44" s="78" t="str">
        <f t="shared" si="182"/>
        <v>No</v>
      </c>
      <c r="AC44" s="53" t="s">
        <v>320</v>
      </c>
      <c r="AD44" s="80" t="s">
        <v>230</v>
      </c>
      <c r="AE44" s="78">
        <v>0</v>
      </c>
      <c r="AF44" s="83">
        <v>0</v>
      </c>
      <c r="AG44" s="84">
        <f t="shared" si="183"/>
        <v>0</v>
      </c>
      <c r="AH44" s="27">
        <v>0</v>
      </c>
      <c r="AI44" s="187">
        <f t="shared" si="2"/>
        <v>0</v>
      </c>
      <c r="AJ44" s="145">
        <v>44006</v>
      </c>
      <c r="AK44" s="145" t="s">
        <v>291</v>
      </c>
      <c r="AL44" s="158" t="str">
        <f>IF(MATRIZASPECTOS[[#This Row],[(2) Tipo de valoración 2020]]="","",IF(MATRIZASPECTOS[[#This Row],[(2) Tipo de valoración 2020]]="Manual","",MATRIZASPECTOS[[#This Row],[Probabilidad]]))</f>
        <v>Certeza</v>
      </c>
      <c r="AM44" s="158" t="str">
        <f>IF(MATRIZASPECTOS[[#This Row],[(2) Tipo de valoración 2020]]="","",IF(MATRIZASPECTOS[[#This Row],[(2) Tipo de valoración 2020]]="Manual","",MATRIZASPECTOS[[#This Row],[Consecuencia]]))</f>
        <v>Moderada</v>
      </c>
      <c r="AN44" s="159" t="str">
        <f t="shared" si="3"/>
        <v>Moderado</v>
      </c>
      <c r="AO44" s="159">
        <f t="shared" si="24"/>
        <v>5</v>
      </c>
      <c r="AP44" s="159">
        <f t="shared" si="4"/>
        <v>3</v>
      </c>
      <c r="AQ44" s="78">
        <f t="shared" si="25"/>
        <v>15</v>
      </c>
      <c r="AR44" s="84">
        <f t="shared" si="5"/>
        <v>15</v>
      </c>
      <c r="AS44" s="78" t="str">
        <f t="shared" si="184"/>
        <v>Potencialmente no tolerable</v>
      </c>
      <c r="AT44" s="78" t="str">
        <f t="shared" si="185"/>
        <v>No</v>
      </c>
      <c r="AU44" s="140" t="s">
        <v>321</v>
      </c>
      <c r="AV44" s="37" t="s">
        <v>230</v>
      </c>
      <c r="AW44" s="27">
        <v>0</v>
      </c>
      <c r="AX44" s="191">
        <v>0</v>
      </c>
      <c r="AY44" s="29">
        <f t="shared" si="6"/>
        <v>0</v>
      </c>
      <c r="AZ44" s="27">
        <v>0</v>
      </c>
      <c r="BA44" s="189">
        <f t="shared" si="7"/>
        <v>0</v>
      </c>
      <c r="BB44" s="145">
        <v>44105</v>
      </c>
      <c r="BC44" s="27" t="s">
        <v>292</v>
      </c>
      <c r="BD44" s="27" t="s">
        <v>100</v>
      </c>
      <c r="BE44" s="27" t="s">
        <v>103</v>
      </c>
      <c r="BF44" s="27" t="str">
        <f t="shared" si="8"/>
        <v>Bajo</v>
      </c>
      <c r="BG44" s="27">
        <f t="shared" si="9"/>
        <v>3</v>
      </c>
      <c r="BH44" s="27">
        <f t="shared" si="27"/>
        <v>3</v>
      </c>
      <c r="BI44" s="27">
        <f t="shared" si="11"/>
        <v>9</v>
      </c>
      <c r="BJ44" s="29">
        <f t="shared" si="12"/>
        <v>9</v>
      </c>
      <c r="BK44" s="78" t="str">
        <f t="shared" si="186"/>
        <v>Tolerable</v>
      </c>
      <c r="BL44" s="27" t="str">
        <f t="shared" si="13"/>
        <v>No</v>
      </c>
      <c r="BM44" s="53" t="s">
        <v>449</v>
      </c>
      <c r="BN44" s="80"/>
      <c r="BO44" s="84">
        <f t="shared" si="14"/>
        <v>0</v>
      </c>
      <c r="BP44" s="83"/>
      <c r="BQ44" s="84" t="str">
        <f t="shared" si="187"/>
        <v/>
      </c>
      <c r="BR44" s="27"/>
      <c r="BS44" s="85" t="str">
        <f t="shared" si="188"/>
        <v/>
      </c>
      <c r="BT44" s="86"/>
      <c r="BU44" s="78">
        <f t="shared" si="15"/>
        <v>15</v>
      </c>
      <c r="BV44" s="78" t="str">
        <f t="shared" si="16"/>
        <v>Potencialmente no tolerable</v>
      </c>
      <c r="BW44" s="84" t="str">
        <f t="shared" si="189"/>
        <v/>
      </c>
      <c r="BX44" s="78" t="str">
        <f t="shared" si="190"/>
        <v/>
      </c>
      <c r="BY44" s="78" t="str">
        <f t="shared" si="191"/>
        <v/>
      </c>
      <c r="BZ44" s="79"/>
      <c r="CA44" s="80"/>
      <c r="CB44" s="84" t="str">
        <f t="shared" si="192"/>
        <v/>
      </c>
      <c r="CC44" s="83"/>
      <c r="CD44" s="84" t="str">
        <f t="shared" si="193"/>
        <v/>
      </c>
      <c r="CE44" s="27"/>
      <c r="CF44" s="85" t="str">
        <f t="shared" si="194"/>
        <v/>
      </c>
      <c r="CG44" s="86"/>
      <c r="CH44" s="78" t="str">
        <f t="shared" si="195"/>
        <v/>
      </c>
      <c r="CI44" s="78" t="str">
        <f t="shared" si="196"/>
        <v/>
      </c>
      <c r="CJ44" s="84" t="str">
        <f t="shared" si="197"/>
        <v/>
      </c>
      <c r="CK44" s="78" t="str">
        <f t="shared" si="198"/>
        <v/>
      </c>
      <c r="CL44" s="78" t="str">
        <f t="shared" si="199"/>
        <v/>
      </c>
      <c r="CM44" s="79"/>
      <c r="CN44" s="80"/>
      <c r="CO44" s="84" t="str">
        <f t="shared" si="200"/>
        <v/>
      </c>
      <c r="CP44" s="83"/>
      <c r="CQ44" s="84" t="str">
        <f t="shared" si="201"/>
        <v/>
      </c>
      <c r="CR44" s="27"/>
      <c r="CS44" s="85" t="str">
        <f t="shared" si="202"/>
        <v/>
      </c>
      <c r="CT44" s="86"/>
      <c r="CU44" s="78" t="str">
        <f t="shared" si="203"/>
        <v/>
      </c>
      <c r="CV44" s="78" t="str">
        <f t="shared" si="204"/>
        <v/>
      </c>
      <c r="CW44" s="84" t="str">
        <f t="shared" si="205"/>
        <v/>
      </c>
      <c r="CX44" s="78" t="str">
        <f t="shared" si="206"/>
        <v/>
      </c>
      <c r="CY44" s="78" t="str">
        <f t="shared" si="207"/>
        <v/>
      </c>
      <c r="CZ44" s="87"/>
    </row>
    <row r="45" spans="1:104" ht="45.75" thickBot="1" x14ac:dyDescent="0.3">
      <c r="A45" s="17">
        <v>42</v>
      </c>
      <c r="B45" s="76" t="str">
        <f t="shared" si="176"/>
        <v>Gestión Integral del Relacionamiento y las Comunicaciones</v>
      </c>
      <c r="C45" s="76" t="str">
        <f t="shared" si="177"/>
        <v>Generación de residuos</v>
      </c>
      <c r="D45" s="76" t="str">
        <f t="shared" si="178"/>
        <v>Aprovechamiento de residuos recuperables</v>
      </c>
      <c r="E45" s="82">
        <v>43647</v>
      </c>
      <c r="F45" s="168" t="s">
        <v>334</v>
      </c>
      <c r="G45" s="99" t="s">
        <v>177</v>
      </c>
      <c r="H45" s="99" t="s">
        <v>336</v>
      </c>
      <c r="I45" s="77" t="s">
        <v>2</v>
      </c>
      <c r="J45" s="78" t="s">
        <v>90</v>
      </c>
      <c r="K45" s="111" t="s">
        <v>230</v>
      </c>
      <c r="L45" s="53" t="s">
        <v>275</v>
      </c>
      <c r="M45" s="80" t="s">
        <v>68</v>
      </c>
      <c r="N45" s="77" t="s">
        <v>210</v>
      </c>
      <c r="O45" s="77" t="s">
        <v>460</v>
      </c>
      <c r="P45" s="77" t="s">
        <v>23</v>
      </c>
      <c r="Q45" s="77" t="s">
        <v>59</v>
      </c>
      <c r="R45" s="78" t="s">
        <v>72</v>
      </c>
      <c r="S45" s="81" t="s">
        <v>76</v>
      </c>
      <c r="T45" s="82">
        <v>43647</v>
      </c>
      <c r="U45" s="78" t="s">
        <v>101</v>
      </c>
      <c r="V45" s="78" t="s">
        <v>103</v>
      </c>
      <c r="W45" s="78" t="str">
        <f t="shared" si="179"/>
        <v>Moderado</v>
      </c>
      <c r="X45" s="78">
        <f t="shared" si="142"/>
        <v>5</v>
      </c>
      <c r="Y45" s="78">
        <f t="shared" si="143"/>
        <v>3</v>
      </c>
      <c r="Z45" s="78">
        <f t="shared" si="180"/>
        <v>15</v>
      </c>
      <c r="AA45" s="78" t="str">
        <f t="shared" si="181"/>
        <v>Potencialmente no tolerable</v>
      </c>
      <c r="AB45" s="78" t="str">
        <f t="shared" si="182"/>
        <v>No</v>
      </c>
      <c r="AC45" s="53" t="s">
        <v>320</v>
      </c>
      <c r="AD45" s="80" t="s">
        <v>230</v>
      </c>
      <c r="AE45" s="78">
        <v>0</v>
      </c>
      <c r="AF45" s="83">
        <v>0</v>
      </c>
      <c r="AG45" s="84">
        <f t="shared" si="183"/>
        <v>0</v>
      </c>
      <c r="AH45" s="27">
        <v>0</v>
      </c>
      <c r="AI45" s="187">
        <f t="shared" si="2"/>
        <v>0</v>
      </c>
      <c r="AJ45" s="145">
        <v>44006</v>
      </c>
      <c r="AK45" s="145" t="s">
        <v>291</v>
      </c>
      <c r="AL45" s="158" t="str">
        <f>IF(MATRIZASPECTOS[[#This Row],[(2) Tipo de valoración 2020]]="","",IF(MATRIZASPECTOS[[#This Row],[(2) Tipo de valoración 2020]]="Manual","",MATRIZASPECTOS[[#This Row],[Probabilidad]]))</f>
        <v>Certeza</v>
      </c>
      <c r="AM45" s="158" t="str">
        <f>IF(MATRIZASPECTOS[[#This Row],[(2) Tipo de valoración 2020]]="","",IF(MATRIZASPECTOS[[#This Row],[(2) Tipo de valoración 2020]]="Manual","",MATRIZASPECTOS[[#This Row],[Consecuencia]]))</f>
        <v>Moderada</v>
      </c>
      <c r="AN45" s="159" t="str">
        <f t="shared" si="3"/>
        <v>Moderado</v>
      </c>
      <c r="AO45" s="159">
        <f t="shared" si="24"/>
        <v>5</v>
      </c>
      <c r="AP45" s="159">
        <f t="shared" si="4"/>
        <v>3</v>
      </c>
      <c r="AQ45" s="78">
        <f t="shared" si="25"/>
        <v>15</v>
      </c>
      <c r="AR45" s="84">
        <f t="shared" si="5"/>
        <v>15</v>
      </c>
      <c r="AS45" s="78" t="str">
        <f t="shared" si="184"/>
        <v>Potencialmente no tolerable</v>
      </c>
      <c r="AT45" s="78" t="str">
        <f t="shared" si="185"/>
        <v>No</v>
      </c>
      <c r="AU45" s="140" t="s">
        <v>321</v>
      </c>
      <c r="AV45" s="37" t="s">
        <v>230</v>
      </c>
      <c r="AW45" s="27">
        <v>0</v>
      </c>
      <c r="AX45" s="191">
        <v>0</v>
      </c>
      <c r="AY45" s="29">
        <f t="shared" si="6"/>
        <v>0</v>
      </c>
      <c r="AZ45" s="27">
        <v>0</v>
      </c>
      <c r="BA45" s="189">
        <f t="shared" si="7"/>
        <v>0</v>
      </c>
      <c r="BB45" s="145">
        <v>44105</v>
      </c>
      <c r="BC45" s="27" t="s">
        <v>292</v>
      </c>
      <c r="BD45" s="27" t="s">
        <v>100</v>
      </c>
      <c r="BE45" s="27" t="s">
        <v>103</v>
      </c>
      <c r="BF45" s="27" t="str">
        <f t="shared" si="8"/>
        <v>Bajo</v>
      </c>
      <c r="BG45" s="27">
        <f t="shared" si="9"/>
        <v>3</v>
      </c>
      <c r="BH45" s="27">
        <f t="shared" si="27"/>
        <v>3</v>
      </c>
      <c r="BI45" s="27">
        <f t="shared" si="11"/>
        <v>9</v>
      </c>
      <c r="BJ45" s="29">
        <f t="shared" si="12"/>
        <v>9</v>
      </c>
      <c r="BK45" s="78" t="str">
        <f t="shared" si="186"/>
        <v>Tolerable</v>
      </c>
      <c r="BL45" s="27" t="str">
        <f t="shared" si="13"/>
        <v>No</v>
      </c>
      <c r="BM45" s="53" t="s">
        <v>449</v>
      </c>
      <c r="BN45" s="80"/>
      <c r="BO45" s="84">
        <f t="shared" si="14"/>
        <v>0</v>
      </c>
      <c r="BP45" s="83"/>
      <c r="BQ45" s="84" t="str">
        <f t="shared" si="187"/>
        <v/>
      </c>
      <c r="BR45" s="27"/>
      <c r="BS45" s="85" t="str">
        <f t="shared" si="188"/>
        <v/>
      </c>
      <c r="BT45" s="86"/>
      <c r="BU45" s="78">
        <f t="shared" si="15"/>
        <v>15</v>
      </c>
      <c r="BV45" s="78" t="str">
        <f t="shared" si="16"/>
        <v>Potencialmente no tolerable</v>
      </c>
      <c r="BW45" s="84" t="str">
        <f t="shared" si="189"/>
        <v/>
      </c>
      <c r="BX45" s="78" t="str">
        <f t="shared" si="190"/>
        <v/>
      </c>
      <c r="BY45" s="78" t="str">
        <f t="shared" si="191"/>
        <v/>
      </c>
      <c r="BZ45" s="79"/>
      <c r="CA45" s="80"/>
      <c r="CB45" s="84" t="str">
        <f t="shared" si="192"/>
        <v/>
      </c>
      <c r="CC45" s="83"/>
      <c r="CD45" s="84" t="str">
        <f t="shared" si="193"/>
        <v/>
      </c>
      <c r="CE45" s="27"/>
      <c r="CF45" s="85" t="str">
        <f t="shared" si="194"/>
        <v/>
      </c>
      <c r="CG45" s="86"/>
      <c r="CH45" s="78" t="str">
        <f t="shared" si="195"/>
        <v/>
      </c>
      <c r="CI45" s="78" t="str">
        <f t="shared" si="196"/>
        <v/>
      </c>
      <c r="CJ45" s="84" t="str">
        <f t="shared" si="197"/>
        <v/>
      </c>
      <c r="CK45" s="78" t="str">
        <f t="shared" si="198"/>
        <v/>
      </c>
      <c r="CL45" s="78" t="str">
        <f t="shared" si="199"/>
        <v/>
      </c>
      <c r="CM45" s="79"/>
      <c r="CN45" s="80"/>
      <c r="CO45" s="84" t="str">
        <f t="shared" si="200"/>
        <v/>
      </c>
      <c r="CP45" s="83"/>
      <c r="CQ45" s="84" t="str">
        <f t="shared" si="201"/>
        <v/>
      </c>
      <c r="CR45" s="27"/>
      <c r="CS45" s="85" t="str">
        <f t="shared" si="202"/>
        <v/>
      </c>
      <c r="CT45" s="86"/>
      <c r="CU45" s="78" t="str">
        <f t="shared" si="203"/>
        <v/>
      </c>
      <c r="CV45" s="78" t="str">
        <f t="shared" si="204"/>
        <v/>
      </c>
      <c r="CW45" s="84" t="str">
        <f t="shared" si="205"/>
        <v/>
      </c>
      <c r="CX45" s="78" t="str">
        <f t="shared" si="206"/>
        <v/>
      </c>
      <c r="CY45" s="78" t="str">
        <f t="shared" si="207"/>
        <v/>
      </c>
      <c r="CZ45" s="87"/>
    </row>
    <row r="46" spans="1:104" ht="54.75" thickBot="1" x14ac:dyDescent="0.3">
      <c r="A46" s="17">
        <v>43</v>
      </c>
      <c r="B46" s="76" t="str">
        <f t="shared" si="176"/>
        <v>Gestión Integral del Relacionamiento y las Comunicaciones</v>
      </c>
      <c r="C46" s="76" t="str">
        <f t="shared" si="177"/>
        <v>Generación de residuos</v>
      </c>
      <c r="D46" s="76" t="str">
        <f t="shared" si="178"/>
        <v>Contaminación por generación de residuos de aparatos eléctricos y electrónicos</v>
      </c>
      <c r="E46" s="82">
        <v>43647</v>
      </c>
      <c r="F46" s="168" t="s">
        <v>334</v>
      </c>
      <c r="G46" s="99" t="s">
        <v>177</v>
      </c>
      <c r="H46" s="99" t="s">
        <v>336</v>
      </c>
      <c r="I46" s="77" t="s">
        <v>2</v>
      </c>
      <c r="J46" s="78" t="s">
        <v>90</v>
      </c>
      <c r="K46" s="111" t="s">
        <v>230</v>
      </c>
      <c r="L46" s="53" t="s">
        <v>275</v>
      </c>
      <c r="M46" s="80" t="s">
        <v>68</v>
      </c>
      <c r="N46" s="77" t="s">
        <v>214</v>
      </c>
      <c r="O46" s="77" t="s">
        <v>460</v>
      </c>
      <c r="P46" s="77" t="s">
        <v>23</v>
      </c>
      <c r="Q46" s="77" t="s">
        <v>58</v>
      </c>
      <c r="R46" s="78" t="s">
        <v>71</v>
      </c>
      <c r="S46" s="81" t="s">
        <v>76</v>
      </c>
      <c r="T46" s="82">
        <v>43647</v>
      </c>
      <c r="U46" s="78" t="s">
        <v>101</v>
      </c>
      <c r="V46" s="78" t="s">
        <v>104</v>
      </c>
      <c r="W46" s="78" t="str">
        <f t="shared" si="179"/>
        <v>Alto</v>
      </c>
      <c r="X46" s="78">
        <f t="shared" si="142"/>
        <v>5</v>
      </c>
      <c r="Y46" s="78">
        <f t="shared" si="143"/>
        <v>5</v>
      </c>
      <c r="Z46" s="78">
        <f t="shared" si="180"/>
        <v>25</v>
      </c>
      <c r="AA46" s="78" t="str">
        <f t="shared" si="181"/>
        <v>No tolerable</v>
      </c>
      <c r="AB46" s="78" t="str">
        <f t="shared" si="182"/>
        <v>Si</v>
      </c>
      <c r="AC46" s="53" t="s">
        <v>309</v>
      </c>
      <c r="AD46" s="37" t="s">
        <v>230</v>
      </c>
      <c r="AE46" s="78">
        <v>0</v>
      </c>
      <c r="AF46" s="83">
        <v>0</v>
      </c>
      <c r="AG46" s="84">
        <f t="shared" si="183"/>
        <v>0</v>
      </c>
      <c r="AH46" s="27">
        <v>0</v>
      </c>
      <c r="AI46" s="187">
        <f t="shared" si="2"/>
        <v>0</v>
      </c>
      <c r="AJ46" s="145">
        <v>44006</v>
      </c>
      <c r="AK46" s="145" t="s">
        <v>291</v>
      </c>
      <c r="AL46" s="158" t="str">
        <f>IF(MATRIZASPECTOS[[#This Row],[(2) Tipo de valoración 2020]]="","",IF(MATRIZASPECTOS[[#This Row],[(2) Tipo de valoración 2020]]="Manual","",MATRIZASPECTOS[[#This Row],[Probabilidad]]))</f>
        <v>Certeza</v>
      </c>
      <c r="AM46" s="158" t="str">
        <f>IF(MATRIZASPECTOS[[#This Row],[(2) Tipo de valoración 2020]]="","",IF(MATRIZASPECTOS[[#This Row],[(2) Tipo de valoración 2020]]="Manual","",MATRIZASPECTOS[[#This Row],[Consecuencia]]))</f>
        <v>Alta</v>
      </c>
      <c r="AN46" s="159" t="str">
        <f t="shared" si="3"/>
        <v>Alto</v>
      </c>
      <c r="AO46" s="159">
        <f t="shared" si="24"/>
        <v>5</v>
      </c>
      <c r="AP46" s="159">
        <f t="shared" si="4"/>
        <v>5</v>
      </c>
      <c r="AQ46" s="78">
        <f t="shared" si="25"/>
        <v>25</v>
      </c>
      <c r="AR46" s="84">
        <f t="shared" si="5"/>
        <v>25</v>
      </c>
      <c r="AS46" s="78" t="str">
        <f t="shared" si="184"/>
        <v>No tolerable</v>
      </c>
      <c r="AT46" s="78" t="str">
        <f t="shared" si="185"/>
        <v>Si</v>
      </c>
      <c r="AU46" s="53" t="s">
        <v>286</v>
      </c>
      <c r="AV46" s="37" t="s">
        <v>230</v>
      </c>
      <c r="AW46" s="27">
        <v>0</v>
      </c>
      <c r="AX46" s="191">
        <v>0</v>
      </c>
      <c r="AY46" s="29">
        <f t="shared" si="6"/>
        <v>0</v>
      </c>
      <c r="AZ46" s="27">
        <v>0</v>
      </c>
      <c r="BA46" s="189">
        <f t="shared" si="7"/>
        <v>0</v>
      </c>
      <c r="BB46" s="142">
        <v>44105</v>
      </c>
      <c r="BC46" s="27" t="s">
        <v>291</v>
      </c>
      <c r="BD46" s="27" t="str">
        <f>IF(MATRIZASPECTOS[[#This Row],[(E) Tipo de valoración extraordinaria 2020]]="","",IF(MATRIZASPECTOS[[#This Row],[(E) Tipo de valoración extraordinaria 2020]]="Manual","",MATRIZASPECTOS[[#This Row],[(2) Probabilidad]]))</f>
        <v>Certeza</v>
      </c>
      <c r="BE46" s="27" t="str">
        <f>IF(MATRIZASPECTOS[[#This Row],[(E) Tipo de valoración extraordinaria 2020]]="","",IF(MATRIZASPECTOS[[#This Row],[(E) Tipo de valoración extraordinaria 2020]]="Manual","",MATRIZASPECTOS[[#This Row],[(2) Consecuencia]]))</f>
        <v>Alta</v>
      </c>
      <c r="BF46" s="27" t="str">
        <f t="shared" si="8"/>
        <v>Alto</v>
      </c>
      <c r="BG46" s="27">
        <f t="shared" si="9"/>
        <v>5</v>
      </c>
      <c r="BH46" s="27">
        <f t="shared" si="27"/>
        <v>5</v>
      </c>
      <c r="BI46" s="27">
        <f t="shared" si="11"/>
        <v>25</v>
      </c>
      <c r="BJ46" s="29">
        <f t="shared" si="12"/>
        <v>25</v>
      </c>
      <c r="BK46" s="78" t="str">
        <f t="shared" si="186"/>
        <v>No tolerable</v>
      </c>
      <c r="BL46" s="27" t="str">
        <f t="shared" si="13"/>
        <v>Si</v>
      </c>
      <c r="BM46" s="53" t="s">
        <v>420</v>
      </c>
      <c r="BN46" s="80"/>
      <c r="BO46" s="84">
        <f t="shared" si="14"/>
        <v>0</v>
      </c>
      <c r="BP46" s="83"/>
      <c r="BQ46" s="84" t="str">
        <f t="shared" si="187"/>
        <v/>
      </c>
      <c r="BR46" s="27"/>
      <c r="BS46" s="85" t="str">
        <f t="shared" si="188"/>
        <v/>
      </c>
      <c r="BT46" s="86"/>
      <c r="BU46" s="78">
        <f t="shared" si="15"/>
        <v>25</v>
      </c>
      <c r="BV46" s="78" t="str">
        <f t="shared" si="16"/>
        <v>No tolerable</v>
      </c>
      <c r="BW46" s="84" t="str">
        <f t="shared" si="189"/>
        <v/>
      </c>
      <c r="BX46" s="78" t="str">
        <f t="shared" si="190"/>
        <v/>
      </c>
      <c r="BY46" s="78" t="str">
        <f t="shared" si="191"/>
        <v/>
      </c>
      <c r="BZ46" s="79"/>
      <c r="CA46" s="80"/>
      <c r="CB46" s="84" t="str">
        <f t="shared" si="192"/>
        <v/>
      </c>
      <c r="CC46" s="83"/>
      <c r="CD46" s="84" t="str">
        <f t="shared" si="193"/>
        <v/>
      </c>
      <c r="CE46" s="27"/>
      <c r="CF46" s="85" t="str">
        <f t="shared" si="194"/>
        <v/>
      </c>
      <c r="CG46" s="86"/>
      <c r="CH46" s="78" t="str">
        <f t="shared" si="195"/>
        <v/>
      </c>
      <c r="CI46" s="78" t="str">
        <f t="shared" si="196"/>
        <v/>
      </c>
      <c r="CJ46" s="84" t="str">
        <f t="shared" si="197"/>
        <v/>
      </c>
      <c r="CK46" s="78" t="str">
        <f t="shared" si="198"/>
        <v/>
      </c>
      <c r="CL46" s="78" t="str">
        <f t="shared" si="199"/>
        <v/>
      </c>
      <c r="CM46" s="79"/>
      <c r="CN46" s="80"/>
      <c r="CO46" s="84" t="str">
        <f t="shared" si="200"/>
        <v/>
      </c>
      <c r="CP46" s="83"/>
      <c r="CQ46" s="84" t="str">
        <f t="shared" si="201"/>
        <v/>
      </c>
      <c r="CR46" s="27"/>
      <c r="CS46" s="85" t="str">
        <f t="shared" si="202"/>
        <v/>
      </c>
      <c r="CT46" s="86"/>
      <c r="CU46" s="78" t="str">
        <f t="shared" si="203"/>
        <v/>
      </c>
      <c r="CV46" s="78" t="str">
        <f t="shared" si="204"/>
        <v/>
      </c>
      <c r="CW46" s="84" t="str">
        <f t="shared" si="205"/>
        <v/>
      </c>
      <c r="CX46" s="78" t="str">
        <f t="shared" si="206"/>
        <v/>
      </c>
      <c r="CY46" s="78" t="str">
        <f t="shared" si="207"/>
        <v/>
      </c>
      <c r="CZ46" s="87"/>
    </row>
    <row r="47" spans="1:104" ht="45.75" thickBot="1" x14ac:dyDescent="0.3">
      <c r="A47" s="17">
        <v>44</v>
      </c>
      <c r="B47" s="76" t="str">
        <f t="shared" si="176"/>
        <v>Gestión Integral del Relacionamiento y las Comunicaciones</v>
      </c>
      <c r="C47" s="76" t="str">
        <f t="shared" si="177"/>
        <v>Generación de emisiones</v>
      </c>
      <c r="D47" s="76" t="str">
        <f t="shared" si="178"/>
        <v>Contaminación por emisión de varios agentes clasificados</v>
      </c>
      <c r="E47" s="82">
        <v>43647</v>
      </c>
      <c r="F47" s="168" t="s">
        <v>334</v>
      </c>
      <c r="G47" s="99" t="s">
        <v>177</v>
      </c>
      <c r="H47" s="99" t="s">
        <v>336</v>
      </c>
      <c r="I47" s="77" t="s">
        <v>2</v>
      </c>
      <c r="J47" s="78" t="s">
        <v>90</v>
      </c>
      <c r="K47" s="111" t="s">
        <v>230</v>
      </c>
      <c r="L47" s="53" t="s">
        <v>275</v>
      </c>
      <c r="M47" s="80" t="s">
        <v>68</v>
      </c>
      <c r="N47" s="77" t="s">
        <v>212</v>
      </c>
      <c r="O47" s="77" t="s">
        <v>458</v>
      </c>
      <c r="P47" s="77" t="s">
        <v>19</v>
      </c>
      <c r="Q47" s="77" t="s">
        <v>44</v>
      </c>
      <c r="R47" s="78" t="s">
        <v>71</v>
      </c>
      <c r="S47" s="81" t="s">
        <v>74</v>
      </c>
      <c r="T47" s="82">
        <v>43647</v>
      </c>
      <c r="U47" s="78" t="s">
        <v>101</v>
      </c>
      <c r="V47" s="78" t="s">
        <v>103</v>
      </c>
      <c r="W47" s="78" t="str">
        <f t="shared" si="179"/>
        <v>Moderado</v>
      </c>
      <c r="X47" s="78">
        <f t="shared" si="142"/>
        <v>5</v>
      </c>
      <c r="Y47" s="78">
        <f t="shared" si="143"/>
        <v>3</v>
      </c>
      <c r="Z47" s="78">
        <f t="shared" si="180"/>
        <v>15</v>
      </c>
      <c r="AA47" s="78" t="str">
        <f t="shared" si="181"/>
        <v>Potencialmente no tolerable</v>
      </c>
      <c r="AB47" s="78" t="str">
        <f t="shared" si="182"/>
        <v>No</v>
      </c>
      <c r="AC47" s="53" t="s">
        <v>306</v>
      </c>
      <c r="AD47" s="80" t="s">
        <v>230</v>
      </c>
      <c r="AE47" s="78">
        <v>0</v>
      </c>
      <c r="AF47" s="83">
        <v>0</v>
      </c>
      <c r="AG47" s="84">
        <f t="shared" si="183"/>
        <v>0</v>
      </c>
      <c r="AH47" s="27">
        <v>0</v>
      </c>
      <c r="AI47" s="187">
        <f t="shared" si="2"/>
        <v>0</v>
      </c>
      <c r="AJ47" s="145">
        <v>44006</v>
      </c>
      <c r="AK47" s="145" t="s">
        <v>291</v>
      </c>
      <c r="AL47" s="158" t="str">
        <f>IF(MATRIZASPECTOS[[#This Row],[(2) Tipo de valoración 2020]]="","",IF(MATRIZASPECTOS[[#This Row],[(2) Tipo de valoración 2020]]="Manual","",MATRIZASPECTOS[[#This Row],[Probabilidad]]))</f>
        <v>Certeza</v>
      </c>
      <c r="AM47" s="158" t="str">
        <f>IF(MATRIZASPECTOS[[#This Row],[(2) Tipo de valoración 2020]]="","",IF(MATRIZASPECTOS[[#This Row],[(2) Tipo de valoración 2020]]="Manual","",MATRIZASPECTOS[[#This Row],[Consecuencia]]))</f>
        <v>Moderada</v>
      </c>
      <c r="AN47" s="159" t="str">
        <f t="shared" si="3"/>
        <v>Moderado</v>
      </c>
      <c r="AO47" s="159">
        <f t="shared" si="24"/>
        <v>5</v>
      </c>
      <c r="AP47" s="159">
        <f t="shared" si="4"/>
        <v>3</v>
      </c>
      <c r="AQ47" s="78">
        <f t="shared" si="25"/>
        <v>15</v>
      </c>
      <c r="AR47" s="84">
        <f t="shared" si="5"/>
        <v>15</v>
      </c>
      <c r="AS47" s="78" t="str">
        <f t="shared" si="184"/>
        <v>Potencialmente no tolerable</v>
      </c>
      <c r="AT47" s="78" t="str">
        <f t="shared" si="185"/>
        <v>No</v>
      </c>
      <c r="AU47" s="140" t="s">
        <v>300</v>
      </c>
      <c r="AV47" s="37" t="s">
        <v>230</v>
      </c>
      <c r="AW47" s="27">
        <v>0</v>
      </c>
      <c r="AX47" s="191">
        <v>0</v>
      </c>
      <c r="AY47" s="29">
        <f t="shared" si="6"/>
        <v>0</v>
      </c>
      <c r="AZ47" s="27">
        <v>0</v>
      </c>
      <c r="BA47" s="189">
        <f t="shared" si="7"/>
        <v>0</v>
      </c>
      <c r="BB47" s="145">
        <v>44105</v>
      </c>
      <c r="BC47" s="27" t="s">
        <v>292</v>
      </c>
      <c r="BD47" s="27" t="s">
        <v>100</v>
      </c>
      <c r="BE47" s="27" t="s">
        <v>103</v>
      </c>
      <c r="BF47" s="27" t="str">
        <f t="shared" si="8"/>
        <v>Bajo</v>
      </c>
      <c r="BG47" s="27">
        <f t="shared" si="9"/>
        <v>3</v>
      </c>
      <c r="BH47" s="27">
        <f t="shared" si="27"/>
        <v>3</v>
      </c>
      <c r="BI47" s="27">
        <f t="shared" si="11"/>
        <v>9</v>
      </c>
      <c r="BJ47" s="29">
        <f t="shared" si="12"/>
        <v>9</v>
      </c>
      <c r="BK47" s="78" t="str">
        <f t="shared" si="186"/>
        <v>Tolerable</v>
      </c>
      <c r="BL47" s="27" t="str">
        <f t="shared" si="13"/>
        <v>No</v>
      </c>
      <c r="BM47" s="53" t="s">
        <v>426</v>
      </c>
      <c r="BN47" s="80"/>
      <c r="BO47" s="84">
        <f t="shared" si="14"/>
        <v>0</v>
      </c>
      <c r="BP47" s="83"/>
      <c r="BQ47" s="84" t="str">
        <f t="shared" si="187"/>
        <v/>
      </c>
      <c r="BR47" s="27"/>
      <c r="BS47" s="85" t="str">
        <f t="shared" si="188"/>
        <v/>
      </c>
      <c r="BT47" s="86"/>
      <c r="BU47" s="78">
        <f t="shared" si="15"/>
        <v>15</v>
      </c>
      <c r="BV47" s="78" t="str">
        <f t="shared" si="16"/>
        <v>Potencialmente no tolerable</v>
      </c>
      <c r="BW47" s="84" t="str">
        <f t="shared" si="189"/>
        <v/>
      </c>
      <c r="BX47" s="78" t="str">
        <f t="shared" si="190"/>
        <v/>
      </c>
      <c r="BY47" s="78" t="str">
        <f t="shared" si="191"/>
        <v/>
      </c>
      <c r="BZ47" s="79"/>
      <c r="CA47" s="80"/>
      <c r="CB47" s="84" t="str">
        <f t="shared" si="192"/>
        <v/>
      </c>
      <c r="CC47" s="83"/>
      <c r="CD47" s="84" t="str">
        <f t="shared" si="193"/>
        <v/>
      </c>
      <c r="CE47" s="27"/>
      <c r="CF47" s="85" t="str">
        <f t="shared" si="194"/>
        <v/>
      </c>
      <c r="CG47" s="86"/>
      <c r="CH47" s="78" t="str">
        <f t="shared" si="195"/>
        <v/>
      </c>
      <c r="CI47" s="78" t="str">
        <f t="shared" si="196"/>
        <v/>
      </c>
      <c r="CJ47" s="84" t="str">
        <f t="shared" si="197"/>
        <v/>
      </c>
      <c r="CK47" s="78" t="str">
        <f t="shared" si="198"/>
        <v/>
      </c>
      <c r="CL47" s="78" t="str">
        <f t="shared" si="199"/>
        <v/>
      </c>
      <c r="CM47" s="79"/>
      <c r="CN47" s="80"/>
      <c r="CO47" s="84" t="str">
        <f t="shared" si="200"/>
        <v/>
      </c>
      <c r="CP47" s="83"/>
      <c r="CQ47" s="84" t="str">
        <f t="shared" si="201"/>
        <v/>
      </c>
      <c r="CR47" s="27"/>
      <c r="CS47" s="85" t="str">
        <f t="shared" si="202"/>
        <v/>
      </c>
      <c r="CT47" s="86"/>
      <c r="CU47" s="78" t="str">
        <f t="shared" si="203"/>
        <v/>
      </c>
      <c r="CV47" s="78" t="str">
        <f t="shared" si="204"/>
        <v/>
      </c>
      <c r="CW47" s="84" t="str">
        <f t="shared" si="205"/>
        <v/>
      </c>
      <c r="CX47" s="78" t="str">
        <f t="shared" si="206"/>
        <v/>
      </c>
      <c r="CY47" s="78" t="str">
        <f t="shared" si="207"/>
        <v/>
      </c>
      <c r="CZ47" s="87"/>
    </row>
    <row r="48" spans="1:104" ht="45.75" thickBot="1" x14ac:dyDescent="0.3">
      <c r="A48" s="17">
        <v>45</v>
      </c>
      <c r="B48" s="88" t="str">
        <f t="shared" si="176"/>
        <v>Gestión Integral del Relacionamiento y las Comunicaciones</v>
      </c>
      <c r="C48" s="88" t="str">
        <f t="shared" si="177"/>
        <v>Generación de emisiones</v>
      </c>
      <c r="D48" s="88" t="str">
        <f t="shared" si="178"/>
        <v>Contaminación por emisión de varios agentes clasificados</v>
      </c>
      <c r="E48" s="92">
        <v>43647</v>
      </c>
      <c r="F48" s="169" t="s">
        <v>334</v>
      </c>
      <c r="G48" s="99" t="s">
        <v>177</v>
      </c>
      <c r="H48" s="99" t="s">
        <v>336</v>
      </c>
      <c r="I48" s="101" t="s">
        <v>2</v>
      </c>
      <c r="J48" s="89" t="s">
        <v>90</v>
      </c>
      <c r="K48" s="105" t="s">
        <v>230</v>
      </c>
      <c r="L48" s="53" t="s">
        <v>275</v>
      </c>
      <c r="M48" s="91" t="s">
        <v>68</v>
      </c>
      <c r="N48" s="101" t="s">
        <v>211</v>
      </c>
      <c r="O48" s="101" t="s">
        <v>458</v>
      </c>
      <c r="P48" s="101" t="s">
        <v>19</v>
      </c>
      <c r="Q48" s="101" t="s">
        <v>44</v>
      </c>
      <c r="R48" s="89" t="s">
        <v>71</v>
      </c>
      <c r="S48" s="102" t="s">
        <v>74</v>
      </c>
      <c r="T48" s="92">
        <v>43647</v>
      </c>
      <c r="U48" s="89" t="s">
        <v>101</v>
      </c>
      <c r="V48" s="89" t="s">
        <v>103</v>
      </c>
      <c r="W48" s="89" t="str">
        <f t="shared" si="179"/>
        <v>Moderado</v>
      </c>
      <c r="X48" s="89">
        <f t="shared" si="142"/>
        <v>5</v>
      </c>
      <c r="Y48" s="89">
        <f t="shared" si="143"/>
        <v>3</v>
      </c>
      <c r="Z48" s="89">
        <f t="shared" si="180"/>
        <v>15</v>
      </c>
      <c r="AA48" s="89" t="str">
        <f t="shared" si="181"/>
        <v>Potencialmente no tolerable</v>
      </c>
      <c r="AB48" s="89" t="str">
        <f t="shared" si="182"/>
        <v>No</v>
      </c>
      <c r="AC48" s="53" t="s">
        <v>306</v>
      </c>
      <c r="AD48" s="80" t="s">
        <v>230</v>
      </c>
      <c r="AE48" s="78">
        <v>0</v>
      </c>
      <c r="AF48" s="83">
        <v>0</v>
      </c>
      <c r="AG48" s="94">
        <f t="shared" si="183"/>
        <v>0</v>
      </c>
      <c r="AH48" s="69">
        <v>0</v>
      </c>
      <c r="AI48" s="186">
        <f t="shared" si="2"/>
        <v>0</v>
      </c>
      <c r="AJ48" s="144">
        <v>44006</v>
      </c>
      <c r="AK48" s="144" t="s">
        <v>291</v>
      </c>
      <c r="AL48" s="156" t="str">
        <f>IF(MATRIZASPECTOS[[#This Row],[(2) Tipo de valoración 2020]]="","",IF(MATRIZASPECTOS[[#This Row],[(2) Tipo de valoración 2020]]="Manual","",MATRIZASPECTOS[[#This Row],[Probabilidad]]))</f>
        <v>Certeza</v>
      </c>
      <c r="AM48" s="156" t="str">
        <f>IF(MATRIZASPECTOS[[#This Row],[(2) Tipo de valoración 2020]]="","",IF(MATRIZASPECTOS[[#This Row],[(2) Tipo de valoración 2020]]="Manual","",MATRIZASPECTOS[[#This Row],[Consecuencia]]))</f>
        <v>Moderada</v>
      </c>
      <c r="AN48" s="157" t="str">
        <f t="shared" si="3"/>
        <v>Moderado</v>
      </c>
      <c r="AO48" s="157">
        <f t="shared" si="24"/>
        <v>5</v>
      </c>
      <c r="AP48" s="157">
        <f t="shared" si="4"/>
        <v>3</v>
      </c>
      <c r="AQ48" s="89">
        <f t="shared" si="25"/>
        <v>15</v>
      </c>
      <c r="AR48" s="94">
        <f t="shared" si="5"/>
        <v>15</v>
      </c>
      <c r="AS48" s="89" t="str">
        <f t="shared" si="184"/>
        <v>Potencialmente no tolerable</v>
      </c>
      <c r="AT48" s="89" t="str">
        <f t="shared" si="185"/>
        <v>No</v>
      </c>
      <c r="AU48" s="140" t="s">
        <v>282</v>
      </c>
      <c r="AV48" s="37" t="s">
        <v>230</v>
      </c>
      <c r="AW48" s="27">
        <v>0</v>
      </c>
      <c r="AX48" s="191">
        <v>0</v>
      </c>
      <c r="AY48" s="29">
        <f t="shared" si="6"/>
        <v>0</v>
      </c>
      <c r="AZ48" s="27">
        <v>0</v>
      </c>
      <c r="BA48" s="189">
        <f t="shared" si="7"/>
        <v>0</v>
      </c>
      <c r="BB48" s="145">
        <v>44105</v>
      </c>
      <c r="BC48" s="27" t="s">
        <v>292</v>
      </c>
      <c r="BD48" s="27" t="s">
        <v>100</v>
      </c>
      <c r="BE48" s="27" t="s">
        <v>103</v>
      </c>
      <c r="BF48" s="27" t="str">
        <f t="shared" si="8"/>
        <v>Bajo</v>
      </c>
      <c r="BG48" s="27">
        <f t="shared" si="9"/>
        <v>3</v>
      </c>
      <c r="BH48" s="27">
        <f t="shared" si="27"/>
        <v>3</v>
      </c>
      <c r="BI48" s="27">
        <f t="shared" si="11"/>
        <v>9</v>
      </c>
      <c r="BJ48" s="29">
        <f t="shared" si="12"/>
        <v>9</v>
      </c>
      <c r="BK48" s="89" t="str">
        <f t="shared" si="186"/>
        <v>Tolerable</v>
      </c>
      <c r="BL48" s="27" t="str">
        <f t="shared" si="13"/>
        <v>No</v>
      </c>
      <c r="BM48" s="53" t="s">
        <v>425</v>
      </c>
      <c r="BN48" s="91"/>
      <c r="BO48" s="94">
        <f t="shared" si="14"/>
        <v>0</v>
      </c>
      <c r="BP48" s="93"/>
      <c r="BQ48" s="94" t="str">
        <f t="shared" si="187"/>
        <v/>
      </c>
      <c r="BR48" s="69"/>
      <c r="BS48" s="95" t="str">
        <f t="shared" si="188"/>
        <v/>
      </c>
      <c r="BT48" s="96"/>
      <c r="BU48" s="89">
        <f t="shared" si="15"/>
        <v>15</v>
      </c>
      <c r="BV48" s="89" t="str">
        <f t="shared" si="16"/>
        <v>Potencialmente no tolerable</v>
      </c>
      <c r="BW48" s="94" t="str">
        <f t="shared" si="189"/>
        <v/>
      </c>
      <c r="BX48" s="89" t="str">
        <f t="shared" si="190"/>
        <v/>
      </c>
      <c r="BY48" s="89" t="str">
        <f t="shared" si="191"/>
        <v/>
      </c>
      <c r="BZ48" s="90"/>
      <c r="CA48" s="91"/>
      <c r="CB48" s="94" t="str">
        <f t="shared" si="192"/>
        <v/>
      </c>
      <c r="CC48" s="93"/>
      <c r="CD48" s="94" t="str">
        <f t="shared" si="193"/>
        <v/>
      </c>
      <c r="CE48" s="69"/>
      <c r="CF48" s="95" t="str">
        <f t="shared" si="194"/>
        <v/>
      </c>
      <c r="CG48" s="96"/>
      <c r="CH48" s="89" t="str">
        <f t="shared" si="195"/>
        <v/>
      </c>
      <c r="CI48" s="89" t="str">
        <f t="shared" si="196"/>
        <v/>
      </c>
      <c r="CJ48" s="94" t="str">
        <f t="shared" si="197"/>
        <v/>
      </c>
      <c r="CK48" s="89" t="str">
        <f t="shared" si="198"/>
        <v/>
      </c>
      <c r="CL48" s="89" t="str">
        <f t="shared" si="199"/>
        <v/>
      </c>
      <c r="CM48" s="90"/>
      <c r="CN48" s="91"/>
      <c r="CO48" s="94" t="str">
        <f t="shared" si="200"/>
        <v/>
      </c>
      <c r="CP48" s="93"/>
      <c r="CQ48" s="94" t="str">
        <f t="shared" si="201"/>
        <v/>
      </c>
      <c r="CR48" s="69"/>
      <c r="CS48" s="95" t="str">
        <f t="shared" si="202"/>
        <v/>
      </c>
      <c r="CT48" s="96"/>
      <c r="CU48" s="89" t="str">
        <f t="shared" si="203"/>
        <v/>
      </c>
      <c r="CV48" s="89" t="str">
        <f t="shared" si="204"/>
        <v/>
      </c>
      <c r="CW48" s="94" t="str">
        <f t="shared" si="205"/>
        <v/>
      </c>
      <c r="CX48" s="89" t="str">
        <f t="shared" si="206"/>
        <v/>
      </c>
      <c r="CY48" s="89" t="str">
        <f t="shared" si="207"/>
        <v/>
      </c>
      <c r="CZ48" s="97"/>
    </row>
    <row r="49" spans="1:104" ht="45.75" thickBot="1" x14ac:dyDescent="0.3">
      <c r="A49" s="17">
        <v>46</v>
      </c>
      <c r="B49" s="76" t="str">
        <f t="shared" ref="B49:B58" si="208">IF(I49="","",I49)</f>
        <v>Gestión Integral del Relacionamiento y las Comunicaciones</v>
      </c>
      <c r="C49" s="76" t="str">
        <f t="shared" ref="C49:C58" si="209">IF(P49="","",P49)</f>
        <v>Consumo de materias primas e insumos</v>
      </c>
      <c r="D49" s="76" t="str">
        <f t="shared" ref="D49:D58" si="210">IF(Q49="","",Q49)</f>
        <v>Agotamiento de los recursos naturales no renovables</v>
      </c>
      <c r="E49" s="82">
        <v>43647</v>
      </c>
      <c r="F49" s="168" t="s">
        <v>334</v>
      </c>
      <c r="G49" s="99" t="s">
        <v>177</v>
      </c>
      <c r="H49" s="99" t="s">
        <v>336</v>
      </c>
      <c r="I49" s="77" t="s">
        <v>2</v>
      </c>
      <c r="J49" s="78" t="s">
        <v>91</v>
      </c>
      <c r="K49" s="104" t="s">
        <v>262</v>
      </c>
      <c r="L49" s="53" t="s">
        <v>275</v>
      </c>
      <c r="M49" s="80" t="s">
        <v>233</v>
      </c>
      <c r="N49" s="77" t="s">
        <v>218</v>
      </c>
      <c r="O49" s="77" t="s">
        <v>460</v>
      </c>
      <c r="P49" s="77" t="s">
        <v>24</v>
      </c>
      <c r="Q49" s="77" t="s">
        <v>62</v>
      </c>
      <c r="R49" s="78" t="s">
        <v>71</v>
      </c>
      <c r="S49" s="81" t="s">
        <v>77</v>
      </c>
      <c r="T49" s="82">
        <v>43647</v>
      </c>
      <c r="U49" s="78" t="s">
        <v>100</v>
      </c>
      <c r="V49" s="78" t="s">
        <v>103</v>
      </c>
      <c r="W49" s="78" t="str">
        <f t="shared" ref="W49:W58" si="211">IF(Z49="","",IF(Z49&lt;=10,"Bajo",IF(Z49&lt;=15,"Moderado",IF(Z49&gt;15,"Alto",""))))</f>
        <v>Bajo</v>
      </c>
      <c r="X49" s="78">
        <f t="shared" si="142"/>
        <v>3</v>
      </c>
      <c r="Y49" s="78">
        <f t="shared" si="143"/>
        <v>3</v>
      </c>
      <c r="Z49" s="78">
        <f t="shared" ref="Z49:Z58" si="212">IF(X49="","",IF(Y49="","",(X49*Y49)))</f>
        <v>9</v>
      </c>
      <c r="AA49" s="78" t="str">
        <f t="shared" ref="AA49:AA58" si="213">IF(Z49="","",IF(Z49&lt;=10,"Tolerable",IF(Z49&lt;=15,"Potencialmente no tolerable",IF(Z49&gt;15,"No tolerable",""))))</f>
        <v>Tolerable</v>
      </c>
      <c r="AB49" s="78" t="str">
        <f t="shared" ref="AB49:AB58" si="214">IF(AA49="","",IF(AA49="Tolerable","No",IF(AA49="Potencialmente no tolerable","No",IF(AA49="No tolerable","Si",""))))</f>
        <v>No</v>
      </c>
      <c r="AC49" s="53" t="s">
        <v>306</v>
      </c>
      <c r="AD49" s="80" t="s">
        <v>230</v>
      </c>
      <c r="AE49" s="78">
        <v>0</v>
      </c>
      <c r="AF49" s="83">
        <v>0</v>
      </c>
      <c r="AG49" s="84">
        <f t="shared" ref="AG49:AG58" si="215">IF(AE49="","",IF(AF49="","",(AE49-(AE49*AF49))))</f>
        <v>0</v>
      </c>
      <c r="AH49" s="27">
        <v>0</v>
      </c>
      <c r="AI49" s="187">
        <f t="shared" si="2"/>
        <v>0</v>
      </c>
      <c r="AJ49" s="145">
        <v>44006</v>
      </c>
      <c r="AK49" s="145" t="s">
        <v>291</v>
      </c>
      <c r="AL49" s="158" t="str">
        <f>IF(MATRIZASPECTOS[[#This Row],[(2) Tipo de valoración 2020]]="","",IF(MATRIZASPECTOS[[#This Row],[(2) Tipo de valoración 2020]]="Manual","",MATRIZASPECTOS[[#This Row],[Probabilidad]]))</f>
        <v>Probable</v>
      </c>
      <c r="AM49" s="158" t="str">
        <f>IF(MATRIZASPECTOS[[#This Row],[(2) Tipo de valoración 2020]]="","",IF(MATRIZASPECTOS[[#This Row],[(2) Tipo de valoración 2020]]="Manual","",MATRIZASPECTOS[[#This Row],[Consecuencia]]))</f>
        <v>Moderada</v>
      </c>
      <c r="AN49" s="159" t="str">
        <f t="shared" si="3"/>
        <v>Bajo</v>
      </c>
      <c r="AO49" s="159">
        <f t="shared" si="24"/>
        <v>3</v>
      </c>
      <c r="AP49" s="159">
        <f t="shared" si="4"/>
        <v>3</v>
      </c>
      <c r="AQ49" s="78">
        <f t="shared" si="25"/>
        <v>9</v>
      </c>
      <c r="AR49" s="84">
        <f t="shared" si="5"/>
        <v>9</v>
      </c>
      <c r="AS49" s="78" t="str">
        <f t="shared" ref="AS49:AS58" si="216">IF(AR49="","",IF(AR49&lt;=10,"Tolerable",IF(AR49&lt;=15,"Potencialmente no tolerable",IF(AR49&gt;15,"No tolerable",""))))</f>
        <v>Tolerable</v>
      </c>
      <c r="AT49" s="78" t="str">
        <f t="shared" ref="AT49:AT58" si="217">IF(AS49="","",IF(AS49="Tolerable","No",IF(AS49="Potencialmente no tolerable","No",IF(AS49="No tolerable","Si",""))))</f>
        <v>No</v>
      </c>
      <c r="AU49" s="140" t="s">
        <v>302</v>
      </c>
      <c r="AV49" s="37" t="s">
        <v>230</v>
      </c>
      <c r="AW49" s="27">
        <v>0</v>
      </c>
      <c r="AX49" s="191">
        <v>0</v>
      </c>
      <c r="AY49" s="29">
        <f t="shared" si="6"/>
        <v>0</v>
      </c>
      <c r="AZ49" s="27">
        <v>0</v>
      </c>
      <c r="BA49" s="189">
        <f t="shared" si="7"/>
        <v>0</v>
      </c>
      <c r="BB49" s="142">
        <v>44105</v>
      </c>
      <c r="BC49" s="27" t="s">
        <v>291</v>
      </c>
      <c r="BD49" s="27" t="str">
        <f>IF(MATRIZASPECTOS[[#This Row],[(E) Tipo de valoración extraordinaria 2020]]="","",IF(MATRIZASPECTOS[[#This Row],[(E) Tipo de valoración extraordinaria 2020]]="Manual","",MATRIZASPECTOS[[#This Row],[(2) Probabilidad]]))</f>
        <v>Probable</v>
      </c>
      <c r="BE49" s="27" t="str">
        <f>IF(MATRIZASPECTOS[[#This Row],[(E) Tipo de valoración extraordinaria 2020]]="","",IF(MATRIZASPECTOS[[#This Row],[(E) Tipo de valoración extraordinaria 2020]]="Manual","",MATRIZASPECTOS[[#This Row],[(2) Consecuencia]]))</f>
        <v>Moderada</v>
      </c>
      <c r="BF49" s="27" t="str">
        <f t="shared" si="8"/>
        <v>Bajo</v>
      </c>
      <c r="BG49" s="27">
        <f t="shared" si="9"/>
        <v>3</v>
      </c>
      <c r="BH49" s="27">
        <f t="shared" si="27"/>
        <v>3</v>
      </c>
      <c r="BI49" s="27">
        <f t="shared" si="11"/>
        <v>9</v>
      </c>
      <c r="BJ49" s="29">
        <f t="shared" si="12"/>
        <v>9</v>
      </c>
      <c r="BK49" s="78" t="str">
        <f t="shared" si="186"/>
        <v>Tolerable</v>
      </c>
      <c r="BL49" s="27" t="str">
        <f t="shared" si="13"/>
        <v>No</v>
      </c>
      <c r="BM49" s="53" t="s">
        <v>406</v>
      </c>
      <c r="BN49" s="80"/>
      <c r="BO49" s="84">
        <f t="shared" si="14"/>
        <v>0</v>
      </c>
      <c r="BP49" s="83"/>
      <c r="BQ49" s="84" t="str">
        <f t="shared" ref="BQ49:BQ58" si="218">IF(BO49="","",IF(BP49="","",(BO49-(BO49*BP49))))</f>
        <v/>
      </c>
      <c r="BR49" s="27"/>
      <c r="BS49" s="85" t="str">
        <f t="shared" ref="BS49:BS58" si="219">IF(BQ49="","",IF(BR49="","",((BQ49-BR49)/BQ49)))</f>
        <v/>
      </c>
      <c r="BT49" s="86"/>
      <c r="BU49" s="78">
        <f t="shared" si="15"/>
        <v>9</v>
      </c>
      <c r="BV49" s="78" t="str">
        <f t="shared" si="16"/>
        <v>Tolerable</v>
      </c>
      <c r="BW49" s="84" t="str">
        <f t="shared" ref="BW49:BW58" si="220">IF(BS49="","",(IF(BS49&lt;=-1%,(BU49+(ABS(BU49*BS49))),(BU49-((ABS(BU49*BS49))+BP49)))))</f>
        <v/>
      </c>
      <c r="BX49" s="78" t="str">
        <f t="shared" ref="BX49:BX58" si="221">IF(BW49="","",IF(BW49&lt;=10,"Tolerable",IF(BW49&lt;=15,"Potencialmente no tolerable",IF(BW49&gt;15,"No tolerable",""))))</f>
        <v/>
      </c>
      <c r="BY49" s="78" t="str">
        <f t="shared" ref="BY49:BY58" si="222">IF(BX49="","",IF(BX49="Tolerable","No",IF(BX49="Potencialmente no tolerable","No",IF(BX49="No tolerable","Si",""))))</f>
        <v/>
      </c>
      <c r="BZ49" s="79"/>
      <c r="CA49" s="80"/>
      <c r="CB49" s="84" t="str">
        <f t="shared" ref="CB49:CB58" si="223">IF(BR49="","",BR49)</f>
        <v/>
      </c>
      <c r="CC49" s="83"/>
      <c r="CD49" s="84" t="str">
        <f t="shared" ref="CD49:CD58" si="224">IF(CB49="","",IF(CC49="","",(CB49-(CB49*CC49))))</f>
        <v/>
      </c>
      <c r="CE49" s="27"/>
      <c r="CF49" s="85" t="str">
        <f t="shared" ref="CF49:CF58" si="225">IF(CD49="","",IF(CE49="","",((CD49-CE49)/CD49)))</f>
        <v/>
      </c>
      <c r="CG49" s="86"/>
      <c r="CH49" s="78" t="str">
        <f t="shared" ref="CH49:CH58" si="226">IF(BW49="","",BW49)</f>
        <v/>
      </c>
      <c r="CI49" s="78" t="str">
        <f t="shared" ref="CI49:CI58" si="227">IF(BX49="","",BX49)</f>
        <v/>
      </c>
      <c r="CJ49" s="84" t="str">
        <f t="shared" ref="CJ49:CJ58" si="228">IF(CF49="","",(IF(CF49&lt;=-1%,(CH49+(ABS(CH49*CF49))),(CH49-((ABS(CH49*CF49))+CC49)))))</f>
        <v/>
      </c>
      <c r="CK49" s="78" t="str">
        <f t="shared" ref="CK49:CK58" si="229">IF(CJ49="","",IF(CJ49&lt;=10,"Tolerable",IF(CJ49&lt;=15,"Potencialmente no tolerable",IF(CJ49&gt;15,"No tolerable",""))))</f>
        <v/>
      </c>
      <c r="CL49" s="78" t="str">
        <f t="shared" ref="CL49:CL58" si="230">IF(CK49="","",IF(CK49="Tolerable","No",IF(CK49="Potencialmente no tolerable","No",IF(CK49="No tolerable","Si",""))))</f>
        <v/>
      </c>
      <c r="CM49" s="79"/>
      <c r="CN49" s="80"/>
      <c r="CO49" s="84" t="str">
        <f t="shared" ref="CO49:CO58" si="231">IF(CE49="","",CE49)</f>
        <v/>
      </c>
      <c r="CP49" s="83"/>
      <c r="CQ49" s="84" t="str">
        <f t="shared" ref="CQ49:CQ58" si="232">IF(CO49="","",IF(CP49="","",(CO49-(CO49*CP49))))</f>
        <v/>
      </c>
      <c r="CR49" s="27"/>
      <c r="CS49" s="85" t="str">
        <f t="shared" ref="CS49:CS58" si="233">IF(CQ49="","",IF(CR49="","",((CQ49-CR49)/CQ49)))</f>
        <v/>
      </c>
      <c r="CT49" s="86"/>
      <c r="CU49" s="78" t="str">
        <f t="shared" ref="CU49:CU58" si="234">IF(CJ49="","",CJ49)</f>
        <v/>
      </c>
      <c r="CV49" s="78" t="str">
        <f t="shared" ref="CV49:CV58" si="235">IF(CK49="","",CK49)</f>
        <v/>
      </c>
      <c r="CW49" s="84" t="str">
        <f t="shared" ref="CW49:CW58" si="236">IF(CS49="","",(IF(CS49&lt;=-1%,(CU49+(ABS(CU49*CS49))),(CU49-((ABS(CU49*CS49))+CP49)))))</f>
        <v/>
      </c>
      <c r="CX49" s="78" t="str">
        <f t="shared" ref="CX49:CX58" si="237">IF(CW49="","",IF(CW49&lt;=10,"Tolerable",IF(CW49&lt;=15,"Potencialmente no tolerable",IF(CW49&gt;15,"No tolerable",""))))</f>
        <v/>
      </c>
      <c r="CY49" s="78" t="str">
        <f t="shared" ref="CY49:CY58" si="238">IF(CX49="","",IF(CX49="Tolerable","No",IF(CX49="Potencialmente no tolerable","No",IF(CX49="No tolerable","Si",""))))</f>
        <v/>
      </c>
      <c r="CZ49" s="87"/>
    </row>
    <row r="50" spans="1:104" ht="45.75" thickBot="1" x14ac:dyDescent="0.3">
      <c r="A50" s="17">
        <v>47</v>
      </c>
      <c r="B50" s="76" t="str">
        <f t="shared" si="208"/>
        <v>Gestión Integral del Relacionamiento y las Comunicaciones</v>
      </c>
      <c r="C50" s="76" t="str">
        <f t="shared" si="209"/>
        <v>Generación de emisiones</v>
      </c>
      <c r="D50" s="76" t="str">
        <f t="shared" si="210"/>
        <v>Contaminación por emisión de contaminantes criterio</v>
      </c>
      <c r="E50" s="82">
        <v>43647</v>
      </c>
      <c r="F50" s="168" t="s">
        <v>334</v>
      </c>
      <c r="G50" s="99" t="s">
        <v>177</v>
      </c>
      <c r="H50" s="99" t="s">
        <v>336</v>
      </c>
      <c r="I50" s="77" t="s">
        <v>2</v>
      </c>
      <c r="J50" s="78" t="s">
        <v>91</v>
      </c>
      <c r="K50" s="104" t="s">
        <v>262</v>
      </c>
      <c r="L50" s="53" t="s">
        <v>275</v>
      </c>
      <c r="M50" s="80" t="s">
        <v>68</v>
      </c>
      <c r="N50" s="77" t="s">
        <v>219</v>
      </c>
      <c r="O50" s="77" t="s">
        <v>460</v>
      </c>
      <c r="P50" s="77" t="s">
        <v>19</v>
      </c>
      <c r="Q50" s="77" t="s">
        <v>46</v>
      </c>
      <c r="R50" s="78" t="s">
        <v>71</v>
      </c>
      <c r="S50" s="81" t="s">
        <v>74</v>
      </c>
      <c r="T50" s="82">
        <v>43647</v>
      </c>
      <c r="U50" s="78" t="s">
        <v>100</v>
      </c>
      <c r="V50" s="78" t="s">
        <v>103</v>
      </c>
      <c r="W50" s="78" t="str">
        <f t="shared" si="211"/>
        <v>Bajo</v>
      </c>
      <c r="X50" s="78">
        <f t="shared" si="142"/>
        <v>3</v>
      </c>
      <c r="Y50" s="78">
        <f t="shared" si="143"/>
        <v>3</v>
      </c>
      <c r="Z50" s="78">
        <f t="shared" si="212"/>
        <v>9</v>
      </c>
      <c r="AA50" s="78" t="str">
        <f t="shared" si="213"/>
        <v>Tolerable</v>
      </c>
      <c r="AB50" s="78" t="str">
        <f t="shared" si="214"/>
        <v>No</v>
      </c>
      <c r="AC50" s="53" t="s">
        <v>306</v>
      </c>
      <c r="AD50" s="80" t="s">
        <v>230</v>
      </c>
      <c r="AE50" s="78">
        <v>0</v>
      </c>
      <c r="AF50" s="83">
        <v>0</v>
      </c>
      <c r="AG50" s="84">
        <f t="shared" si="215"/>
        <v>0</v>
      </c>
      <c r="AH50" s="27">
        <v>0</v>
      </c>
      <c r="AI50" s="187">
        <f t="shared" si="2"/>
        <v>0</v>
      </c>
      <c r="AJ50" s="145">
        <v>44006</v>
      </c>
      <c r="AK50" s="145" t="s">
        <v>291</v>
      </c>
      <c r="AL50" s="158" t="str">
        <f>IF(MATRIZASPECTOS[[#This Row],[(2) Tipo de valoración 2020]]="","",IF(MATRIZASPECTOS[[#This Row],[(2) Tipo de valoración 2020]]="Manual","",MATRIZASPECTOS[[#This Row],[Probabilidad]]))</f>
        <v>Probable</v>
      </c>
      <c r="AM50" s="158" t="str">
        <f>IF(MATRIZASPECTOS[[#This Row],[(2) Tipo de valoración 2020]]="","",IF(MATRIZASPECTOS[[#This Row],[(2) Tipo de valoración 2020]]="Manual","",MATRIZASPECTOS[[#This Row],[Consecuencia]]))</f>
        <v>Moderada</v>
      </c>
      <c r="AN50" s="159" t="str">
        <f t="shared" si="3"/>
        <v>Bajo</v>
      </c>
      <c r="AO50" s="159">
        <f t="shared" si="24"/>
        <v>3</v>
      </c>
      <c r="AP50" s="159">
        <f t="shared" si="4"/>
        <v>3</v>
      </c>
      <c r="AQ50" s="78">
        <f t="shared" si="25"/>
        <v>9</v>
      </c>
      <c r="AR50" s="84">
        <f t="shared" si="5"/>
        <v>9</v>
      </c>
      <c r="AS50" s="78" t="str">
        <f t="shared" si="216"/>
        <v>Tolerable</v>
      </c>
      <c r="AT50" s="78" t="str">
        <f t="shared" si="217"/>
        <v>No</v>
      </c>
      <c r="AU50" s="140" t="s">
        <v>302</v>
      </c>
      <c r="AV50" s="37" t="s">
        <v>230</v>
      </c>
      <c r="AW50" s="27">
        <v>0</v>
      </c>
      <c r="AX50" s="191">
        <v>0</v>
      </c>
      <c r="AY50" s="29">
        <f t="shared" si="6"/>
        <v>0</v>
      </c>
      <c r="AZ50" s="27">
        <v>0</v>
      </c>
      <c r="BA50" s="189">
        <f t="shared" si="7"/>
        <v>0</v>
      </c>
      <c r="BB50" s="142">
        <v>44105</v>
      </c>
      <c r="BC50" s="27" t="s">
        <v>291</v>
      </c>
      <c r="BD50" s="27" t="str">
        <f>IF(MATRIZASPECTOS[[#This Row],[(E) Tipo de valoración extraordinaria 2020]]="","",IF(MATRIZASPECTOS[[#This Row],[(E) Tipo de valoración extraordinaria 2020]]="Manual","",MATRIZASPECTOS[[#This Row],[(2) Probabilidad]]))</f>
        <v>Probable</v>
      </c>
      <c r="BE50" s="27" t="str">
        <f>IF(MATRIZASPECTOS[[#This Row],[(E) Tipo de valoración extraordinaria 2020]]="","",IF(MATRIZASPECTOS[[#This Row],[(E) Tipo de valoración extraordinaria 2020]]="Manual","",MATRIZASPECTOS[[#This Row],[(2) Consecuencia]]))</f>
        <v>Moderada</v>
      </c>
      <c r="BF50" s="27" t="str">
        <f t="shared" si="8"/>
        <v>Bajo</v>
      </c>
      <c r="BG50" s="27">
        <f t="shared" si="9"/>
        <v>3</v>
      </c>
      <c r="BH50" s="27">
        <f t="shared" si="27"/>
        <v>3</v>
      </c>
      <c r="BI50" s="27">
        <f t="shared" si="11"/>
        <v>9</v>
      </c>
      <c r="BJ50" s="29">
        <f t="shared" si="12"/>
        <v>9</v>
      </c>
      <c r="BK50" s="78" t="str">
        <f t="shared" si="186"/>
        <v>Tolerable</v>
      </c>
      <c r="BL50" s="27" t="str">
        <f t="shared" si="13"/>
        <v>No</v>
      </c>
      <c r="BM50" s="53" t="s">
        <v>414</v>
      </c>
      <c r="BN50" s="80"/>
      <c r="BO50" s="84">
        <f t="shared" si="14"/>
        <v>0</v>
      </c>
      <c r="BP50" s="83"/>
      <c r="BQ50" s="84" t="str">
        <f t="shared" si="218"/>
        <v/>
      </c>
      <c r="BR50" s="27"/>
      <c r="BS50" s="85" t="str">
        <f t="shared" si="219"/>
        <v/>
      </c>
      <c r="BT50" s="86"/>
      <c r="BU50" s="78">
        <f t="shared" si="15"/>
        <v>9</v>
      </c>
      <c r="BV50" s="78" t="str">
        <f t="shared" si="16"/>
        <v>Tolerable</v>
      </c>
      <c r="BW50" s="84" t="str">
        <f t="shared" si="220"/>
        <v/>
      </c>
      <c r="BX50" s="78" t="str">
        <f t="shared" si="221"/>
        <v/>
      </c>
      <c r="BY50" s="78" t="str">
        <f t="shared" si="222"/>
        <v/>
      </c>
      <c r="BZ50" s="79"/>
      <c r="CA50" s="80"/>
      <c r="CB50" s="84" t="str">
        <f t="shared" si="223"/>
        <v/>
      </c>
      <c r="CC50" s="83"/>
      <c r="CD50" s="84" t="str">
        <f t="shared" si="224"/>
        <v/>
      </c>
      <c r="CE50" s="27"/>
      <c r="CF50" s="85" t="str">
        <f t="shared" si="225"/>
        <v/>
      </c>
      <c r="CG50" s="86"/>
      <c r="CH50" s="78" t="str">
        <f t="shared" si="226"/>
        <v/>
      </c>
      <c r="CI50" s="78" t="str">
        <f t="shared" si="227"/>
        <v/>
      </c>
      <c r="CJ50" s="84" t="str">
        <f t="shared" si="228"/>
        <v/>
      </c>
      <c r="CK50" s="78" t="str">
        <f t="shared" si="229"/>
        <v/>
      </c>
      <c r="CL50" s="78" t="str">
        <f t="shared" si="230"/>
        <v/>
      </c>
      <c r="CM50" s="79"/>
      <c r="CN50" s="80"/>
      <c r="CO50" s="84" t="str">
        <f t="shared" si="231"/>
        <v/>
      </c>
      <c r="CP50" s="83"/>
      <c r="CQ50" s="84" t="str">
        <f t="shared" si="232"/>
        <v/>
      </c>
      <c r="CR50" s="27"/>
      <c r="CS50" s="85" t="str">
        <f t="shared" si="233"/>
        <v/>
      </c>
      <c r="CT50" s="86"/>
      <c r="CU50" s="78" t="str">
        <f t="shared" si="234"/>
        <v/>
      </c>
      <c r="CV50" s="78" t="str">
        <f t="shared" si="235"/>
        <v/>
      </c>
      <c r="CW50" s="84" t="str">
        <f t="shared" si="236"/>
        <v/>
      </c>
      <c r="CX50" s="78" t="str">
        <f t="shared" si="237"/>
        <v/>
      </c>
      <c r="CY50" s="78" t="str">
        <f t="shared" si="238"/>
        <v/>
      </c>
      <c r="CZ50" s="87"/>
    </row>
    <row r="51" spans="1:104" ht="45.75" thickBot="1" x14ac:dyDescent="0.3">
      <c r="A51" s="17">
        <v>48</v>
      </c>
      <c r="B51" s="76" t="str">
        <f t="shared" si="208"/>
        <v>Gestión Integral del Relacionamiento y las Comunicaciones</v>
      </c>
      <c r="C51" s="76" t="str">
        <f t="shared" si="209"/>
        <v>Generación de emisiones</v>
      </c>
      <c r="D51" s="76" t="str">
        <f t="shared" si="210"/>
        <v>Contaminación por emisión de ruido</v>
      </c>
      <c r="E51" s="82">
        <v>43647</v>
      </c>
      <c r="F51" s="168" t="s">
        <v>334</v>
      </c>
      <c r="G51" s="99" t="s">
        <v>177</v>
      </c>
      <c r="H51" s="99" t="s">
        <v>336</v>
      </c>
      <c r="I51" s="77" t="s">
        <v>2</v>
      </c>
      <c r="J51" s="78" t="s">
        <v>91</v>
      </c>
      <c r="K51" s="104" t="s">
        <v>262</v>
      </c>
      <c r="L51" s="53" t="s">
        <v>275</v>
      </c>
      <c r="M51" s="80" t="s">
        <v>68</v>
      </c>
      <c r="N51" s="77" t="s">
        <v>220</v>
      </c>
      <c r="O51" s="77" t="s">
        <v>460</v>
      </c>
      <c r="P51" s="77" t="s">
        <v>19</v>
      </c>
      <c r="Q51" s="77" t="s">
        <v>43</v>
      </c>
      <c r="R51" s="78" t="s">
        <v>71</v>
      </c>
      <c r="S51" s="81" t="s">
        <v>74</v>
      </c>
      <c r="T51" s="82">
        <v>43647</v>
      </c>
      <c r="U51" s="78" t="s">
        <v>100</v>
      </c>
      <c r="V51" s="78" t="s">
        <v>102</v>
      </c>
      <c r="W51" s="78" t="str">
        <f t="shared" si="211"/>
        <v>Bajo</v>
      </c>
      <c r="X51" s="78">
        <f t="shared" si="142"/>
        <v>3</v>
      </c>
      <c r="Y51" s="78">
        <f t="shared" si="143"/>
        <v>1</v>
      </c>
      <c r="Z51" s="78">
        <f t="shared" si="212"/>
        <v>3</v>
      </c>
      <c r="AA51" s="78" t="str">
        <f t="shared" si="213"/>
        <v>Tolerable</v>
      </c>
      <c r="AB51" s="78" t="str">
        <f t="shared" si="214"/>
        <v>No</v>
      </c>
      <c r="AC51" s="53" t="s">
        <v>306</v>
      </c>
      <c r="AD51" s="80" t="s">
        <v>230</v>
      </c>
      <c r="AE51" s="78">
        <v>0</v>
      </c>
      <c r="AF51" s="83">
        <v>0</v>
      </c>
      <c r="AG51" s="84">
        <f t="shared" si="215"/>
        <v>0</v>
      </c>
      <c r="AH51" s="27">
        <v>0</v>
      </c>
      <c r="AI51" s="187">
        <f t="shared" si="2"/>
        <v>0</v>
      </c>
      <c r="AJ51" s="145">
        <v>44006</v>
      </c>
      <c r="AK51" s="145" t="s">
        <v>291</v>
      </c>
      <c r="AL51" s="158" t="str">
        <f>IF(MATRIZASPECTOS[[#This Row],[(2) Tipo de valoración 2020]]="","",IF(MATRIZASPECTOS[[#This Row],[(2) Tipo de valoración 2020]]="Manual","",MATRIZASPECTOS[[#This Row],[Probabilidad]]))</f>
        <v>Probable</v>
      </c>
      <c r="AM51" s="158" t="str">
        <f>IF(MATRIZASPECTOS[[#This Row],[(2) Tipo de valoración 2020]]="","",IF(MATRIZASPECTOS[[#This Row],[(2) Tipo de valoración 2020]]="Manual","",MATRIZASPECTOS[[#This Row],[Consecuencia]]))</f>
        <v>Baja</v>
      </c>
      <c r="AN51" s="159" t="str">
        <f t="shared" si="3"/>
        <v>Bajo</v>
      </c>
      <c r="AO51" s="159">
        <f t="shared" si="24"/>
        <v>3</v>
      </c>
      <c r="AP51" s="159">
        <f t="shared" si="4"/>
        <v>1</v>
      </c>
      <c r="AQ51" s="78">
        <f t="shared" si="25"/>
        <v>3</v>
      </c>
      <c r="AR51" s="84">
        <f t="shared" si="5"/>
        <v>3</v>
      </c>
      <c r="AS51" s="78" t="str">
        <f t="shared" si="216"/>
        <v>Tolerable</v>
      </c>
      <c r="AT51" s="78" t="str">
        <f t="shared" si="217"/>
        <v>No</v>
      </c>
      <c r="AU51" s="140" t="s">
        <v>302</v>
      </c>
      <c r="AV51" s="37" t="s">
        <v>230</v>
      </c>
      <c r="AW51" s="27">
        <v>0</v>
      </c>
      <c r="AX51" s="191">
        <v>0</v>
      </c>
      <c r="AY51" s="29">
        <f t="shared" si="6"/>
        <v>0</v>
      </c>
      <c r="AZ51" s="27">
        <v>0</v>
      </c>
      <c r="BA51" s="189">
        <f t="shared" si="7"/>
        <v>0</v>
      </c>
      <c r="BB51" s="145">
        <v>44105</v>
      </c>
      <c r="BC51" s="27" t="s">
        <v>291</v>
      </c>
      <c r="BD51" s="27" t="str">
        <f>IF(MATRIZASPECTOS[[#This Row],[(E) Tipo de valoración extraordinaria 2020]]="","",IF(MATRIZASPECTOS[[#This Row],[(E) Tipo de valoración extraordinaria 2020]]="Manual","",MATRIZASPECTOS[[#This Row],[(2) Probabilidad]]))</f>
        <v>Probable</v>
      </c>
      <c r="BE51" s="27" t="str">
        <f>IF(MATRIZASPECTOS[[#This Row],[(E) Tipo de valoración extraordinaria 2020]]="","",IF(MATRIZASPECTOS[[#This Row],[(E) Tipo de valoración extraordinaria 2020]]="Manual","",MATRIZASPECTOS[[#This Row],[(2) Consecuencia]]))</f>
        <v>Baja</v>
      </c>
      <c r="BF51" s="27" t="str">
        <f t="shared" si="8"/>
        <v>Bajo</v>
      </c>
      <c r="BG51" s="27">
        <f t="shared" si="9"/>
        <v>3</v>
      </c>
      <c r="BH51" s="27">
        <f t="shared" si="27"/>
        <v>1</v>
      </c>
      <c r="BI51" s="27">
        <f t="shared" si="11"/>
        <v>3</v>
      </c>
      <c r="BJ51" s="29">
        <f t="shared" si="12"/>
        <v>3</v>
      </c>
      <c r="BK51" s="78" t="str">
        <f t="shared" si="186"/>
        <v>Tolerable</v>
      </c>
      <c r="BL51" s="27" t="str">
        <f t="shared" si="13"/>
        <v>No</v>
      </c>
      <c r="BM51" s="53" t="s">
        <v>437</v>
      </c>
      <c r="BN51" s="80"/>
      <c r="BO51" s="84">
        <f t="shared" si="14"/>
        <v>0</v>
      </c>
      <c r="BP51" s="83"/>
      <c r="BQ51" s="84" t="str">
        <f t="shared" si="218"/>
        <v/>
      </c>
      <c r="BR51" s="27"/>
      <c r="BS51" s="85" t="str">
        <f t="shared" si="219"/>
        <v/>
      </c>
      <c r="BT51" s="86"/>
      <c r="BU51" s="78">
        <f t="shared" si="15"/>
        <v>3</v>
      </c>
      <c r="BV51" s="78" t="str">
        <f t="shared" si="16"/>
        <v>Tolerable</v>
      </c>
      <c r="BW51" s="84" t="str">
        <f t="shared" si="220"/>
        <v/>
      </c>
      <c r="BX51" s="78" t="str">
        <f t="shared" si="221"/>
        <v/>
      </c>
      <c r="BY51" s="78" t="str">
        <f t="shared" si="222"/>
        <v/>
      </c>
      <c r="BZ51" s="79"/>
      <c r="CA51" s="80"/>
      <c r="CB51" s="84" t="str">
        <f t="shared" si="223"/>
        <v/>
      </c>
      <c r="CC51" s="83"/>
      <c r="CD51" s="84" t="str">
        <f t="shared" si="224"/>
        <v/>
      </c>
      <c r="CE51" s="27"/>
      <c r="CF51" s="85" t="str">
        <f t="shared" si="225"/>
        <v/>
      </c>
      <c r="CG51" s="86"/>
      <c r="CH51" s="78" t="str">
        <f t="shared" si="226"/>
        <v/>
      </c>
      <c r="CI51" s="78" t="str">
        <f t="shared" si="227"/>
        <v/>
      </c>
      <c r="CJ51" s="84" t="str">
        <f t="shared" si="228"/>
        <v/>
      </c>
      <c r="CK51" s="78" t="str">
        <f t="shared" si="229"/>
        <v/>
      </c>
      <c r="CL51" s="78" t="str">
        <f t="shared" si="230"/>
        <v/>
      </c>
      <c r="CM51" s="79"/>
      <c r="CN51" s="80"/>
      <c r="CO51" s="84" t="str">
        <f t="shared" si="231"/>
        <v/>
      </c>
      <c r="CP51" s="83"/>
      <c r="CQ51" s="84" t="str">
        <f t="shared" si="232"/>
        <v/>
      </c>
      <c r="CR51" s="27"/>
      <c r="CS51" s="85" t="str">
        <f t="shared" si="233"/>
        <v/>
      </c>
      <c r="CT51" s="86"/>
      <c r="CU51" s="78" t="str">
        <f t="shared" si="234"/>
        <v/>
      </c>
      <c r="CV51" s="78" t="str">
        <f t="shared" si="235"/>
        <v/>
      </c>
      <c r="CW51" s="84" t="str">
        <f t="shared" si="236"/>
        <v/>
      </c>
      <c r="CX51" s="78" t="str">
        <f t="shared" si="237"/>
        <v/>
      </c>
      <c r="CY51" s="78" t="str">
        <f t="shared" si="238"/>
        <v/>
      </c>
      <c r="CZ51" s="87"/>
    </row>
    <row r="52" spans="1:104" ht="72.75" thickBot="1" x14ac:dyDescent="0.3">
      <c r="A52" s="17">
        <v>49</v>
      </c>
      <c r="B52" s="76" t="str">
        <f t="shared" si="208"/>
        <v>Gestión Integral del Relacionamiento y las Comunicaciones</v>
      </c>
      <c r="C52" s="76" t="str">
        <f t="shared" si="209"/>
        <v>Generación de residuos</v>
      </c>
      <c r="D52" s="76" t="str">
        <f t="shared" si="210"/>
        <v>Contaminación por generación de residuos ordinarios</v>
      </c>
      <c r="E52" s="82">
        <v>43647</v>
      </c>
      <c r="F52" s="168" t="s">
        <v>334</v>
      </c>
      <c r="G52" s="99" t="s">
        <v>177</v>
      </c>
      <c r="H52" s="99" t="s">
        <v>336</v>
      </c>
      <c r="I52" s="77" t="s">
        <v>2</v>
      </c>
      <c r="J52" s="78" t="s">
        <v>91</v>
      </c>
      <c r="K52" s="111" t="s">
        <v>223</v>
      </c>
      <c r="L52" s="53" t="s">
        <v>275</v>
      </c>
      <c r="M52" s="80" t="s">
        <v>68</v>
      </c>
      <c r="N52" s="77" t="s">
        <v>209</v>
      </c>
      <c r="O52" s="77" t="s">
        <v>460</v>
      </c>
      <c r="P52" s="77" t="s">
        <v>23</v>
      </c>
      <c r="Q52" s="77" t="s">
        <v>55</v>
      </c>
      <c r="R52" s="78" t="s">
        <v>71</v>
      </c>
      <c r="S52" s="55" t="s">
        <v>76</v>
      </c>
      <c r="T52" s="82">
        <v>43647</v>
      </c>
      <c r="U52" s="78" t="s">
        <v>101</v>
      </c>
      <c r="V52" s="78" t="s">
        <v>104</v>
      </c>
      <c r="W52" s="78" t="str">
        <f t="shared" si="211"/>
        <v>Alto</v>
      </c>
      <c r="X52" s="78">
        <f t="shared" si="142"/>
        <v>5</v>
      </c>
      <c r="Y52" s="78">
        <f t="shared" si="143"/>
        <v>5</v>
      </c>
      <c r="Z52" s="78">
        <f t="shared" si="212"/>
        <v>25</v>
      </c>
      <c r="AA52" s="78" t="str">
        <f t="shared" si="213"/>
        <v>No tolerable</v>
      </c>
      <c r="AB52" s="78" t="str">
        <f t="shared" si="214"/>
        <v>Si</v>
      </c>
      <c r="AC52" s="140" t="s">
        <v>312</v>
      </c>
      <c r="AD52" s="80" t="s">
        <v>284</v>
      </c>
      <c r="AE52" s="78">
        <v>0.97</v>
      </c>
      <c r="AF52" s="83">
        <v>0</v>
      </c>
      <c r="AG52" s="84">
        <f t="shared" si="215"/>
        <v>0.97</v>
      </c>
      <c r="AH52" s="27">
        <v>0.74</v>
      </c>
      <c r="AI52" s="187">
        <f t="shared" si="2"/>
        <v>0.23711340206185566</v>
      </c>
      <c r="AJ52" s="145">
        <v>44006</v>
      </c>
      <c r="AK52" s="145" t="s">
        <v>291</v>
      </c>
      <c r="AL52" s="158" t="str">
        <f>IF(MATRIZASPECTOS[[#This Row],[(2) Tipo de valoración 2020]]="","",IF(MATRIZASPECTOS[[#This Row],[(2) Tipo de valoración 2020]]="Manual","",MATRIZASPECTOS[[#This Row],[Probabilidad]]))</f>
        <v>Certeza</v>
      </c>
      <c r="AM52" s="158" t="str">
        <f>IF(MATRIZASPECTOS[[#This Row],[(2) Tipo de valoración 2020]]="","",IF(MATRIZASPECTOS[[#This Row],[(2) Tipo de valoración 2020]]="Manual","",MATRIZASPECTOS[[#This Row],[Consecuencia]]))</f>
        <v>Alta</v>
      </c>
      <c r="AN52" s="159" t="str">
        <f t="shared" si="3"/>
        <v>Alto</v>
      </c>
      <c r="AO52" s="159">
        <f t="shared" si="24"/>
        <v>5</v>
      </c>
      <c r="AP52" s="159">
        <f t="shared" si="4"/>
        <v>5</v>
      </c>
      <c r="AQ52" s="78">
        <f t="shared" si="25"/>
        <v>25</v>
      </c>
      <c r="AR52" s="84">
        <f t="shared" si="5"/>
        <v>19.072164948453608</v>
      </c>
      <c r="AS52" s="78" t="str">
        <f t="shared" si="216"/>
        <v>No tolerable</v>
      </c>
      <c r="AT52" s="78" t="str">
        <f t="shared" si="217"/>
        <v>Si</v>
      </c>
      <c r="AU52" s="140" t="s">
        <v>304</v>
      </c>
      <c r="AV52" s="37" t="s">
        <v>284</v>
      </c>
      <c r="AW52" s="27">
        <v>0.74</v>
      </c>
      <c r="AX52" s="191">
        <v>-0.18</v>
      </c>
      <c r="AY52" s="29">
        <f t="shared" si="6"/>
        <v>0.87319999999999998</v>
      </c>
      <c r="AZ52" s="27">
        <v>0.28000000000000003</v>
      </c>
      <c r="BA52" s="189">
        <f t="shared" si="7"/>
        <v>0.67934035730645892</v>
      </c>
      <c r="BB52" s="143">
        <v>44105</v>
      </c>
      <c r="BC52" s="27" t="s">
        <v>291</v>
      </c>
      <c r="BD52" s="27" t="str">
        <f>IF(MATRIZASPECTOS[[#This Row],[(E) Tipo de valoración extraordinaria 2020]]="","",IF(MATRIZASPECTOS[[#This Row],[(E) Tipo de valoración extraordinaria 2020]]="Manual","",MATRIZASPECTOS[[#This Row],[(2) Probabilidad]]))</f>
        <v>Certeza</v>
      </c>
      <c r="BE52" s="27" t="str">
        <f>IF(MATRIZASPECTOS[[#This Row],[(E) Tipo de valoración extraordinaria 2020]]="","",IF(MATRIZASPECTOS[[#This Row],[(E) Tipo de valoración extraordinaria 2020]]="Manual","",MATRIZASPECTOS[[#This Row],[(2) Consecuencia]]))</f>
        <v>Alta</v>
      </c>
      <c r="BF52" s="27" t="str">
        <f t="shared" si="8"/>
        <v>Alto</v>
      </c>
      <c r="BG52" s="27">
        <f t="shared" si="9"/>
        <v>5</v>
      </c>
      <c r="BH52" s="27">
        <f t="shared" si="27"/>
        <v>5</v>
      </c>
      <c r="BI52" s="29">
        <f t="shared" si="11"/>
        <v>19.072164948453608</v>
      </c>
      <c r="BJ52" s="29">
        <f t="shared" si="12"/>
        <v>6.2956735977634128</v>
      </c>
      <c r="BK52" s="78" t="str">
        <f t="shared" si="186"/>
        <v>Tolerable</v>
      </c>
      <c r="BL52" s="27" t="str">
        <f t="shared" si="13"/>
        <v>No</v>
      </c>
      <c r="BM52" s="53" t="s">
        <v>454</v>
      </c>
      <c r="BN52" s="80"/>
      <c r="BO52" s="84">
        <f t="shared" si="14"/>
        <v>0.74</v>
      </c>
      <c r="BP52" s="83"/>
      <c r="BQ52" s="84" t="str">
        <f t="shared" si="218"/>
        <v/>
      </c>
      <c r="BR52" s="27"/>
      <c r="BS52" s="85" t="str">
        <f t="shared" si="219"/>
        <v/>
      </c>
      <c r="BT52" s="86"/>
      <c r="BU52" s="78">
        <f t="shared" si="15"/>
        <v>19.072164948453608</v>
      </c>
      <c r="BV52" s="78" t="str">
        <f t="shared" si="16"/>
        <v>No tolerable</v>
      </c>
      <c r="BW52" s="84" t="str">
        <f t="shared" si="220"/>
        <v/>
      </c>
      <c r="BX52" s="78" t="str">
        <f t="shared" si="221"/>
        <v/>
      </c>
      <c r="BY52" s="78" t="str">
        <f t="shared" si="222"/>
        <v/>
      </c>
      <c r="BZ52" s="79"/>
      <c r="CA52" s="80"/>
      <c r="CB52" s="84" t="str">
        <f t="shared" si="223"/>
        <v/>
      </c>
      <c r="CC52" s="83"/>
      <c r="CD52" s="84" t="str">
        <f t="shared" si="224"/>
        <v/>
      </c>
      <c r="CE52" s="27"/>
      <c r="CF52" s="85" t="str">
        <f t="shared" si="225"/>
        <v/>
      </c>
      <c r="CG52" s="86"/>
      <c r="CH52" s="78" t="str">
        <f t="shared" si="226"/>
        <v/>
      </c>
      <c r="CI52" s="78" t="str">
        <f t="shared" si="227"/>
        <v/>
      </c>
      <c r="CJ52" s="84" t="str">
        <f t="shared" si="228"/>
        <v/>
      </c>
      <c r="CK52" s="78" t="str">
        <f t="shared" si="229"/>
        <v/>
      </c>
      <c r="CL52" s="78" t="str">
        <f t="shared" si="230"/>
        <v/>
      </c>
      <c r="CM52" s="79"/>
      <c r="CN52" s="80"/>
      <c r="CO52" s="84" t="str">
        <f t="shared" si="231"/>
        <v/>
      </c>
      <c r="CP52" s="83"/>
      <c r="CQ52" s="84" t="str">
        <f t="shared" si="232"/>
        <v/>
      </c>
      <c r="CR52" s="27"/>
      <c r="CS52" s="85" t="str">
        <f t="shared" si="233"/>
        <v/>
      </c>
      <c r="CT52" s="86"/>
      <c r="CU52" s="78" t="str">
        <f t="shared" si="234"/>
        <v/>
      </c>
      <c r="CV52" s="78" t="str">
        <f t="shared" si="235"/>
        <v/>
      </c>
      <c r="CW52" s="84" t="str">
        <f t="shared" si="236"/>
        <v/>
      </c>
      <c r="CX52" s="78" t="str">
        <f t="shared" si="237"/>
        <v/>
      </c>
      <c r="CY52" s="78" t="str">
        <f t="shared" si="238"/>
        <v/>
      </c>
      <c r="CZ52" s="87"/>
    </row>
    <row r="53" spans="1:104" ht="72.75" thickBot="1" x14ac:dyDescent="0.3">
      <c r="A53" s="17">
        <v>50</v>
      </c>
      <c r="B53" s="76" t="str">
        <f t="shared" si="208"/>
        <v>Gestión Integral del Relacionamiento y las Comunicaciones</v>
      </c>
      <c r="C53" s="76" t="str">
        <f t="shared" si="209"/>
        <v>Generación de residuos</v>
      </c>
      <c r="D53" s="76" t="str">
        <f t="shared" si="210"/>
        <v>Contaminación por generación de residuos ordinarios</v>
      </c>
      <c r="E53" s="82">
        <v>43647</v>
      </c>
      <c r="F53" s="168" t="s">
        <v>334</v>
      </c>
      <c r="G53" s="99" t="s">
        <v>177</v>
      </c>
      <c r="H53" s="99" t="s">
        <v>336</v>
      </c>
      <c r="I53" s="77" t="s">
        <v>2</v>
      </c>
      <c r="J53" s="78" t="s">
        <v>92</v>
      </c>
      <c r="K53" s="111" t="s">
        <v>221</v>
      </c>
      <c r="L53" s="53" t="s">
        <v>275</v>
      </c>
      <c r="M53" s="80" t="s">
        <v>68</v>
      </c>
      <c r="N53" s="77" t="s">
        <v>209</v>
      </c>
      <c r="O53" s="77" t="s">
        <v>460</v>
      </c>
      <c r="P53" s="77" t="s">
        <v>23</v>
      </c>
      <c r="Q53" s="77" t="s">
        <v>55</v>
      </c>
      <c r="R53" s="78" t="s">
        <v>71</v>
      </c>
      <c r="S53" s="81" t="s">
        <v>76</v>
      </c>
      <c r="T53" s="82">
        <v>43647</v>
      </c>
      <c r="U53" s="78" t="s">
        <v>101</v>
      </c>
      <c r="V53" s="78" t="s">
        <v>104</v>
      </c>
      <c r="W53" s="78" t="str">
        <f t="shared" si="211"/>
        <v>Alto</v>
      </c>
      <c r="X53" s="78">
        <f t="shared" si="142"/>
        <v>5</v>
      </c>
      <c r="Y53" s="78">
        <f t="shared" si="143"/>
        <v>5</v>
      </c>
      <c r="Z53" s="78">
        <f t="shared" si="212"/>
        <v>25</v>
      </c>
      <c r="AA53" s="78" t="str">
        <f t="shared" si="213"/>
        <v>No tolerable</v>
      </c>
      <c r="AB53" s="78" t="str">
        <f t="shared" si="214"/>
        <v>Si</v>
      </c>
      <c r="AC53" s="140" t="s">
        <v>312</v>
      </c>
      <c r="AD53" s="80" t="s">
        <v>284</v>
      </c>
      <c r="AE53" s="78">
        <v>0.97</v>
      </c>
      <c r="AF53" s="83">
        <v>0</v>
      </c>
      <c r="AG53" s="84">
        <f t="shared" si="215"/>
        <v>0.97</v>
      </c>
      <c r="AH53" s="27">
        <v>0.74</v>
      </c>
      <c r="AI53" s="187">
        <f t="shared" si="2"/>
        <v>0.23711340206185566</v>
      </c>
      <c r="AJ53" s="145">
        <v>44006</v>
      </c>
      <c r="AK53" s="145" t="s">
        <v>291</v>
      </c>
      <c r="AL53" s="158" t="str">
        <f>IF(MATRIZASPECTOS[[#This Row],[(2) Tipo de valoración 2020]]="","",IF(MATRIZASPECTOS[[#This Row],[(2) Tipo de valoración 2020]]="Manual","",MATRIZASPECTOS[[#This Row],[Probabilidad]]))</f>
        <v>Certeza</v>
      </c>
      <c r="AM53" s="158" t="str">
        <f>IF(MATRIZASPECTOS[[#This Row],[(2) Tipo de valoración 2020]]="","",IF(MATRIZASPECTOS[[#This Row],[(2) Tipo de valoración 2020]]="Manual","",MATRIZASPECTOS[[#This Row],[Consecuencia]]))</f>
        <v>Alta</v>
      </c>
      <c r="AN53" s="159" t="str">
        <f t="shared" si="3"/>
        <v>Alto</v>
      </c>
      <c r="AO53" s="159">
        <f t="shared" si="24"/>
        <v>5</v>
      </c>
      <c r="AP53" s="159">
        <f t="shared" si="4"/>
        <v>5</v>
      </c>
      <c r="AQ53" s="78">
        <f t="shared" si="25"/>
        <v>25</v>
      </c>
      <c r="AR53" s="84">
        <f t="shared" si="5"/>
        <v>19.072164948453608</v>
      </c>
      <c r="AS53" s="78" t="str">
        <f t="shared" si="216"/>
        <v>No tolerable</v>
      </c>
      <c r="AT53" s="78" t="str">
        <f t="shared" si="217"/>
        <v>Si</v>
      </c>
      <c r="AU53" s="140" t="s">
        <v>327</v>
      </c>
      <c r="AV53" s="37" t="s">
        <v>284</v>
      </c>
      <c r="AW53" s="27">
        <v>0.74</v>
      </c>
      <c r="AX53" s="191">
        <v>-0.18</v>
      </c>
      <c r="AY53" s="29">
        <f t="shared" si="6"/>
        <v>0.87319999999999998</v>
      </c>
      <c r="AZ53" s="27">
        <v>0.28000000000000003</v>
      </c>
      <c r="BA53" s="189">
        <f t="shared" si="7"/>
        <v>0.67934035730645892</v>
      </c>
      <c r="BB53" s="143">
        <v>44105</v>
      </c>
      <c r="BC53" s="27" t="s">
        <v>291</v>
      </c>
      <c r="BD53" s="27" t="str">
        <f>IF(MATRIZASPECTOS[[#This Row],[(E) Tipo de valoración extraordinaria 2020]]="","",IF(MATRIZASPECTOS[[#This Row],[(E) Tipo de valoración extraordinaria 2020]]="Manual","",MATRIZASPECTOS[[#This Row],[(2) Probabilidad]]))</f>
        <v>Certeza</v>
      </c>
      <c r="BE53" s="27" t="str">
        <f>IF(MATRIZASPECTOS[[#This Row],[(E) Tipo de valoración extraordinaria 2020]]="","",IF(MATRIZASPECTOS[[#This Row],[(E) Tipo de valoración extraordinaria 2020]]="Manual","",MATRIZASPECTOS[[#This Row],[(2) Consecuencia]]))</f>
        <v>Alta</v>
      </c>
      <c r="BF53" s="27" t="str">
        <f t="shared" si="8"/>
        <v>Alto</v>
      </c>
      <c r="BG53" s="27">
        <f t="shared" si="9"/>
        <v>5</v>
      </c>
      <c r="BH53" s="27">
        <f t="shared" si="27"/>
        <v>5</v>
      </c>
      <c r="BI53" s="29">
        <f t="shared" si="11"/>
        <v>19.072164948453608</v>
      </c>
      <c r="BJ53" s="29">
        <f t="shared" si="12"/>
        <v>6.2956735977634128</v>
      </c>
      <c r="BK53" s="78" t="str">
        <f t="shared" si="186"/>
        <v>Tolerable</v>
      </c>
      <c r="BL53" s="27" t="str">
        <f t="shared" si="13"/>
        <v>No</v>
      </c>
      <c r="BM53" s="53" t="s">
        <v>454</v>
      </c>
      <c r="BN53" s="80"/>
      <c r="BO53" s="84">
        <f t="shared" si="14"/>
        <v>0.74</v>
      </c>
      <c r="BP53" s="83"/>
      <c r="BQ53" s="84" t="str">
        <f t="shared" si="218"/>
        <v/>
      </c>
      <c r="BR53" s="27"/>
      <c r="BS53" s="85" t="str">
        <f t="shared" si="219"/>
        <v/>
      </c>
      <c r="BT53" s="86"/>
      <c r="BU53" s="78">
        <f t="shared" si="15"/>
        <v>19.072164948453608</v>
      </c>
      <c r="BV53" s="78" t="str">
        <f t="shared" si="16"/>
        <v>No tolerable</v>
      </c>
      <c r="BW53" s="84" t="str">
        <f t="shared" si="220"/>
        <v/>
      </c>
      <c r="BX53" s="78" t="str">
        <f t="shared" si="221"/>
        <v/>
      </c>
      <c r="BY53" s="78" t="str">
        <f t="shared" si="222"/>
        <v/>
      </c>
      <c r="BZ53" s="79"/>
      <c r="CA53" s="80"/>
      <c r="CB53" s="84" t="str">
        <f t="shared" si="223"/>
        <v/>
      </c>
      <c r="CC53" s="83"/>
      <c r="CD53" s="84" t="str">
        <f t="shared" si="224"/>
        <v/>
      </c>
      <c r="CE53" s="27"/>
      <c r="CF53" s="85" t="str">
        <f t="shared" si="225"/>
        <v/>
      </c>
      <c r="CG53" s="86"/>
      <c r="CH53" s="78" t="str">
        <f t="shared" si="226"/>
        <v/>
      </c>
      <c r="CI53" s="78" t="str">
        <f t="shared" si="227"/>
        <v/>
      </c>
      <c r="CJ53" s="84" t="str">
        <f t="shared" si="228"/>
        <v/>
      </c>
      <c r="CK53" s="78" t="str">
        <f t="shared" si="229"/>
        <v/>
      </c>
      <c r="CL53" s="78" t="str">
        <f t="shared" si="230"/>
        <v/>
      </c>
      <c r="CM53" s="79"/>
      <c r="CN53" s="80"/>
      <c r="CO53" s="84" t="str">
        <f t="shared" si="231"/>
        <v/>
      </c>
      <c r="CP53" s="83"/>
      <c r="CQ53" s="84" t="str">
        <f t="shared" si="232"/>
        <v/>
      </c>
      <c r="CR53" s="27"/>
      <c r="CS53" s="85" t="str">
        <f t="shared" si="233"/>
        <v/>
      </c>
      <c r="CT53" s="86"/>
      <c r="CU53" s="78" t="str">
        <f t="shared" si="234"/>
        <v/>
      </c>
      <c r="CV53" s="78" t="str">
        <f t="shared" si="235"/>
        <v/>
      </c>
      <c r="CW53" s="84" t="str">
        <f t="shared" si="236"/>
        <v/>
      </c>
      <c r="CX53" s="78" t="str">
        <f t="shared" si="237"/>
        <v/>
      </c>
      <c r="CY53" s="78" t="str">
        <f t="shared" si="238"/>
        <v/>
      </c>
      <c r="CZ53" s="87"/>
    </row>
    <row r="54" spans="1:104" ht="45.75" thickBot="1" x14ac:dyDescent="0.3">
      <c r="A54" s="17">
        <v>51</v>
      </c>
      <c r="B54" s="76" t="str">
        <f t="shared" si="208"/>
        <v>Gestión Integral del Relacionamiento y las Comunicaciones</v>
      </c>
      <c r="C54" s="76" t="str">
        <f t="shared" si="209"/>
        <v>Generación de residuos</v>
      </c>
      <c r="D54" s="76" t="str">
        <f t="shared" si="210"/>
        <v>Contaminación por generación de residuos recuperables</v>
      </c>
      <c r="E54" s="82">
        <v>43647</v>
      </c>
      <c r="F54" s="168" t="s">
        <v>334</v>
      </c>
      <c r="G54" s="99" t="s">
        <v>177</v>
      </c>
      <c r="H54" s="99" t="s">
        <v>336</v>
      </c>
      <c r="I54" s="77" t="s">
        <v>2</v>
      </c>
      <c r="J54" s="78" t="s">
        <v>92</v>
      </c>
      <c r="K54" s="111" t="s">
        <v>221</v>
      </c>
      <c r="L54" s="53" t="s">
        <v>275</v>
      </c>
      <c r="M54" s="80" t="s">
        <v>68</v>
      </c>
      <c r="N54" s="77" t="s">
        <v>216</v>
      </c>
      <c r="O54" s="77" t="s">
        <v>460</v>
      </c>
      <c r="P54" s="77" t="s">
        <v>23</v>
      </c>
      <c r="Q54" s="77" t="s">
        <v>226</v>
      </c>
      <c r="R54" s="78" t="s">
        <v>71</v>
      </c>
      <c r="S54" s="81" t="s">
        <v>76</v>
      </c>
      <c r="T54" s="82">
        <v>43647</v>
      </c>
      <c r="U54" s="78" t="s">
        <v>101</v>
      </c>
      <c r="V54" s="78" t="s">
        <v>103</v>
      </c>
      <c r="W54" s="78" t="str">
        <f t="shared" si="211"/>
        <v>Moderado</v>
      </c>
      <c r="X54" s="78">
        <f t="shared" si="142"/>
        <v>5</v>
      </c>
      <c r="Y54" s="78">
        <f t="shared" si="143"/>
        <v>3</v>
      </c>
      <c r="Z54" s="78">
        <f t="shared" si="212"/>
        <v>15</v>
      </c>
      <c r="AA54" s="78" t="str">
        <f t="shared" si="213"/>
        <v>Potencialmente no tolerable</v>
      </c>
      <c r="AB54" s="78" t="str">
        <f t="shared" si="214"/>
        <v>No</v>
      </c>
      <c r="AC54" s="53" t="s">
        <v>306</v>
      </c>
      <c r="AD54" s="80" t="s">
        <v>230</v>
      </c>
      <c r="AE54" s="78">
        <v>0</v>
      </c>
      <c r="AF54" s="83">
        <v>0</v>
      </c>
      <c r="AG54" s="84">
        <f t="shared" si="215"/>
        <v>0</v>
      </c>
      <c r="AH54" s="27">
        <v>0</v>
      </c>
      <c r="AI54" s="187">
        <f t="shared" si="2"/>
        <v>0</v>
      </c>
      <c r="AJ54" s="145">
        <v>44006</v>
      </c>
      <c r="AK54" s="145" t="s">
        <v>291</v>
      </c>
      <c r="AL54" s="158" t="str">
        <f>IF(MATRIZASPECTOS[[#This Row],[(2) Tipo de valoración 2020]]="","",IF(MATRIZASPECTOS[[#This Row],[(2) Tipo de valoración 2020]]="Manual","",MATRIZASPECTOS[[#This Row],[Probabilidad]]))</f>
        <v>Certeza</v>
      </c>
      <c r="AM54" s="158" t="str">
        <f>IF(MATRIZASPECTOS[[#This Row],[(2) Tipo de valoración 2020]]="","",IF(MATRIZASPECTOS[[#This Row],[(2) Tipo de valoración 2020]]="Manual","",MATRIZASPECTOS[[#This Row],[Consecuencia]]))</f>
        <v>Moderada</v>
      </c>
      <c r="AN54" s="159" t="str">
        <f t="shared" si="3"/>
        <v>Moderado</v>
      </c>
      <c r="AO54" s="159">
        <f t="shared" si="24"/>
        <v>5</v>
      </c>
      <c r="AP54" s="159">
        <f t="shared" si="4"/>
        <v>3</v>
      </c>
      <c r="AQ54" s="78">
        <f t="shared" si="25"/>
        <v>15</v>
      </c>
      <c r="AR54" s="84">
        <f t="shared" si="5"/>
        <v>15</v>
      </c>
      <c r="AS54" s="78" t="str">
        <f t="shared" si="216"/>
        <v>Potencialmente no tolerable</v>
      </c>
      <c r="AT54" s="78" t="str">
        <f t="shared" si="217"/>
        <v>No</v>
      </c>
      <c r="AU54" s="140" t="s">
        <v>314</v>
      </c>
      <c r="AV54" s="37" t="s">
        <v>230</v>
      </c>
      <c r="AW54" s="27">
        <v>0</v>
      </c>
      <c r="AX54" s="191">
        <v>0</v>
      </c>
      <c r="AY54" s="29">
        <f t="shared" si="6"/>
        <v>0</v>
      </c>
      <c r="AZ54" s="27">
        <v>0</v>
      </c>
      <c r="BA54" s="189">
        <f t="shared" si="7"/>
        <v>0</v>
      </c>
      <c r="BB54" s="145">
        <v>44105</v>
      </c>
      <c r="BC54" s="27" t="s">
        <v>291</v>
      </c>
      <c r="BD54" s="27" t="str">
        <f>IF(MATRIZASPECTOS[[#This Row],[(E) Tipo de valoración extraordinaria 2020]]="","",IF(MATRIZASPECTOS[[#This Row],[(E) Tipo de valoración extraordinaria 2020]]="Manual","",MATRIZASPECTOS[[#This Row],[(2) Probabilidad]]))</f>
        <v>Certeza</v>
      </c>
      <c r="BE54" s="27" t="str">
        <f>IF(MATRIZASPECTOS[[#This Row],[(E) Tipo de valoración extraordinaria 2020]]="","",IF(MATRIZASPECTOS[[#This Row],[(E) Tipo de valoración extraordinaria 2020]]="Manual","",MATRIZASPECTOS[[#This Row],[(2) Consecuencia]]))</f>
        <v>Moderada</v>
      </c>
      <c r="BF54" s="27" t="str">
        <f t="shared" si="8"/>
        <v>Moderado</v>
      </c>
      <c r="BG54" s="27">
        <f t="shared" si="9"/>
        <v>5</v>
      </c>
      <c r="BH54" s="27">
        <f t="shared" si="27"/>
        <v>3</v>
      </c>
      <c r="BI54" s="27">
        <f t="shared" si="11"/>
        <v>15</v>
      </c>
      <c r="BJ54" s="29">
        <f t="shared" si="12"/>
        <v>15</v>
      </c>
      <c r="BK54" s="78" t="str">
        <f t="shared" si="186"/>
        <v>Potencialmente no tolerable</v>
      </c>
      <c r="BL54" s="27" t="str">
        <f t="shared" si="13"/>
        <v>No</v>
      </c>
      <c r="BM54" s="53" t="s">
        <v>450</v>
      </c>
      <c r="BN54" s="80"/>
      <c r="BO54" s="84">
        <f t="shared" si="14"/>
        <v>0</v>
      </c>
      <c r="BP54" s="83"/>
      <c r="BQ54" s="84" t="str">
        <f t="shared" si="218"/>
        <v/>
      </c>
      <c r="BR54" s="27"/>
      <c r="BS54" s="85" t="str">
        <f t="shared" si="219"/>
        <v/>
      </c>
      <c r="BT54" s="86"/>
      <c r="BU54" s="78">
        <f t="shared" si="15"/>
        <v>15</v>
      </c>
      <c r="BV54" s="78" t="str">
        <f t="shared" si="16"/>
        <v>Potencialmente no tolerable</v>
      </c>
      <c r="BW54" s="84" t="str">
        <f t="shared" si="220"/>
        <v/>
      </c>
      <c r="BX54" s="78" t="str">
        <f t="shared" si="221"/>
        <v/>
      </c>
      <c r="BY54" s="78" t="str">
        <f t="shared" si="222"/>
        <v/>
      </c>
      <c r="BZ54" s="79"/>
      <c r="CA54" s="80"/>
      <c r="CB54" s="84" t="str">
        <f t="shared" si="223"/>
        <v/>
      </c>
      <c r="CC54" s="83"/>
      <c r="CD54" s="84" t="str">
        <f t="shared" si="224"/>
        <v/>
      </c>
      <c r="CE54" s="27"/>
      <c r="CF54" s="85" t="str">
        <f t="shared" si="225"/>
        <v/>
      </c>
      <c r="CG54" s="86"/>
      <c r="CH54" s="78" t="str">
        <f t="shared" si="226"/>
        <v/>
      </c>
      <c r="CI54" s="78" t="str">
        <f t="shared" si="227"/>
        <v/>
      </c>
      <c r="CJ54" s="84" t="str">
        <f t="shared" si="228"/>
        <v/>
      </c>
      <c r="CK54" s="78" t="str">
        <f t="shared" si="229"/>
        <v/>
      </c>
      <c r="CL54" s="78" t="str">
        <f t="shared" si="230"/>
        <v/>
      </c>
      <c r="CM54" s="79"/>
      <c r="CN54" s="80"/>
      <c r="CO54" s="84" t="str">
        <f t="shared" si="231"/>
        <v/>
      </c>
      <c r="CP54" s="83"/>
      <c r="CQ54" s="84" t="str">
        <f t="shared" si="232"/>
        <v/>
      </c>
      <c r="CR54" s="27"/>
      <c r="CS54" s="85" t="str">
        <f t="shared" si="233"/>
        <v/>
      </c>
      <c r="CT54" s="86"/>
      <c r="CU54" s="78" t="str">
        <f t="shared" si="234"/>
        <v/>
      </c>
      <c r="CV54" s="78" t="str">
        <f t="shared" si="235"/>
        <v/>
      </c>
      <c r="CW54" s="84" t="str">
        <f t="shared" si="236"/>
        <v/>
      </c>
      <c r="CX54" s="78" t="str">
        <f t="shared" si="237"/>
        <v/>
      </c>
      <c r="CY54" s="78" t="str">
        <f t="shared" si="238"/>
        <v/>
      </c>
      <c r="CZ54" s="87"/>
    </row>
    <row r="55" spans="1:104" ht="45.75" thickBot="1" x14ac:dyDescent="0.3">
      <c r="A55" s="17">
        <v>52</v>
      </c>
      <c r="B55" s="76" t="str">
        <f t="shared" si="208"/>
        <v>Gestión Integral del Relacionamiento y las Comunicaciones</v>
      </c>
      <c r="C55" s="76" t="str">
        <f t="shared" si="209"/>
        <v>Generación de residuos</v>
      </c>
      <c r="D55" s="76" t="str">
        <f t="shared" si="210"/>
        <v>Contaminación por generación de residuos reutilizables</v>
      </c>
      <c r="E55" s="82">
        <v>43647</v>
      </c>
      <c r="F55" s="168" t="s">
        <v>334</v>
      </c>
      <c r="G55" s="99" t="s">
        <v>177</v>
      </c>
      <c r="H55" s="99" t="s">
        <v>336</v>
      </c>
      <c r="I55" s="77" t="s">
        <v>2</v>
      </c>
      <c r="J55" s="78" t="s">
        <v>92</v>
      </c>
      <c r="K55" s="111" t="s">
        <v>221</v>
      </c>
      <c r="L55" s="53" t="s">
        <v>275</v>
      </c>
      <c r="M55" s="80" t="s">
        <v>68</v>
      </c>
      <c r="N55" s="77" t="s">
        <v>210</v>
      </c>
      <c r="O55" s="77" t="s">
        <v>460</v>
      </c>
      <c r="P55" s="77" t="s">
        <v>23</v>
      </c>
      <c r="Q55" s="77" t="s">
        <v>227</v>
      </c>
      <c r="R55" s="78" t="s">
        <v>71</v>
      </c>
      <c r="S55" s="81" t="s">
        <v>76</v>
      </c>
      <c r="T55" s="82">
        <v>43647</v>
      </c>
      <c r="U55" s="78" t="s">
        <v>101</v>
      </c>
      <c r="V55" s="78" t="s">
        <v>103</v>
      </c>
      <c r="W55" s="78" t="str">
        <f t="shared" si="211"/>
        <v>Moderado</v>
      </c>
      <c r="X55" s="78">
        <f t="shared" si="142"/>
        <v>5</v>
      </c>
      <c r="Y55" s="78">
        <f t="shared" si="143"/>
        <v>3</v>
      </c>
      <c r="Z55" s="78">
        <f t="shared" si="212"/>
        <v>15</v>
      </c>
      <c r="AA55" s="78" t="str">
        <f t="shared" si="213"/>
        <v>Potencialmente no tolerable</v>
      </c>
      <c r="AB55" s="78" t="str">
        <f t="shared" si="214"/>
        <v>No</v>
      </c>
      <c r="AC55" s="53" t="s">
        <v>306</v>
      </c>
      <c r="AD55" s="80" t="s">
        <v>230</v>
      </c>
      <c r="AE55" s="78">
        <v>0</v>
      </c>
      <c r="AF55" s="83">
        <v>0</v>
      </c>
      <c r="AG55" s="84">
        <f t="shared" si="215"/>
        <v>0</v>
      </c>
      <c r="AH55" s="27">
        <v>0</v>
      </c>
      <c r="AI55" s="187">
        <f t="shared" si="2"/>
        <v>0</v>
      </c>
      <c r="AJ55" s="145">
        <v>44006</v>
      </c>
      <c r="AK55" s="145" t="s">
        <v>291</v>
      </c>
      <c r="AL55" s="158" t="str">
        <f>IF(MATRIZASPECTOS[[#This Row],[(2) Tipo de valoración 2020]]="","",IF(MATRIZASPECTOS[[#This Row],[(2) Tipo de valoración 2020]]="Manual","",MATRIZASPECTOS[[#This Row],[Probabilidad]]))</f>
        <v>Certeza</v>
      </c>
      <c r="AM55" s="158" t="str">
        <f>IF(MATRIZASPECTOS[[#This Row],[(2) Tipo de valoración 2020]]="","",IF(MATRIZASPECTOS[[#This Row],[(2) Tipo de valoración 2020]]="Manual","",MATRIZASPECTOS[[#This Row],[Consecuencia]]))</f>
        <v>Moderada</v>
      </c>
      <c r="AN55" s="159" t="str">
        <f t="shared" si="3"/>
        <v>Moderado</v>
      </c>
      <c r="AO55" s="159">
        <f t="shared" si="24"/>
        <v>5</v>
      </c>
      <c r="AP55" s="159">
        <f t="shared" si="4"/>
        <v>3</v>
      </c>
      <c r="AQ55" s="78">
        <f t="shared" si="25"/>
        <v>15</v>
      </c>
      <c r="AR55" s="84">
        <f t="shared" si="5"/>
        <v>15</v>
      </c>
      <c r="AS55" s="78" t="str">
        <f t="shared" si="216"/>
        <v>Potencialmente no tolerable</v>
      </c>
      <c r="AT55" s="78" t="str">
        <f t="shared" si="217"/>
        <v>No</v>
      </c>
      <c r="AU55" s="140" t="s">
        <v>314</v>
      </c>
      <c r="AV55" s="37" t="s">
        <v>230</v>
      </c>
      <c r="AW55" s="27">
        <v>0</v>
      </c>
      <c r="AX55" s="191">
        <v>0</v>
      </c>
      <c r="AY55" s="29">
        <f t="shared" si="6"/>
        <v>0</v>
      </c>
      <c r="AZ55" s="27">
        <v>0</v>
      </c>
      <c r="BA55" s="189">
        <f t="shared" si="7"/>
        <v>0</v>
      </c>
      <c r="BB55" s="145">
        <v>44105</v>
      </c>
      <c r="BC55" s="27" t="s">
        <v>291</v>
      </c>
      <c r="BD55" s="27" t="str">
        <f>IF(MATRIZASPECTOS[[#This Row],[(E) Tipo de valoración extraordinaria 2020]]="","",IF(MATRIZASPECTOS[[#This Row],[(E) Tipo de valoración extraordinaria 2020]]="Manual","",MATRIZASPECTOS[[#This Row],[(2) Probabilidad]]))</f>
        <v>Certeza</v>
      </c>
      <c r="BE55" s="27" t="str">
        <f>IF(MATRIZASPECTOS[[#This Row],[(E) Tipo de valoración extraordinaria 2020]]="","",IF(MATRIZASPECTOS[[#This Row],[(E) Tipo de valoración extraordinaria 2020]]="Manual","",MATRIZASPECTOS[[#This Row],[(2) Consecuencia]]))</f>
        <v>Moderada</v>
      </c>
      <c r="BF55" s="27" t="str">
        <f t="shared" si="8"/>
        <v>Moderado</v>
      </c>
      <c r="BG55" s="27">
        <f t="shared" si="9"/>
        <v>5</v>
      </c>
      <c r="BH55" s="27">
        <f t="shared" si="27"/>
        <v>3</v>
      </c>
      <c r="BI55" s="27">
        <f t="shared" si="11"/>
        <v>15</v>
      </c>
      <c r="BJ55" s="29">
        <f t="shared" si="12"/>
        <v>15</v>
      </c>
      <c r="BK55" s="78" t="str">
        <f t="shared" si="186"/>
        <v>Potencialmente no tolerable</v>
      </c>
      <c r="BL55" s="27" t="str">
        <f t="shared" si="13"/>
        <v>No</v>
      </c>
      <c r="BM55" s="53" t="s">
        <v>450</v>
      </c>
      <c r="BN55" s="80"/>
      <c r="BO55" s="84">
        <f t="shared" si="14"/>
        <v>0</v>
      </c>
      <c r="BP55" s="83"/>
      <c r="BQ55" s="84" t="str">
        <f t="shared" si="218"/>
        <v/>
      </c>
      <c r="BR55" s="27"/>
      <c r="BS55" s="85" t="str">
        <f t="shared" si="219"/>
        <v/>
      </c>
      <c r="BT55" s="86"/>
      <c r="BU55" s="78">
        <f t="shared" si="15"/>
        <v>15</v>
      </c>
      <c r="BV55" s="78" t="str">
        <f t="shared" si="16"/>
        <v>Potencialmente no tolerable</v>
      </c>
      <c r="BW55" s="84" t="str">
        <f t="shared" si="220"/>
        <v/>
      </c>
      <c r="BX55" s="78" t="str">
        <f t="shared" si="221"/>
        <v/>
      </c>
      <c r="BY55" s="78" t="str">
        <f t="shared" si="222"/>
        <v/>
      </c>
      <c r="BZ55" s="79"/>
      <c r="CA55" s="80"/>
      <c r="CB55" s="84" t="str">
        <f t="shared" si="223"/>
        <v/>
      </c>
      <c r="CC55" s="83"/>
      <c r="CD55" s="84" t="str">
        <f t="shared" si="224"/>
        <v/>
      </c>
      <c r="CE55" s="27"/>
      <c r="CF55" s="85" t="str">
        <f t="shared" si="225"/>
        <v/>
      </c>
      <c r="CG55" s="86"/>
      <c r="CH55" s="78" t="str">
        <f t="shared" si="226"/>
        <v/>
      </c>
      <c r="CI55" s="78" t="str">
        <f t="shared" si="227"/>
        <v/>
      </c>
      <c r="CJ55" s="84" t="str">
        <f t="shared" si="228"/>
        <v/>
      </c>
      <c r="CK55" s="78" t="str">
        <f t="shared" si="229"/>
        <v/>
      </c>
      <c r="CL55" s="78" t="str">
        <f t="shared" si="230"/>
        <v/>
      </c>
      <c r="CM55" s="79"/>
      <c r="CN55" s="80"/>
      <c r="CO55" s="84" t="str">
        <f t="shared" si="231"/>
        <v/>
      </c>
      <c r="CP55" s="83"/>
      <c r="CQ55" s="84" t="str">
        <f t="shared" si="232"/>
        <v/>
      </c>
      <c r="CR55" s="27"/>
      <c r="CS55" s="85" t="str">
        <f t="shared" si="233"/>
        <v/>
      </c>
      <c r="CT55" s="86"/>
      <c r="CU55" s="78" t="str">
        <f t="shared" si="234"/>
        <v/>
      </c>
      <c r="CV55" s="78" t="str">
        <f t="shared" si="235"/>
        <v/>
      </c>
      <c r="CW55" s="84" t="str">
        <f t="shared" si="236"/>
        <v/>
      </c>
      <c r="CX55" s="78" t="str">
        <f t="shared" si="237"/>
        <v/>
      </c>
      <c r="CY55" s="78" t="str">
        <f t="shared" si="238"/>
        <v/>
      </c>
      <c r="CZ55" s="87"/>
    </row>
    <row r="56" spans="1:104" ht="45.75" thickBot="1" x14ac:dyDescent="0.3">
      <c r="A56" s="17">
        <v>53</v>
      </c>
      <c r="B56" s="76" t="str">
        <f t="shared" si="208"/>
        <v>Gestión Integral del Relacionamiento y las Comunicaciones</v>
      </c>
      <c r="C56" s="76" t="str">
        <f t="shared" si="209"/>
        <v>Generación de residuos</v>
      </c>
      <c r="D56" s="76" t="str">
        <f t="shared" si="210"/>
        <v>Contaminación por generación de residuos de aparatos eléctricos y electrónicos</v>
      </c>
      <c r="E56" s="82">
        <v>43647</v>
      </c>
      <c r="F56" s="168" t="s">
        <v>334</v>
      </c>
      <c r="G56" s="99" t="s">
        <v>177</v>
      </c>
      <c r="H56" s="99" t="s">
        <v>336</v>
      </c>
      <c r="I56" s="77" t="s">
        <v>2</v>
      </c>
      <c r="J56" s="78" t="s">
        <v>92</v>
      </c>
      <c r="K56" s="111" t="s">
        <v>221</v>
      </c>
      <c r="L56" s="53" t="s">
        <v>275</v>
      </c>
      <c r="M56" s="80" t="s">
        <v>68</v>
      </c>
      <c r="N56" s="77" t="s">
        <v>214</v>
      </c>
      <c r="O56" s="77" t="s">
        <v>460</v>
      </c>
      <c r="P56" s="77" t="s">
        <v>23</v>
      </c>
      <c r="Q56" s="77" t="s">
        <v>58</v>
      </c>
      <c r="R56" s="78" t="s">
        <v>71</v>
      </c>
      <c r="S56" s="81" t="s">
        <v>76</v>
      </c>
      <c r="T56" s="82">
        <v>43647</v>
      </c>
      <c r="U56" s="78" t="s">
        <v>101</v>
      </c>
      <c r="V56" s="78" t="s">
        <v>103</v>
      </c>
      <c r="W56" s="78" t="str">
        <f t="shared" si="211"/>
        <v>Moderado</v>
      </c>
      <c r="X56" s="78">
        <f t="shared" si="142"/>
        <v>5</v>
      </c>
      <c r="Y56" s="78">
        <f t="shared" si="143"/>
        <v>3</v>
      </c>
      <c r="Z56" s="78">
        <f t="shared" si="212"/>
        <v>15</v>
      </c>
      <c r="AA56" s="78" t="str">
        <f t="shared" si="213"/>
        <v>Potencialmente no tolerable</v>
      </c>
      <c r="AB56" s="78" t="str">
        <f t="shared" si="214"/>
        <v>No</v>
      </c>
      <c r="AC56" s="53" t="s">
        <v>306</v>
      </c>
      <c r="AD56" s="71" t="s">
        <v>230</v>
      </c>
      <c r="AE56" s="89">
        <v>0</v>
      </c>
      <c r="AF56" s="93">
        <v>0</v>
      </c>
      <c r="AG56" s="84">
        <f t="shared" si="215"/>
        <v>0</v>
      </c>
      <c r="AH56" s="27">
        <v>0</v>
      </c>
      <c r="AI56" s="187">
        <f t="shared" si="2"/>
        <v>0</v>
      </c>
      <c r="AJ56" s="145">
        <v>44006</v>
      </c>
      <c r="AK56" s="145" t="s">
        <v>291</v>
      </c>
      <c r="AL56" s="158" t="str">
        <f>IF(MATRIZASPECTOS[[#This Row],[(2) Tipo de valoración 2020]]="","",IF(MATRIZASPECTOS[[#This Row],[(2) Tipo de valoración 2020]]="Manual","",MATRIZASPECTOS[[#This Row],[Probabilidad]]))</f>
        <v>Certeza</v>
      </c>
      <c r="AM56" s="158" t="str">
        <f>IF(MATRIZASPECTOS[[#This Row],[(2) Tipo de valoración 2020]]="","",IF(MATRIZASPECTOS[[#This Row],[(2) Tipo de valoración 2020]]="Manual","",MATRIZASPECTOS[[#This Row],[Consecuencia]]))</f>
        <v>Moderada</v>
      </c>
      <c r="AN56" s="159" t="str">
        <f t="shared" si="3"/>
        <v>Moderado</v>
      </c>
      <c r="AO56" s="159">
        <f t="shared" si="24"/>
        <v>5</v>
      </c>
      <c r="AP56" s="159">
        <f t="shared" si="4"/>
        <v>3</v>
      </c>
      <c r="AQ56" s="78">
        <f t="shared" si="25"/>
        <v>15</v>
      </c>
      <c r="AR56" s="84">
        <f t="shared" si="5"/>
        <v>15</v>
      </c>
      <c r="AS56" s="78" t="str">
        <f t="shared" si="216"/>
        <v>Potencialmente no tolerable</v>
      </c>
      <c r="AT56" s="78" t="str">
        <f t="shared" si="217"/>
        <v>No</v>
      </c>
      <c r="AU56" s="140" t="s">
        <v>314</v>
      </c>
      <c r="AV56" s="37" t="s">
        <v>230</v>
      </c>
      <c r="AW56" s="27">
        <v>0</v>
      </c>
      <c r="AX56" s="191">
        <v>0</v>
      </c>
      <c r="AY56" s="29">
        <f t="shared" si="6"/>
        <v>0</v>
      </c>
      <c r="AZ56" s="27">
        <v>0</v>
      </c>
      <c r="BA56" s="189">
        <f t="shared" si="7"/>
        <v>0</v>
      </c>
      <c r="BB56" s="142">
        <v>44105</v>
      </c>
      <c r="BC56" s="27" t="s">
        <v>291</v>
      </c>
      <c r="BD56" s="27" t="str">
        <f>IF(MATRIZASPECTOS[[#This Row],[(E) Tipo de valoración extraordinaria 2020]]="","",IF(MATRIZASPECTOS[[#This Row],[(E) Tipo de valoración extraordinaria 2020]]="Manual","",MATRIZASPECTOS[[#This Row],[(2) Probabilidad]]))</f>
        <v>Certeza</v>
      </c>
      <c r="BE56" s="27" t="str">
        <f>IF(MATRIZASPECTOS[[#This Row],[(E) Tipo de valoración extraordinaria 2020]]="","",IF(MATRIZASPECTOS[[#This Row],[(E) Tipo de valoración extraordinaria 2020]]="Manual","",MATRIZASPECTOS[[#This Row],[(2) Consecuencia]]))</f>
        <v>Moderada</v>
      </c>
      <c r="BF56" s="27" t="str">
        <f t="shared" si="8"/>
        <v>Moderado</v>
      </c>
      <c r="BG56" s="27">
        <f t="shared" si="9"/>
        <v>5</v>
      </c>
      <c r="BH56" s="27">
        <f t="shared" si="27"/>
        <v>3</v>
      </c>
      <c r="BI56" s="27">
        <f t="shared" si="11"/>
        <v>15</v>
      </c>
      <c r="BJ56" s="29">
        <f t="shared" si="12"/>
        <v>15</v>
      </c>
      <c r="BK56" s="78" t="str">
        <f t="shared" si="186"/>
        <v>Potencialmente no tolerable</v>
      </c>
      <c r="BL56" s="27" t="str">
        <f t="shared" si="13"/>
        <v>No</v>
      </c>
      <c r="BM56" s="53" t="s">
        <v>420</v>
      </c>
      <c r="BN56" s="80"/>
      <c r="BO56" s="84">
        <f t="shared" si="14"/>
        <v>0</v>
      </c>
      <c r="BP56" s="83"/>
      <c r="BQ56" s="84" t="str">
        <f t="shared" si="218"/>
        <v/>
      </c>
      <c r="BR56" s="27"/>
      <c r="BS56" s="85" t="str">
        <f t="shared" si="219"/>
        <v/>
      </c>
      <c r="BT56" s="86"/>
      <c r="BU56" s="78">
        <f t="shared" si="15"/>
        <v>15</v>
      </c>
      <c r="BV56" s="78" t="str">
        <f t="shared" si="16"/>
        <v>Potencialmente no tolerable</v>
      </c>
      <c r="BW56" s="84" t="str">
        <f t="shared" si="220"/>
        <v/>
      </c>
      <c r="BX56" s="78" t="str">
        <f t="shared" si="221"/>
        <v/>
      </c>
      <c r="BY56" s="78" t="str">
        <f t="shared" si="222"/>
        <v/>
      </c>
      <c r="BZ56" s="79"/>
      <c r="CA56" s="80"/>
      <c r="CB56" s="84" t="str">
        <f t="shared" si="223"/>
        <v/>
      </c>
      <c r="CC56" s="83"/>
      <c r="CD56" s="84" t="str">
        <f t="shared" si="224"/>
        <v/>
      </c>
      <c r="CE56" s="27"/>
      <c r="CF56" s="85" t="str">
        <f t="shared" si="225"/>
        <v/>
      </c>
      <c r="CG56" s="86"/>
      <c r="CH56" s="78" t="str">
        <f t="shared" si="226"/>
        <v/>
      </c>
      <c r="CI56" s="78" t="str">
        <f t="shared" si="227"/>
        <v/>
      </c>
      <c r="CJ56" s="84" t="str">
        <f t="shared" si="228"/>
        <v/>
      </c>
      <c r="CK56" s="78" t="str">
        <f t="shared" si="229"/>
        <v/>
      </c>
      <c r="CL56" s="78" t="str">
        <f t="shared" si="230"/>
        <v/>
      </c>
      <c r="CM56" s="79"/>
      <c r="CN56" s="80"/>
      <c r="CO56" s="84" t="str">
        <f t="shared" si="231"/>
        <v/>
      </c>
      <c r="CP56" s="83"/>
      <c r="CQ56" s="84" t="str">
        <f t="shared" si="232"/>
        <v/>
      </c>
      <c r="CR56" s="27"/>
      <c r="CS56" s="85" t="str">
        <f t="shared" si="233"/>
        <v/>
      </c>
      <c r="CT56" s="86"/>
      <c r="CU56" s="78" t="str">
        <f t="shared" si="234"/>
        <v/>
      </c>
      <c r="CV56" s="78" t="str">
        <f t="shared" si="235"/>
        <v/>
      </c>
      <c r="CW56" s="84" t="str">
        <f t="shared" si="236"/>
        <v/>
      </c>
      <c r="CX56" s="78" t="str">
        <f t="shared" si="237"/>
        <v/>
      </c>
      <c r="CY56" s="78" t="str">
        <f t="shared" si="238"/>
        <v/>
      </c>
      <c r="CZ56" s="87"/>
    </row>
    <row r="57" spans="1:104" ht="45.75" thickBot="1" x14ac:dyDescent="0.3">
      <c r="A57" s="17">
        <v>54</v>
      </c>
      <c r="B57" s="76" t="str">
        <f t="shared" si="208"/>
        <v>Gestión Integral del Relacionamiento y las Comunicaciones</v>
      </c>
      <c r="C57" s="76" t="str">
        <f t="shared" si="209"/>
        <v>Generación de residuos</v>
      </c>
      <c r="D57" s="76" t="str">
        <f t="shared" si="210"/>
        <v>Contaminación por generación de residuos de escombro</v>
      </c>
      <c r="E57" s="82">
        <v>43647</v>
      </c>
      <c r="F57" s="168" t="s">
        <v>334</v>
      </c>
      <c r="G57" s="99" t="s">
        <v>177</v>
      </c>
      <c r="H57" s="99" t="s">
        <v>336</v>
      </c>
      <c r="I57" s="77" t="s">
        <v>2</v>
      </c>
      <c r="J57" s="78" t="s">
        <v>92</v>
      </c>
      <c r="K57" s="111" t="s">
        <v>221</v>
      </c>
      <c r="L57" s="53" t="s">
        <v>275</v>
      </c>
      <c r="M57" s="80" t="s">
        <v>68</v>
      </c>
      <c r="N57" s="77" t="s">
        <v>224</v>
      </c>
      <c r="O57" s="77" t="s">
        <v>460</v>
      </c>
      <c r="P57" s="77" t="s">
        <v>23</v>
      </c>
      <c r="Q57" s="77" t="s">
        <v>57</v>
      </c>
      <c r="R57" s="78" t="s">
        <v>71</v>
      </c>
      <c r="S57" s="81" t="s">
        <v>76</v>
      </c>
      <c r="T57" s="82">
        <v>43647</v>
      </c>
      <c r="U57" s="78" t="s">
        <v>99</v>
      </c>
      <c r="V57" s="78" t="s">
        <v>104</v>
      </c>
      <c r="W57" s="78" t="str">
        <f t="shared" si="211"/>
        <v>Bajo</v>
      </c>
      <c r="X57" s="78">
        <f t="shared" si="142"/>
        <v>1</v>
      </c>
      <c r="Y57" s="78">
        <f t="shared" si="143"/>
        <v>5</v>
      </c>
      <c r="Z57" s="78">
        <f t="shared" si="212"/>
        <v>5</v>
      </c>
      <c r="AA57" s="78" t="str">
        <f t="shared" si="213"/>
        <v>Tolerable</v>
      </c>
      <c r="AB57" s="78" t="str">
        <f t="shared" si="214"/>
        <v>No</v>
      </c>
      <c r="AC57" s="53" t="s">
        <v>306</v>
      </c>
      <c r="AD57" s="80" t="s">
        <v>230</v>
      </c>
      <c r="AE57" s="78">
        <v>0</v>
      </c>
      <c r="AF57" s="83">
        <v>0</v>
      </c>
      <c r="AG57" s="84">
        <f t="shared" si="215"/>
        <v>0</v>
      </c>
      <c r="AH57" s="27">
        <v>0</v>
      </c>
      <c r="AI57" s="187">
        <f t="shared" si="2"/>
        <v>0</v>
      </c>
      <c r="AJ57" s="145">
        <v>44006</v>
      </c>
      <c r="AK57" s="145" t="s">
        <v>291</v>
      </c>
      <c r="AL57" s="158" t="str">
        <f>IF(MATRIZASPECTOS[[#This Row],[(2) Tipo de valoración 2020]]="","",IF(MATRIZASPECTOS[[#This Row],[(2) Tipo de valoración 2020]]="Manual","",MATRIZASPECTOS[[#This Row],[Probabilidad]]))</f>
        <v>Improbable</v>
      </c>
      <c r="AM57" s="158" t="str">
        <f>IF(MATRIZASPECTOS[[#This Row],[(2) Tipo de valoración 2020]]="","",IF(MATRIZASPECTOS[[#This Row],[(2) Tipo de valoración 2020]]="Manual","",MATRIZASPECTOS[[#This Row],[Consecuencia]]))</f>
        <v>Alta</v>
      </c>
      <c r="AN57" s="159" t="str">
        <f t="shared" si="3"/>
        <v>Bajo</v>
      </c>
      <c r="AO57" s="159">
        <f t="shared" si="24"/>
        <v>1</v>
      </c>
      <c r="AP57" s="159">
        <f t="shared" si="4"/>
        <v>5</v>
      </c>
      <c r="AQ57" s="78">
        <f t="shared" si="25"/>
        <v>5</v>
      </c>
      <c r="AR57" s="84">
        <f t="shared" si="5"/>
        <v>5</v>
      </c>
      <c r="AS57" s="78" t="str">
        <f t="shared" si="216"/>
        <v>Tolerable</v>
      </c>
      <c r="AT57" s="78" t="str">
        <f t="shared" si="217"/>
        <v>No</v>
      </c>
      <c r="AU57" s="140" t="s">
        <v>314</v>
      </c>
      <c r="AV57" s="37" t="s">
        <v>230</v>
      </c>
      <c r="AW57" s="27">
        <v>0</v>
      </c>
      <c r="AX57" s="191">
        <v>0</v>
      </c>
      <c r="AY57" s="29">
        <f t="shared" si="6"/>
        <v>0</v>
      </c>
      <c r="AZ57" s="27">
        <v>0</v>
      </c>
      <c r="BA57" s="189">
        <f t="shared" si="7"/>
        <v>0</v>
      </c>
      <c r="BB57" s="142">
        <v>44105</v>
      </c>
      <c r="BC57" s="27" t="s">
        <v>291</v>
      </c>
      <c r="BD57" s="27" t="str">
        <f>IF(MATRIZASPECTOS[[#This Row],[(E) Tipo de valoración extraordinaria 2020]]="","",IF(MATRIZASPECTOS[[#This Row],[(E) Tipo de valoración extraordinaria 2020]]="Manual","",MATRIZASPECTOS[[#This Row],[(2) Probabilidad]]))</f>
        <v>Improbable</v>
      </c>
      <c r="BE57" s="27" t="str">
        <f>IF(MATRIZASPECTOS[[#This Row],[(E) Tipo de valoración extraordinaria 2020]]="","",IF(MATRIZASPECTOS[[#This Row],[(E) Tipo de valoración extraordinaria 2020]]="Manual","",MATRIZASPECTOS[[#This Row],[(2) Consecuencia]]))</f>
        <v>Alta</v>
      </c>
      <c r="BF57" s="27" t="str">
        <f t="shared" si="8"/>
        <v>Bajo</v>
      </c>
      <c r="BG57" s="27">
        <f t="shared" si="9"/>
        <v>1</v>
      </c>
      <c r="BH57" s="27">
        <f t="shared" si="27"/>
        <v>5</v>
      </c>
      <c r="BI57" s="27">
        <f t="shared" si="11"/>
        <v>5</v>
      </c>
      <c r="BJ57" s="29">
        <f t="shared" si="12"/>
        <v>5</v>
      </c>
      <c r="BK57" s="78" t="str">
        <f t="shared" si="186"/>
        <v>Tolerable</v>
      </c>
      <c r="BL57" s="27" t="str">
        <f t="shared" si="13"/>
        <v>No</v>
      </c>
      <c r="BM57" s="53" t="s">
        <v>421</v>
      </c>
      <c r="BN57" s="80"/>
      <c r="BO57" s="84">
        <f t="shared" si="14"/>
        <v>0</v>
      </c>
      <c r="BP57" s="83"/>
      <c r="BQ57" s="84" t="str">
        <f t="shared" si="218"/>
        <v/>
      </c>
      <c r="BR57" s="27"/>
      <c r="BS57" s="85" t="str">
        <f t="shared" si="219"/>
        <v/>
      </c>
      <c r="BT57" s="86"/>
      <c r="BU57" s="78">
        <f t="shared" si="15"/>
        <v>5</v>
      </c>
      <c r="BV57" s="78" t="str">
        <f t="shared" si="16"/>
        <v>Tolerable</v>
      </c>
      <c r="BW57" s="84" t="str">
        <f t="shared" si="220"/>
        <v/>
      </c>
      <c r="BX57" s="78" t="str">
        <f t="shared" si="221"/>
        <v/>
      </c>
      <c r="BY57" s="78" t="str">
        <f t="shared" si="222"/>
        <v/>
      </c>
      <c r="BZ57" s="79"/>
      <c r="CA57" s="80"/>
      <c r="CB57" s="84" t="str">
        <f t="shared" si="223"/>
        <v/>
      </c>
      <c r="CC57" s="83"/>
      <c r="CD57" s="84" t="str">
        <f t="shared" si="224"/>
        <v/>
      </c>
      <c r="CE57" s="27"/>
      <c r="CF57" s="85" t="str">
        <f t="shared" si="225"/>
        <v/>
      </c>
      <c r="CG57" s="86"/>
      <c r="CH57" s="78" t="str">
        <f t="shared" si="226"/>
        <v/>
      </c>
      <c r="CI57" s="78" t="str">
        <f t="shared" si="227"/>
        <v/>
      </c>
      <c r="CJ57" s="84" t="str">
        <f t="shared" si="228"/>
        <v/>
      </c>
      <c r="CK57" s="78" t="str">
        <f t="shared" si="229"/>
        <v/>
      </c>
      <c r="CL57" s="78" t="str">
        <f t="shared" si="230"/>
        <v/>
      </c>
      <c r="CM57" s="79"/>
      <c r="CN57" s="80"/>
      <c r="CO57" s="84" t="str">
        <f t="shared" si="231"/>
        <v/>
      </c>
      <c r="CP57" s="83"/>
      <c r="CQ57" s="84" t="str">
        <f t="shared" si="232"/>
        <v/>
      </c>
      <c r="CR57" s="27"/>
      <c r="CS57" s="85" t="str">
        <f t="shared" si="233"/>
        <v/>
      </c>
      <c r="CT57" s="86"/>
      <c r="CU57" s="78" t="str">
        <f t="shared" si="234"/>
        <v/>
      </c>
      <c r="CV57" s="78" t="str">
        <f t="shared" si="235"/>
        <v/>
      </c>
      <c r="CW57" s="84" t="str">
        <f t="shared" si="236"/>
        <v/>
      </c>
      <c r="CX57" s="78" t="str">
        <f t="shared" si="237"/>
        <v/>
      </c>
      <c r="CY57" s="78" t="str">
        <f t="shared" si="238"/>
        <v/>
      </c>
      <c r="CZ57" s="87"/>
    </row>
    <row r="58" spans="1:104" ht="45.75" thickBot="1" x14ac:dyDescent="0.3">
      <c r="A58" s="17">
        <v>55</v>
      </c>
      <c r="B58" s="88" t="str">
        <f t="shared" si="208"/>
        <v>Gestión Integral del Relacionamiento y las Comunicaciones</v>
      </c>
      <c r="C58" s="88" t="str">
        <f t="shared" si="209"/>
        <v>Generación de residuos</v>
      </c>
      <c r="D58" s="88" t="str">
        <f t="shared" si="210"/>
        <v>Contaminación por generación de residuos peligrosos</v>
      </c>
      <c r="E58" s="92">
        <v>43647</v>
      </c>
      <c r="F58" s="169" t="s">
        <v>334</v>
      </c>
      <c r="G58" s="99" t="s">
        <v>177</v>
      </c>
      <c r="H58" s="99" t="s">
        <v>336</v>
      </c>
      <c r="I58" s="101" t="s">
        <v>2</v>
      </c>
      <c r="J58" s="89" t="s">
        <v>92</v>
      </c>
      <c r="K58" s="105" t="s">
        <v>222</v>
      </c>
      <c r="L58" s="53" t="s">
        <v>275</v>
      </c>
      <c r="M58" s="91" t="s">
        <v>68</v>
      </c>
      <c r="N58" s="101" t="s">
        <v>225</v>
      </c>
      <c r="O58" s="77" t="s">
        <v>460</v>
      </c>
      <c r="P58" s="101" t="s">
        <v>23</v>
      </c>
      <c r="Q58" s="101" t="s">
        <v>56</v>
      </c>
      <c r="R58" s="89" t="s">
        <v>71</v>
      </c>
      <c r="S58" s="102" t="s">
        <v>76</v>
      </c>
      <c r="T58" s="92">
        <v>43647</v>
      </c>
      <c r="U58" s="89" t="s">
        <v>99</v>
      </c>
      <c r="V58" s="89" t="s">
        <v>103</v>
      </c>
      <c r="W58" s="89" t="str">
        <f t="shared" si="211"/>
        <v>Bajo</v>
      </c>
      <c r="X58" s="89">
        <f t="shared" si="142"/>
        <v>1</v>
      </c>
      <c r="Y58" s="89">
        <f t="shared" si="143"/>
        <v>3</v>
      </c>
      <c r="Z58" s="89">
        <f t="shared" si="212"/>
        <v>3</v>
      </c>
      <c r="AA58" s="89" t="str">
        <f t="shared" si="213"/>
        <v>Tolerable</v>
      </c>
      <c r="AB58" s="89" t="str">
        <f t="shared" si="214"/>
        <v>No</v>
      </c>
      <c r="AC58" s="53" t="s">
        <v>306</v>
      </c>
      <c r="AD58" s="80" t="s">
        <v>230</v>
      </c>
      <c r="AE58" s="78">
        <v>0</v>
      </c>
      <c r="AF58" s="93">
        <v>0</v>
      </c>
      <c r="AG58" s="94">
        <f t="shared" si="215"/>
        <v>0</v>
      </c>
      <c r="AH58" s="69">
        <v>0</v>
      </c>
      <c r="AI58" s="186">
        <f t="shared" si="2"/>
        <v>0</v>
      </c>
      <c r="AJ58" s="144">
        <v>44006</v>
      </c>
      <c r="AK58" s="144" t="s">
        <v>291</v>
      </c>
      <c r="AL58" s="156" t="str">
        <f>IF(MATRIZASPECTOS[[#This Row],[(2) Tipo de valoración 2020]]="","",IF(MATRIZASPECTOS[[#This Row],[(2) Tipo de valoración 2020]]="Manual","",MATRIZASPECTOS[[#This Row],[Probabilidad]]))</f>
        <v>Improbable</v>
      </c>
      <c r="AM58" s="156" t="str">
        <f>IF(MATRIZASPECTOS[[#This Row],[(2) Tipo de valoración 2020]]="","",IF(MATRIZASPECTOS[[#This Row],[(2) Tipo de valoración 2020]]="Manual","",MATRIZASPECTOS[[#This Row],[Consecuencia]]))</f>
        <v>Moderada</v>
      </c>
      <c r="AN58" s="157" t="str">
        <f t="shared" si="3"/>
        <v>Bajo</v>
      </c>
      <c r="AO58" s="157">
        <f t="shared" si="24"/>
        <v>1</v>
      </c>
      <c r="AP58" s="157">
        <f t="shared" si="4"/>
        <v>3</v>
      </c>
      <c r="AQ58" s="89">
        <f t="shared" si="25"/>
        <v>3</v>
      </c>
      <c r="AR58" s="94">
        <f t="shared" si="5"/>
        <v>3</v>
      </c>
      <c r="AS58" s="89" t="str">
        <f t="shared" si="216"/>
        <v>Tolerable</v>
      </c>
      <c r="AT58" s="89" t="str">
        <f t="shared" si="217"/>
        <v>No</v>
      </c>
      <c r="AU58" s="140" t="s">
        <v>314</v>
      </c>
      <c r="AV58" s="37" t="s">
        <v>230</v>
      </c>
      <c r="AW58" s="27">
        <v>0</v>
      </c>
      <c r="AX58" s="191">
        <v>0</v>
      </c>
      <c r="AY58" s="29">
        <f t="shared" si="6"/>
        <v>0</v>
      </c>
      <c r="AZ58" s="27">
        <v>0</v>
      </c>
      <c r="BA58" s="189">
        <f t="shared" si="7"/>
        <v>0</v>
      </c>
      <c r="BB58" s="142">
        <v>44105</v>
      </c>
      <c r="BC58" s="27" t="s">
        <v>291</v>
      </c>
      <c r="BD58" s="27" t="str">
        <f>IF(MATRIZASPECTOS[[#This Row],[(E) Tipo de valoración extraordinaria 2020]]="","",IF(MATRIZASPECTOS[[#This Row],[(E) Tipo de valoración extraordinaria 2020]]="Manual","",MATRIZASPECTOS[[#This Row],[(2) Probabilidad]]))</f>
        <v>Improbable</v>
      </c>
      <c r="BE58" s="27" t="str">
        <f>IF(MATRIZASPECTOS[[#This Row],[(E) Tipo de valoración extraordinaria 2020]]="","",IF(MATRIZASPECTOS[[#This Row],[(E) Tipo de valoración extraordinaria 2020]]="Manual","",MATRIZASPECTOS[[#This Row],[(2) Consecuencia]]))</f>
        <v>Moderada</v>
      </c>
      <c r="BF58" s="27" t="str">
        <f t="shared" si="8"/>
        <v>Bajo</v>
      </c>
      <c r="BG58" s="27">
        <f t="shared" si="9"/>
        <v>1</v>
      </c>
      <c r="BH58" s="27">
        <f t="shared" si="27"/>
        <v>3</v>
      </c>
      <c r="BI58" s="27">
        <f t="shared" si="11"/>
        <v>3</v>
      </c>
      <c r="BJ58" s="29">
        <f t="shared" si="12"/>
        <v>3</v>
      </c>
      <c r="BK58" s="89" t="str">
        <f t="shared" si="186"/>
        <v>Tolerable</v>
      </c>
      <c r="BL58" s="27" t="str">
        <f t="shared" si="13"/>
        <v>No</v>
      </c>
      <c r="BM58" s="53" t="s">
        <v>422</v>
      </c>
      <c r="BN58" s="91"/>
      <c r="BO58" s="94">
        <f t="shared" si="14"/>
        <v>0</v>
      </c>
      <c r="BP58" s="93"/>
      <c r="BQ58" s="94" t="str">
        <f t="shared" si="218"/>
        <v/>
      </c>
      <c r="BR58" s="69"/>
      <c r="BS58" s="95" t="str">
        <f t="shared" si="219"/>
        <v/>
      </c>
      <c r="BT58" s="96"/>
      <c r="BU58" s="89">
        <f t="shared" si="15"/>
        <v>3</v>
      </c>
      <c r="BV58" s="89" t="str">
        <f t="shared" si="16"/>
        <v>Tolerable</v>
      </c>
      <c r="BW58" s="94" t="str">
        <f t="shared" si="220"/>
        <v/>
      </c>
      <c r="BX58" s="89" t="str">
        <f t="shared" si="221"/>
        <v/>
      </c>
      <c r="BY58" s="89" t="str">
        <f t="shared" si="222"/>
        <v/>
      </c>
      <c r="BZ58" s="90"/>
      <c r="CA58" s="91"/>
      <c r="CB58" s="94" t="str">
        <f t="shared" si="223"/>
        <v/>
      </c>
      <c r="CC58" s="93"/>
      <c r="CD58" s="94" t="str">
        <f t="shared" si="224"/>
        <v/>
      </c>
      <c r="CE58" s="69"/>
      <c r="CF58" s="95" t="str">
        <f t="shared" si="225"/>
        <v/>
      </c>
      <c r="CG58" s="96"/>
      <c r="CH58" s="89" t="str">
        <f t="shared" si="226"/>
        <v/>
      </c>
      <c r="CI58" s="89" t="str">
        <f t="shared" si="227"/>
        <v/>
      </c>
      <c r="CJ58" s="94" t="str">
        <f t="shared" si="228"/>
        <v/>
      </c>
      <c r="CK58" s="89" t="str">
        <f t="shared" si="229"/>
        <v/>
      </c>
      <c r="CL58" s="89" t="str">
        <f t="shared" si="230"/>
        <v/>
      </c>
      <c r="CM58" s="90"/>
      <c r="CN58" s="91"/>
      <c r="CO58" s="94" t="str">
        <f t="shared" si="231"/>
        <v/>
      </c>
      <c r="CP58" s="93"/>
      <c r="CQ58" s="94" t="str">
        <f t="shared" si="232"/>
        <v/>
      </c>
      <c r="CR58" s="69"/>
      <c r="CS58" s="95" t="str">
        <f t="shared" si="233"/>
        <v/>
      </c>
      <c r="CT58" s="96"/>
      <c r="CU58" s="89" t="str">
        <f t="shared" si="234"/>
        <v/>
      </c>
      <c r="CV58" s="89" t="str">
        <f t="shared" si="235"/>
        <v/>
      </c>
      <c r="CW58" s="94" t="str">
        <f t="shared" si="236"/>
        <v/>
      </c>
      <c r="CX58" s="89" t="str">
        <f t="shared" si="237"/>
        <v/>
      </c>
      <c r="CY58" s="89" t="str">
        <f t="shared" si="238"/>
        <v/>
      </c>
      <c r="CZ58" s="97"/>
    </row>
    <row r="59" spans="1:104" ht="45.75" thickBot="1" x14ac:dyDescent="0.3">
      <c r="A59" s="17">
        <v>56</v>
      </c>
      <c r="B59" s="76" t="str">
        <f t="shared" ref="B59:B68" si="239">IF(I59="","",I59)</f>
        <v>Delimitación y declaración de áreas de zonas de interés</v>
      </c>
      <c r="C59" s="76" t="str">
        <f t="shared" ref="C59:C68" si="240">IF(P59="","",P59)</f>
        <v>Consumo del recurso hídrico</v>
      </c>
      <c r="D59" s="76" t="str">
        <f t="shared" ref="D59:D68" si="241">IF(Q59="","",Q59)</f>
        <v>Agotamiento del recurso hídrico</v>
      </c>
      <c r="E59" s="82">
        <v>43647</v>
      </c>
      <c r="F59" s="168" t="s">
        <v>334</v>
      </c>
      <c r="G59" s="99" t="s">
        <v>177</v>
      </c>
      <c r="H59" s="99" t="s">
        <v>337</v>
      </c>
      <c r="I59" s="101" t="s">
        <v>3</v>
      </c>
      <c r="J59" s="78" t="s">
        <v>90</v>
      </c>
      <c r="K59" s="111" t="s">
        <v>230</v>
      </c>
      <c r="L59" s="53" t="s">
        <v>267</v>
      </c>
      <c r="M59" s="80" t="s">
        <v>233</v>
      </c>
      <c r="N59" s="77" t="s">
        <v>199</v>
      </c>
      <c r="O59" s="77" t="s">
        <v>459</v>
      </c>
      <c r="P59" s="77" t="s">
        <v>21</v>
      </c>
      <c r="Q59" s="77" t="s">
        <v>52</v>
      </c>
      <c r="R59" s="78" t="s">
        <v>71</v>
      </c>
      <c r="S59" s="81" t="s">
        <v>75</v>
      </c>
      <c r="T59" s="82">
        <v>43647</v>
      </c>
      <c r="U59" s="78" t="s">
        <v>100</v>
      </c>
      <c r="V59" s="78" t="s">
        <v>103</v>
      </c>
      <c r="W59" s="78" t="str">
        <f t="shared" ref="W59:W68" si="242">IF(Z59="","",IF(Z59&lt;=10,"Bajo",IF(Z59&lt;=15,"Moderado",IF(Z59&gt;15,"Alto",""))))</f>
        <v>Bajo</v>
      </c>
      <c r="X59" s="78">
        <f t="shared" si="142"/>
        <v>3</v>
      </c>
      <c r="Y59" s="78">
        <f t="shared" si="143"/>
        <v>3</v>
      </c>
      <c r="Z59" s="78">
        <f t="shared" ref="Z59:Z68" si="243">IF(X59="","",IF(Y59="","",(X59*Y59)))</f>
        <v>9</v>
      </c>
      <c r="AA59" s="78" t="str">
        <f t="shared" ref="AA59:AA68" si="244">IF(Z59="","",IF(Z59&lt;=10,"Tolerable",IF(Z59&lt;=15,"Potencialmente no tolerable",IF(Z59&gt;15,"No tolerable",""))))</f>
        <v>Tolerable</v>
      </c>
      <c r="AB59" s="78" t="str">
        <f t="shared" ref="AB59:AB68" si="245">IF(AA59="","",IF(AA59="Tolerable","No",IF(AA59="Potencialmente no tolerable","No",IF(AA59="No tolerable","Si",""))))</f>
        <v>No</v>
      </c>
      <c r="AC59" s="53" t="s">
        <v>306</v>
      </c>
      <c r="AD59" s="80" t="s">
        <v>230</v>
      </c>
      <c r="AE59" s="78">
        <v>0</v>
      </c>
      <c r="AF59" s="83">
        <v>0</v>
      </c>
      <c r="AG59" s="84">
        <f t="shared" ref="AG59:AG68" si="246">IF(AE59="","",IF(AF59="","",(AE59-(AE59*AF59))))</f>
        <v>0</v>
      </c>
      <c r="AH59" s="27">
        <v>0</v>
      </c>
      <c r="AI59" s="187">
        <f t="shared" si="2"/>
        <v>0</v>
      </c>
      <c r="AJ59" s="145">
        <v>44006</v>
      </c>
      <c r="AK59" s="145" t="s">
        <v>291</v>
      </c>
      <c r="AL59" s="158" t="str">
        <f>IF(MATRIZASPECTOS[[#This Row],[(2) Tipo de valoración 2020]]="","",IF(MATRIZASPECTOS[[#This Row],[(2) Tipo de valoración 2020]]="Manual","",MATRIZASPECTOS[[#This Row],[Probabilidad]]))</f>
        <v>Probable</v>
      </c>
      <c r="AM59" s="158" t="str">
        <f>IF(MATRIZASPECTOS[[#This Row],[(2) Tipo de valoración 2020]]="","",IF(MATRIZASPECTOS[[#This Row],[(2) Tipo de valoración 2020]]="Manual","",MATRIZASPECTOS[[#This Row],[Consecuencia]]))</f>
        <v>Moderada</v>
      </c>
      <c r="AN59" s="159" t="str">
        <f t="shared" si="3"/>
        <v>Bajo</v>
      </c>
      <c r="AO59" s="159">
        <f t="shared" si="24"/>
        <v>3</v>
      </c>
      <c r="AP59" s="159">
        <f t="shared" si="4"/>
        <v>3</v>
      </c>
      <c r="AQ59" s="78">
        <f t="shared" si="25"/>
        <v>9</v>
      </c>
      <c r="AR59" s="84">
        <f t="shared" si="5"/>
        <v>9</v>
      </c>
      <c r="AS59" s="78" t="str">
        <f t="shared" ref="AS59:AS68" si="247">IF(AR59="","",IF(AR59&lt;=10,"Tolerable",IF(AR59&lt;=15,"Potencialmente no tolerable",IF(AR59&gt;15,"No tolerable",""))))</f>
        <v>Tolerable</v>
      </c>
      <c r="AT59" s="78" t="str">
        <f t="shared" ref="AT59:AT68" si="248">IF(AS59="","",IF(AS59="Tolerable","No",IF(AS59="Potencialmente no tolerable","No",IF(AS59="No tolerable","Si",""))))</f>
        <v>No</v>
      </c>
      <c r="AU59" s="140" t="s">
        <v>300</v>
      </c>
      <c r="AV59" s="37" t="s">
        <v>230</v>
      </c>
      <c r="AW59" s="27">
        <v>0</v>
      </c>
      <c r="AX59" s="191">
        <v>0</v>
      </c>
      <c r="AY59" s="29">
        <f t="shared" si="6"/>
        <v>0</v>
      </c>
      <c r="AZ59" s="27">
        <v>0</v>
      </c>
      <c r="BA59" s="189">
        <f t="shared" si="7"/>
        <v>0</v>
      </c>
      <c r="BB59" s="142">
        <v>44105</v>
      </c>
      <c r="BC59" s="27" t="s">
        <v>292</v>
      </c>
      <c r="BD59" s="27" t="s">
        <v>99</v>
      </c>
      <c r="BE59" s="27" t="s">
        <v>103</v>
      </c>
      <c r="BF59" s="27" t="str">
        <f t="shared" si="8"/>
        <v>Bajo</v>
      </c>
      <c r="BG59" s="27">
        <f t="shared" si="9"/>
        <v>1</v>
      </c>
      <c r="BH59" s="27">
        <f t="shared" si="27"/>
        <v>3</v>
      </c>
      <c r="BI59" s="27">
        <f t="shared" si="11"/>
        <v>3</v>
      </c>
      <c r="BJ59" s="29">
        <f t="shared" si="12"/>
        <v>3</v>
      </c>
      <c r="BK59" s="78" t="str">
        <f t="shared" si="186"/>
        <v>Tolerable</v>
      </c>
      <c r="BL59" s="27" t="str">
        <f t="shared" si="13"/>
        <v>No</v>
      </c>
      <c r="BM59" s="53" t="s">
        <v>394</v>
      </c>
      <c r="BN59" s="80"/>
      <c r="BO59" s="84">
        <f t="shared" si="14"/>
        <v>0</v>
      </c>
      <c r="BP59" s="83"/>
      <c r="BQ59" s="84" t="str">
        <f t="shared" ref="BQ59:BQ68" si="249">IF(BO59="","",IF(BP59="","",(BO59-(BO59*BP59))))</f>
        <v/>
      </c>
      <c r="BR59" s="27"/>
      <c r="BS59" s="85" t="str">
        <f t="shared" ref="BS59:BS68" si="250">IF(BQ59="","",IF(BR59="","",((BQ59-BR59)/BQ59)))</f>
        <v/>
      </c>
      <c r="BT59" s="86"/>
      <c r="BU59" s="78">
        <f t="shared" si="15"/>
        <v>9</v>
      </c>
      <c r="BV59" s="78" t="str">
        <f t="shared" si="16"/>
        <v>Tolerable</v>
      </c>
      <c r="BW59" s="84" t="str">
        <f t="shared" ref="BW59:BW68" si="251">IF(BS59="","",(IF(BS59&lt;=-1%,(BU59+(ABS(BU59*BS59))),(BU59-((ABS(BU59*BS59))+BP59)))))</f>
        <v/>
      </c>
      <c r="BX59" s="78" t="str">
        <f t="shared" ref="BX59:BX68" si="252">IF(BW59="","",IF(BW59&lt;=10,"Tolerable",IF(BW59&lt;=15,"Potencialmente no tolerable",IF(BW59&gt;15,"No tolerable",""))))</f>
        <v/>
      </c>
      <c r="BY59" s="78" t="str">
        <f t="shared" ref="BY59:BY68" si="253">IF(BX59="","",IF(BX59="Tolerable","No",IF(BX59="Potencialmente no tolerable","No",IF(BX59="No tolerable","Si",""))))</f>
        <v/>
      </c>
      <c r="BZ59" s="79"/>
      <c r="CA59" s="80"/>
      <c r="CB59" s="84" t="str">
        <f t="shared" ref="CB59:CB68" si="254">IF(BR59="","",BR59)</f>
        <v/>
      </c>
      <c r="CC59" s="83"/>
      <c r="CD59" s="84" t="str">
        <f t="shared" ref="CD59:CD68" si="255">IF(CB59="","",IF(CC59="","",(CB59-(CB59*CC59))))</f>
        <v/>
      </c>
      <c r="CE59" s="27"/>
      <c r="CF59" s="85" t="str">
        <f t="shared" ref="CF59:CF68" si="256">IF(CD59="","",IF(CE59="","",((CD59-CE59)/CD59)))</f>
        <v/>
      </c>
      <c r="CG59" s="86"/>
      <c r="CH59" s="78" t="str">
        <f t="shared" ref="CH59:CH68" si="257">IF(BW59="","",BW59)</f>
        <v/>
      </c>
      <c r="CI59" s="78" t="str">
        <f t="shared" ref="CI59:CI68" si="258">IF(BX59="","",BX59)</f>
        <v/>
      </c>
      <c r="CJ59" s="84" t="str">
        <f t="shared" ref="CJ59:CJ68" si="259">IF(CF59="","",(IF(CF59&lt;=-1%,(CH59+(ABS(CH59*CF59))),(CH59-((ABS(CH59*CF59))+CC59)))))</f>
        <v/>
      </c>
      <c r="CK59" s="78" t="str">
        <f t="shared" ref="CK59:CK68" si="260">IF(CJ59="","",IF(CJ59&lt;=10,"Tolerable",IF(CJ59&lt;=15,"Potencialmente no tolerable",IF(CJ59&gt;15,"No tolerable",""))))</f>
        <v/>
      </c>
      <c r="CL59" s="78" t="str">
        <f t="shared" ref="CL59:CL68" si="261">IF(CK59="","",IF(CK59="Tolerable","No",IF(CK59="Potencialmente no tolerable","No",IF(CK59="No tolerable","Si",""))))</f>
        <v/>
      </c>
      <c r="CM59" s="79"/>
      <c r="CN59" s="80"/>
      <c r="CO59" s="84" t="str">
        <f t="shared" ref="CO59:CO68" si="262">IF(CE59="","",CE59)</f>
        <v/>
      </c>
      <c r="CP59" s="83"/>
      <c r="CQ59" s="84" t="str">
        <f t="shared" ref="CQ59:CQ68" si="263">IF(CO59="","",IF(CP59="","",(CO59-(CO59*CP59))))</f>
        <v/>
      </c>
      <c r="CR59" s="27"/>
      <c r="CS59" s="85" t="str">
        <f t="shared" ref="CS59:CS68" si="264">IF(CQ59="","",IF(CR59="","",((CQ59-CR59)/CQ59)))</f>
        <v/>
      </c>
      <c r="CT59" s="86"/>
      <c r="CU59" s="78" t="str">
        <f t="shared" ref="CU59:CU68" si="265">IF(CJ59="","",CJ59)</f>
        <v/>
      </c>
      <c r="CV59" s="78" t="str">
        <f t="shared" ref="CV59:CV68" si="266">IF(CK59="","",CK59)</f>
        <v/>
      </c>
      <c r="CW59" s="84" t="str">
        <f t="shared" ref="CW59:CW68" si="267">IF(CS59="","",(IF(CS59&lt;=-1%,(CU59+(ABS(CU59*CS59))),(CU59-((ABS(CU59*CS59))+CP59)))))</f>
        <v/>
      </c>
      <c r="CX59" s="78" t="str">
        <f t="shared" ref="CX59:CX68" si="268">IF(CW59="","",IF(CW59&lt;=10,"Tolerable",IF(CW59&lt;=15,"Potencialmente no tolerable",IF(CW59&gt;15,"No tolerable",""))))</f>
        <v/>
      </c>
      <c r="CY59" s="78" t="str">
        <f t="shared" ref="CY59:CY68" si="269">IF(CX59="","",IF(CX59="Tolerable","No",IF(CX59="Potencialmente no tolerable","No",IF(CX59="No tolerable","Si",""))))</f>
        <v/>
      </c>
      <c r="CZ59" s="87"/>
    </row>
    <row r="60" spans="1:104" ht="45.75" thickBot="1" x14ac:dyDescent="0.3">
      <c r="A60" s="17">
        <v>57</v>
      </c>
      <c r="B60" s="76" t="str">
        <f t="shared" si="239"/>
        <v>Delimitación y declaración de áreas de zonas de interés</v>
      </c>
      <c r="C60" s="76" t="str">
        <f t="shared" si="240"/>
        <v>Consumo del recurso hídrico</v>
      </c>
      <c r="D60" s="76" t="str">
        <f t="shared" si="241"/>
        <v>Agotamiento del recurso hídrico</v>
      </c>
      <c r="E60" s="82">
        <v>43647</v>
      </c>
      <c r="F60" s="168" t="s">
        <v>334</v>
      </c>
      <c r="G60" s="99" t="s">
        <v>177</v>
      </c>
      <c r="H60" s="99" t="s">
        <v>337</v>
      </c>
      <c r="I60" s="77" t="s">
        <v>3</v>
      </c>
      <c r="J60" s="78" t="s">
        <v>90</v>
      </c>
      <c r="K60" s="111" t="s">
        <v>230</v>
      </c>
      <c r="L60" s="53" t="s">
        <v>267</v>
      </c>
      <c r="M60" s="80" t="s">
        <v>233</v>
      </c>
      <c r="N60" s="77" t="s">
        <v>200</v>
      </c>
      <c r="O60" s="77" t="s">
        <v>459</v>
      </c>
      <c r="P60" s="77" t="s">
        <v>21</v>
      </c>
      <c r="Q60" s="77" t="s">
        <v>52</v>
      </c>
      <c r="R60" s="78" t="s">
        <v>71</v>
      </c>
      <c r="S60" s="81" t="s">
        <v>75</v>
      </c>
      <c r="T60" s="82">
        <v>43647</v>
      </c>
      <c r="U60" s="78" t="s">
        <v>99</v>
      </c>
      <c r="V60" s="78" t="s">
        <v>102</v>
      </c>
      <c r="W60" s="78" t="str">
        <f t="shared" si="242"/>
        <v>Bajo</v>
      </c>
      <c r="X60" s="78">
        <f t="shared" si="142"/>
        <v>1</v>
      </c>
      <c r="Y60" s="78">
        <f t="shared" si="143"/>
        <v>1</v>
      </c>
      <c r="Z60" s="78">
        <f t="shared" si="243"/>
        <v>1</v>
      </c>
      <c r="AA60" s="78" t="str">
        <f t="shared" si="244"/>
        <v>Tolerable</v>
      </c>
      <c r="AB60" s="78" t="str">
        <f t="shared" si="245"/>
        <v>No</v>
      </c>
      <c r="AC60" s="53" t="s">
        <v>306</v>
      </c>
      <c r="AD60" s="80" t="s">
        <v>230</v>
      </c>
      <c r="AE60" s="78">
        <v>0</v>
      </c>
      <c r="AF60" s="83">
        <v>0</v>
      </c>
      <c r="AG60" s="84">
        <f t="shared" si="246"/>
        <v>0</v>
      </c>
      <c r="AH60" s="27">
        <v>0</v>
      </c>
      <c r="AI60" s="187">
        <f t="shared" si="2"/>
        <v>0</v>
      </c>
      <c r="AJ60" s="145">
        <v>44006</v>
      </c>
      <c r="AK60" s="145" t="s">
        <v>291</v>
      </c>
      <c r="AL60" s="158" t="str">
        <f>IF(MATRIZASPECTOS[[#This Row],[(2) Tipo de valoración 2020]]="","",IF(MATRIZASPECTOS[[#This Row],[(2) Tipo de valoración 2020]]="Manual","",MATRIZASPECTOS[[#This Row],[Probabilidad]]))</f>
        <v>Improbable</v>
      </c>
      <c r="AM60" s="158" t="str">
        <f>IF(MATRIZASPECTOS[[#This Row],[(2) Tipo de valoración 2020]]="","",IF(MATRIZASPECTOS[[#This Row],[(2) Tipo de valoración 2020]]="Manual","",MATRIZASPECTOS[[#This Row],[Consecuencia]]))</f>
        <v>Baja</v>
      </c>
      <c r="AN60" s="159" t="str">
        <f t="shared" si="3"/>
        <v>Bajo</v>
      </c>
      <c r="AO60" s="159">
        <f t="shared" si="24"/>
        <v>1</v>
      </c>
      <c r="AP60" s="159">
        <f t="shared" si="4"/>
        <v>1</v>
      </c>
      <c r="AQ60" s="78">
        <f t="shared" si="25"/>
        <v>1</v>
      </c>
      <c r="AR60" s="84">
        <f t="shared" si="5"/>
        <v>1</v>
      </c>
      <c r="AS60" s="78" t="str">
        <f t="shared" si="247"/>
        <v>Tolerable</v>
      </c>
      <c r="AT60" s="78" t="str">
        <f t="shared" si="248"/>
        <v>No</v>
      </c>
      <c r="AU60" s="140" t="s">
        <v>300</v>
      </c>
      <c r="AV60" s="37" t="s">
        <v>230</v>
      </c>
      <c r="AW60" s="27">
        <v>0</v>
      </c>
      <c r="AX60" s="191">
        <v>0</v>
      </c>
      <c r="AY60" s="29">
        <f t="shared" si="6"/>
        <v>0</v>
      </c>
      <c r="AZ60" s="27">
        <v>0</v>
      </c>
      <c r="BA60" s="189">
        <f t="shared" si="7"/>
        <v>0</v>
      </c>
      <c r="BB60" s="142">
        <v>44105</v>
      </c>
      <c r="BC60" s="27" t="s">
        <v>292</v>
      </c>
      <c r="BD60" s="27" t="s">
        <v>99</v>
      </c>
      <c r="BE60" s="27" t="s">
        <v>102</v>
      </c>
      <c r="BF60" s="27" t="str">
        <f t="shared" si="8"/>
        <v>Bajo</v>
      </c>
      <c r="BG60" s="27">
        <f t="shared" si="9"/>
        <v>1</v>
      </c>
      <c r="BH60" s="27">
        <f t="shared" si="27"/>
        <v>1</v>
      </c>
      <c r="BI60" s="27">
        <f t="shared" si="11"/>
        <v>1</v>
      </c>
      <c r="BJ60" s="29">
        <f t="shared" si="12"/>
        <v>1</v>
      </c>
      <c r="BK60" s="78" t="str">
        <f t="shared" si="186"/>
        <v>Tolerable</v>
      </c>
      <c r="BL60" s="27" t="str">
        <f t="shared" si="13"/>
        <v>No</v>
      </c>
      <c r="BM60" s="53" t="s">
        <v>396</v>
      </c>
      <c r="BN60" s="80"/>
      <c r="BO60" s="84">
        <f t="shared" si="14"/>
        <v>0</v>
      </c>
      <c r="BP60" s="83"/>
      <c r="BQ60" s="84" t="str">
        <f t="shared" si="249"/>
        <v/>
      </c>
      <c r="BR60" s="27"/>
      <c r="BS60" s="85" t="str">
        <f t="shared" si="250"/>
        <v/>
      </c>
      <c r="BT60" s="86"/>
      <c r="BU60" s="78">
        <f t="shared" si="15"/>
        <v>1</v>
      </c>
      <c r="BV60" s="78" t="str">
        <f t="shared" si="16"/>
        <v>Tolerable</v>
      </c>
      <c r="BW60" s="84" t="str">
        <f t="shared" si="251"/>
        <v/>
      </c>
      <c r="BX60" s="78" t="str">
        <f t="shared" si="252"/>
        <v/>
      </c>
      <c r="BY60" s="78" t="str">
        <f t="shared" si="253"/>
        <v/>
      </c>
      <c r="BZ60" s="79"/>
      <c r="CA60" s="80"/>
      <c r="CB60" s="84" t="str">
        <f t="shared" si="254"/>
        <v/>
      </c>
      <c r="CC60" s="83"/>
      <c r="CD60" s="84" t="str">
        <f t="shared" si="255"/>
        <v/>
      </c>
      <c r="CE60" s="27"/>
      <c r="CF60" s="85" t="str">
        <f t="shared" si="256"/>
        <v/>
      </c>
      <c r="CG60" s="86"/>
      <c r="CH60" s="78" t="str">
        <f t="shared" si="257"/>
        <v/>
      </c>
      <c r="CI60" s="78" t="str">
        <f t="shared" si="258"/>
        <v/>
      </c>
      <c r="CJ60" s="84" t="str">
        <f t="shared" si="259"/>
        <v/>
      </c>
      <c r="CK60" s="78" t="str">
        <f t="shared" si="260"/>
        <v/>
      </c>
      <c r="CL60" s="78" t="str">
        <f t="shared" si="261"/>
        <v/>
      </c>
      <c r="CM60" s="79"/>
      <c r="CN60" s="80"/>
      <c r="CO60" s="84" t="str">
        <f t="shared" si="262"/>
        <v/>
      </c>
      <c r="CP60" s="83"/>
      <c r="CQ60" s="84" t="str">
        <f t="shared" si="263"/>
        <v/>
      </c>
      <c r="CR60" s="27"/>
      <c r="CS60" s="85" t="str">
        <f t="shared" si="264"/>
        <v/>
      </c>
      <c r="CT60" s="86"/>
      <c r="CU60" s="78" t="str">
        <f t="shared" si="265"/>
        <v/>
      </c>
      <c r="CV60" s="78" t="str">
        <f t="shared" si="266"/>
        <v/>
      </c>
      <c r="CW60" s="84" t="str">
        <f t="shared" si="267"/>
        <v/>
      </c>
      <c r="CX60" s="78" t="str">
        <f t="shared" si="268"/>
        <v/>
      </c>
      <c r="CY60" s="78" t="str">
        <f t="shared" si="269"/>
        <v/>
      </c>
      <c r="CZ60" s="87"/>
    </row>
    <row r="61" spans="1:104" ht="63.75" thickBot="1" x14ac:dyDescent="0.3">
      <c r="A61" s="17">
        <v>58</v>
      </c>
      <c r="B61" s="76" t="str">
        <f t="shared" si="239"/>
        <v>Delimitación y declaración de áreas de zonas de interés</v>
      </c>
      <c r="C61" s="76" t="str">
        <f t="shared" si="240"/>
        <v>Consumo de energía eléctrica</v>
      </c>
      <c r="D61" s="76" t="str">
        <f t="shared" si="241"/>
        <v>Presión sobre el recurso energético eléctrico</v>
      </c>
      <c r="E61" s="82">
        <v>43647</v>
      </c>
      <c r="F61" s="168" t="s">
        <v>334</v>
      </c>
      <c r="G61" s="99" t="s">
        <v>177</v>
      </c>
      <c r="H61" s="99" t="s">
        <v>337</v>
      </c>
      <c r="I61" s="77" t="s">
        <v>3</v>
      </c>
      <c r="J61" s="78" t="s">
        <v>90</v>
      </c>
      <c r="K61" s="111" t="s">
        <v>230</v>
      </c>
      <c r="L61" s="53" t="s">
        <v>267</v>
      </c>
      <c r="M61" s="80" t="s">
        <v>233</v>
      </c>
      <c r="N61" s="77" t="s">
        <v>201</v>
      </c>
      <c r="O61" s="77" t="s">
        <v>459</v>
      </c>
      <c r="P61" s="77" t="s">
        <v>36</v>
      </c>
      <c r="Q61" s="77" t="s">
        <v>65</v>
      </c>
      <c r="R61" s="78" t="s">
        <v>71</v>
      </c>
      <c r="S61" s="81" t="s">
        <v>75</v>
      </c>
      <c r="T61" s="82">
        <v>43647</v>
      </c>
      <c r="U61" s="78" t="s">
        <v>101</v>
      </c>
      <c r="V61" s="78" t="s">
        <v>104</v>
      </c>
      <c r="W61" s="78" t="str">
        <f t="shared" si="242"/>
        <v>Alto</v>
      </c>
      <c r="X61" s="78">
        <f t="shared" si="142"/>
        <v>5</v>
      </c>
      <c r="Y61" s="78">
        <f t="shared" si="143"/>
        <v>5</v>
      </c>
      <c r="Z61" s="78">
        <f t="shared" si="243"/>
        <v>25</v>
      </c>
      <c r="AA61" s="78" t="str">
        <f t="shared" si="244"/>
        <v>No tolerable</v>
      </c>
      <c r="AB61" s="78" t="str">
        <f t="shared" si="245"/>
        <v>Si</v>
      </c>
      <c r="AC61" s="53" t="s">
        <v>307</v>
      </c>
      <c r="AD61" s="80" t="s">
        <v>283</v>
      </c>
      <c r="AE61" s="78">
        <v>68.84</v>
      </c>
      <c r="AF61" s="83">
        <v>0</v>
      </c>
      <c r="AG61" s="84">
        <f t="shared" si="246"/>
        <v>68.84</v>
      </c>
      <c r="AH61" s="27">
        <v>76.09</v>
      </c>
      <c r="AI61" s="187">
        <f t="shared" si="2"/>
        <v>-0.10531667635095875</v>
      </c>
      <c r="AJ61" s="145">
        <v>44006</v>
      </c>
      <c r="AK61" s="145" t="s">
        <v>291</v>
      </c>
      <c r="AL61" s="158" t="str">
        <f>IF(MATRIZASPECTOS[[#This Row],[(2) Tipo de valoración 2020]]="","",IF(MATRIZASPECTOS[[#This Row],[(2) Tipo de valoración 2020]]="Manual","",MATRIZASPECTOS[[#This Row],[Probabilidad]]))</f>
        <v>Certeza</v>
      </c>
      <c r="AM61" s="158" t="str">
        <f>IF(MATRIZASPECTOS[[#This Row],[(2) Tipo de valoración 2020]]="","",IF(MATRIZASPECTOS[[#This Row],[(2) Tipo de valoración 2020]]="Manual","",MATRIZASPECTOS[[#This Row],[Consecuencia]]))</f>
        <v>Alta</v>
      </c>
      <c r="AN61" s="159" t="str">
        <f t="shared" si="3"/>
        <v>Alto</v>
      </c>
      <c r="AO61" s="159">
        <f t="shared" si="24"/>
        <v>5</v>
      </c>
      <c r="AP61" s="159">
        <f t="shared" si="4"/>
        <v>5</v>
      </c>
      <c r="AQ61" s="78">
        <f t="shared" si="25"/>
        <v>25</v>
      </c>
      <c r="AR61" s="84">
        <f t="shared" si="5"/>
        <v>27.632916908773968</v>
      </c>
      <c r="AS61" s="78" t="str">
        <f t="shared" si="247"/>
        <v>No tolerable</v>
      </c>
      <c r="AT61" s="78" t="str">
        <f t="shared" si="248"/>
        <v>Si</v>
      </c>
      <c r="AU61" s="140" t="s">
        <v>301</v>
      </c>
      <c r="AV61" s="37" t="s">
        <v>283</v>
      </c>
      <c r="AW61" s="27">
        <v>76.09</v>
      </c>
      <c r="AX61" s="191">
        <v>0.14845894940336801</v>
      </c>
      <c r="AY61" s="29">
        <f t="shared" si="6"/>
        <v>64.793758539897738</v>
      </c>
      <c r="AZ61" s="27">
        <v>59.39</v>
      </c>
      <c r="BA61" s="189">
        <f t="shared" si="7"/>
        <v>8.3399368421732956E-2</v>
      </c>
      <c r="BB61" s="142">
        <v>44105</v>
      </c>
      <c r="BC61" s="27" t="s">
        <v>291</v>
      </c>
      <c r="BD61" s="27" t="str">
        <f>IF(MATRIZASPECTOS[[#This Row],[(E) Tipo de valoración extraordinaria 2020]]="","",IF(MATRIZASPECTOS[[#This Row],[(E) Tipo de valoración extraordinaria 2020]]="Manual","",MATRIZASPECTOS[[#This Row],[(2) Probabilidad]]))</f>
        <v>Certeza</v>
      </c>
      <c r="BE61" s="27" t="str">
        <f>IF(MATRIZASPECTOS[[#This Row],[(E) Tipo de valoración extraordinaria 2020]]="","",IF(MATRIZASPECTOS[[#This Row],[(E) Tipo de valoración extraordinaria 2020]]="Manual","",MATRIZASPECTOS[[#This Row],[(2) Consecuencia]]))</f>
        <v>Alta</v>
      </c>
      <c r="BF61" s="27" t="str">
        <f t="shared" si="8"/>
        <v>Alto</v>
      </c>
      <c r="BG61" s="27">
        <f t="shared" si="9"/>
        <v>5</v>
      </c>
      <c r="BH61" s="27">
        <f t="shared" si="27"/>
        <v>5</v>
      </c>
      <c r="BI61" s="29">
        <f t="shared" si="11"/>
        <v>27.632916908773968</v>
      </c>
      <c r="BJ61" s="29">
        <f t="shared" si="12"/>
        <v>25.179890141528624</v>
      </c>
      <c r="BK61" s="78" t="str">
        <f t="shared" si="186"/>
        <v>No tolerable</v>
      </c>
      <c r="BL61" s="27" t="str">
        <f t="shared" si="13"/>
        <v>Si</v>
      </c>
      <c r="BM61" s="53" t="s">
        <v>453</v>
      </c>
      <c r="BN61" s="80"/>
      <c r="BO61" s="84">
        <f t="shared" si="14"/>
        <v>76.09</v>
      </c>
      <c r="BP61" s="83"/>
      <c r="BQ61" s="84" t="str">
        <f t="shared" si="249"/>
        <v/>
      </c>
      <c r="BR61" s="27"/>
      <c r="BS61" s="85" t="str">
        <f t="shared" si="250"/>
        <v/>
      </c>
      <c r="BT61" s="86"/>
      <c r="BU61" s="78">
        <f t="shared" si="15"/>
        <v>27.632916908773968</v>
      </c>
      <c r="BV61" s="78" t="str">
        <f t="shared" si="16"/>
        <v>No tolerable</v>
      </c>
      <c r="BW61" s="84" t="str">
        <f t="shared" si="251"/>
        <v/>
      </c>
      <c r="BX61" s="78" t="str">
        <f t="shared" si="252"/>
        <v/>
      </c>
      <c r="BY61" s="78" t="str">
        <f t="shared" si="253"/>
        <v/>
      </c>
      <c r="BZ61" s="79"/>
      <c r="CA61" s="80"/>
      <c r="CB61" s="84" t="str">
        <f t="shared" si="254"/>
        <v/>
      </c>
      <c r="CC61" s="83"/>
      <c r="CD61" s="84" t="str">
        <f t="shared" si="255"/>
        <v/>
      </c>
      <c r="CE61" s="27"/>
      <c r="CF61" s="85" t="str">
        <f t="shared" si="256"/>
        <v/>
      </c>
      <c r="CG61" s="86"/>
      <c r="CH61" s="78" t="str">
        <f t="shared" si="257"/>
        <v/>
      </c>
      <c r="CI61" s="78" t="str">
        <f t="shared" si="258"/>
        <v/>
      </c>
      <c r="CJ61" s="84" t="str">
        <f t="shared" si="259"/>
        <v/>
      </c>
      <c r="CK61" s="78" t="str">
        <f t="shared" si="260"/>
        <v/>
      </c>
      <c r="CL61" s="78" t="str">
        <f t="shared" si="261"/>
        <v/>
      </c>
      <c r="CM61" s="79"/>
      <c r="CN61" s="80"/>
      <c r="CO61" s="84" t="str">
        <f t="shared" si="262"/>
        <v/>
      </c>
      <c r="CP61" s="83"/>
      <c r="CQ61" s="84" t="str">
        <f t="shared" si="263"/>
        <v/>
      </c>
      <c r="CR61" s="27"/>
      <c r="CS61" s="85" t="str">
        <f t="shared" si="264"/>
        <v/>
      </c>
      <c r="CT61" s="86"/>
      <c r="CU61" s="78" t="str">
        <f t="shared" si="265"/>
        <v/>
      </c>
      <c r="CV61" s="78" t="str">
        <f t="shared" si="266"/>
        <v/>
      </c>
      <c r="CW61" s="84" t="str">
        <f t="shared" si="267"/>
        <v/>
      </c>
      <c r="CX61" s="78" t="str">
        <f t="shared" si="268"/>
        <v/>
      </c>
      <c r="CY61" s="78" t="str">
        <f t="shared" si="269"/>
        <v/>
      </c>
      <c r="CZ61" s="87"/>
    </row>
    <row r="62" spans="1:104" ht="45.75" thickBot="1" x14ac:dyDescent="0.3">
      <c r="A62" s="17">
        <v>59</v>
      </c>
      <c r="B62" s="76" t="str">
        <f t="shared" si="239"/>
        <v>Delimitación y declaración de áreas de zonas de interés</v>
      </c>
      <c r="C62" s="76" t="str">
        <f t="shared" si="240"/>
        <v>Consumo de materias primas e insumos</v>
      </c>
      <c r="D62" s="76" t="str">
        <f t="shared" si="241"/>
        <v>Agotamiento de los recursos naturales no renovables</v>
      </c>
      <c r="E62" s="82">
        <v>43647</v>
      </c>
      <c r="F62" s="168" t="s">
        <v>334</v>
      </c>
      <c r="G62" s="99" t="s">
        <v>177</v>
      </c>
      <c r="H62" s="99" t="s">
        <v>337</v>
      </c>
      <c r="I62" s="77" t="s">
        <v>3</v>
      </c>
      <c r="J62" s="78" t="s">
        <v>90</v>
      </c>
      <c r="K62" s="111" t="s">
        <v>230</v>
      </c>
      <c r="L62" s="53" t="s">
        <v>267</v>
      </c>
      <c r="M62" s="80" t="s">
        <v>233</v>
      </c>
      <c r="N62" s="77" t="s">
        <v>202</v>
      </c>
      <c r="O62" s="77" t="s">
        <v>457</v>
      </c>
      <c r="P62" s="77" t="s">
        <v>24</v>
      </c>
      <c r="Q62" s="77" t="s">
        <v>62</v>
      </c>
      <c r="R62" s="78" t="s">
        <v>71</v>
      </c>
      <c r="S62" s="81" t="s">
        <v>77</v>
      </c>
      <c r="T62" s="82">
        <v>43647</v>
      </c>
      <c r="U62" s="27" t="s">
        <v>100</v>
      </c>
      <c r="V62" s="27" t="s">
        <v>104</v>
      </c>
      <c r="W62" s="78" t="str">
        <f t="shared" si="242"/>
        <v>Moderado</v>
      </c>
      <c r="X62" s="78">
        <f t="shared" si="142"/>
        <v>3</v>
      </c>
      <c r="Y62" s="78">
        <f t="shared" si="143"/>
        <v>5</v>
      </c>
      <c r="Z62" s="78">
        <f t="shared" si="243"/>
        <v>15</v>
      </c>
      <c r="AA62" s="78" t="str">
        <f t="shared" si="244"/>
        <v>Potencialmente no tolerable</v>
      </c>
      <c r="AB62" s="78" t="str">
        <f t="shared" si="245"/>
        <v>No</v>
      </c>
      <c r="AC62" s="53" t="s">
        <v>306</v>
      </c>
      <c r="AD62" s="80" t="s">
        <v>230</v>
      </c>
      <c r="AE62" s="78">
        <v>0</v>
      </c>
      <c r="AF62" s="83">
        <v>0</v>
      </c>
      <c r="AG62" s="84">
        <f t="shared" si="246"/>
        <v>0</v>
      </c>
      <c r="AH62" s="27">
        <v>0</v>
      </c>
      <c r="AI62" s="187">
        <f t="shared" si="2"/>
        <v>0</v>
      </c>
      <c r="AJ62" s="145">
        <v>44006</v>
      </c>
      <c r="AK62" s="145" t="s">
        <v>291</v>
      </c>
      <c r="AL62" s="158" t="str">
        <f>IF(MATRIZASPECTOS[[#This Row],[(2) Tipo de valoración 2020]]="","",IF(MATRIZASPECTOS[[#This Row],[(2) Tipo de valoración 2020]]="Manual","",MATRIZASPECTOS[[#This Row],[Probabilidad]]))</f>
        <v>Probable</v>
      </c>
      <c r="AM62" s="158" t="str">
        <f>IF(MATRIZASPECTOS[[#This Row],[(2) Tipo de valoración 2020]]="","",IF(MATRIZASPECTOS[[#This Row],[(2) Tipo de valoración 2020]]="Manual","",MATRIZASPECTOS[[#This Row],[Consecuencia]]))</f>
        <v>Alta</v>
      </c>
      <c r="AN62" s="159" t="str">
        <f t="shared" si="3"/>
        <v>Moderado</v>
      </c>
      <c r="AO62" s="159">
        <f t="shared" si="24"/>
        <v>3</v>
      </c>
      <c r="AP62" s="159">
        <f t="shared" si="4"/>
        <v>5</v>
      </c>
      <c r="AQ62" s="78">
        <f t="shared" si="25"/>
        <v>15</v>
      </c>
      <c r="AR62" s="84">
        <f t="shared" si="5"/>
        <v>15</v>
      </c>
      <c r="AS62" s="78" t="str">
        <f t="shared" si="247"/>
        <v>Potencialmente no tolerable</v>
      </c>
      <c r="AT62" s="78" t="str">
        <f t="shared" si="248"/>
        <v>No</v>
      </c>
      <c r="AU62" s="140" t="s">
        <v>300</v>
      </c>
      <c r="AV62" s="37" t="s">
        <v>230</v>
      </c>
      <c r="AW62" s="27">
        <v>0</v>
      </c>
      <c r="AX62" s="191">
        <v>0</v>
      </c>
      <c r="AY62" s="29">
        <f t="shared" si="6"/>
        <v>0</v>
      </c>
      <c r="AZ62" s="27">
        <v>0</v>
      </c>
      <c r="BA62" s="189">
        <f t="shared" si="7"/>
        <v>0</v>
      </c>
      <c r="BB62" s="145">
        <v>44105</v>
      </c>
      <c r="BC62" s="27" t="s">
        <v>292</v>
      </c>
      <c r="BD62" s="27" t="s">
        <v>100</v>
      </c>
      <c r="BE62" s="27" t="s">
        <v>103</v>
      </c>
      <c r="BF62" s="27" t="str">
        <f t="shared" si="8"/>
        <v>Bajo</v>
      </c>
      <c r="BG62" s="27">
        <f t="shared" si="9"/>
        <v>3</v>
      </c>
      <c r="BH62" s="27">
        <f t="shared" si="27"/>
        <v>3</v>
      </c>
      <c r="BI62" s="27">
        <f t="shared" si="11"/>
        <v>9</v>
      </c>
      <c r="BJ62" s="29">
        <f t="shared" si="12"/>
        <v>9</v>
      </c>
      <c r="BK62" s="78" t="str">
        <f t="shared" si="186"/>
        <v>Tolerable</v>
      </c>
      <c r="BL62" s="27" t="str">
        <f t="shared" si="13"/>
        <v>No</v>
      </c>
      <c r="BM62" s="53" t="s">
        <v>436</v>
      </c>
      <c r="BN62" s="80"/>
      <c r="BO62" s="84">
        <f t="shared" si="14"/>
        <v>0</v>
      </c>
      <c r="BP62" s="83"/>
      <c r="BQ62" s="84" t="str">
        <f t="shared" si="249"/>
        <v/>
      </c>
      <c r="BR62" s="27"/>
      <c r="BS62" s="85" t="str">
        <f t="shared" si="250"/>
        <v/>
      </c>
      <c r="BT62" s="86"/>
      <c r="BU62" s="78">
        <f t="shared" si="15"/>
        <v>15</v>
      </c>
      <c r="BV62" s="78" t="str">
        <f t="shared" si="16"/>
        <v>Potencialmente no tolerable</v>
      </c>
      <c r="BW62" s="84" t="str">
        <f t="shared" si="251"/>
        <v/>
      </c>
      <c r="BX62" s="78" t="str">
        <f t="shared" si="252"/>
        <v/>
      </c>
      <c r="BY62" s="78" t="str">
        <f t="shared" si="253"/>
        <v/>
      </c>
      <c r="BZ62" s="79"/>
      <c r="CA62" s="80"/>
      <c r="CB62" s="84" t="str">
        <f t="shared" si="254"/>
        <v/>
      </c>
      <c r="CC62" s="83"/>
      <c r="CD62" s="84" t="str">
        <f t="shared" si="255"/>
        <v/>
      </c>
      <c r="CE62" s="27"/>
      <c r="CF62" s="85" t="str">
        <f t="shared" si="256"/>
        <v/>
      </c>
      <c r="CG62" s="86"/>
      <c r="CH62" s="78" t="str">
        <f t="shared" si="257"/>
        <v/>
      </c>
      <c r="CI62" s="78" t="str">
        <f t="shared" si="258"/>
        <v/>
      </c>
      <c r="CJ62" s="84" t="str">
        <f t="shared" si="259"/>
        <v/>
      </c>
      <c r="CK62" s="78" t="str">
        <f t="shared" si="260"/>
        <v/>
      </c>
      <c r="CL62" s="78" t="str">
        <f t="shared" si="261"/>
        <v/>
      </c>
      <c r="CM62" s="79"/>
      <c r="CN62" s="80"/>
      <c r="CO62" s="84" t="str">
        <f t="shared" si="262"/>
        <v/>
      </c>
      <c r="CP62" s="83"/>
      <c r="CQ62" s="84" t="str">
        <f t="shared" si="263"/>
        <v/>
      </c>
      <c r="CR62" s="27"/>
      <c r="CS62" s="85" t="str">
        <f t="shared" si="264"/>
        <v/>
      </c>
      <c r="CT62" s="86"/>
      <c r="CU62" s="78" t="str">
        <f t="shared" si="265"/>
        <v/>
      </c>
      <c r="CV62" s="78" t="str">
        <f t="shared" si="266"/>
        <v/>
      </c>
      <c r="CW62" s="84" t="str">
        <f t="shared" si="267"/>
        <v/>
      </c>
      <c r="CX62" s="78" t="str">
        <f t="shared" si="268"/>
        <v/>
      </c>
      <c r="CY62" s="78" t="str">
        <f t="shared" si="269"/>
        <v/>
      </c>
      <c r="CZ62" s="87"/>
    </row>
    <row r="63" spans="1:104" ht="45.75" thickBot="1" x14ac:dyDescent="0.3">
      <c r="A63" s="17">
        <v>60</v>
      </c>
      <c r="B63" s="76" t="str">
        <f t="shared" si="239"/>
        <v>Delimitación y declaración de áreas de zonas de interés</v>
      </c>
      <c r="C63" s="76" t="str">
        <f t="shared" si="240"/>
        <v>Consumo de materias primas e insumos</v>
      </c>
      <c r="D63" s="76" t="str">
        <f t="shared" si="241"/>
        <v>Agotamiento general de los recursos naturales</v>
      </c>
      <c r="E63" s="82">
        <v>43647</v>
      </c>
      <c r="F63" s="168" t="s">
        <v>334</v>
      </c>
      <c r="G63" s="99" t="s">
        <v>177</v>
      </c>
      <c r="H63" s="99" t="s">
        <v>337</v>
      </c>
      <c r="I63" s="77" t="s">
        <v>3</v>
      </c>
      <c r="J63" s="78" t="s">
        <v>90</v>
      </c>
      <c r="K63" s="111" t="s">
        <v>230</v>
      </c>
      <c r="L63" s="53" t="s">
        <v>267</v>
      </c>
      <c r="M63" s="80" t="s">
        <v>233</v>
      </c>
      <c r="N63" s="77" t="s">
        <v>205</v>
      </c>
      <c r="O63" s="77" t="s">
        <v>457</v>
      </c>
      <c r="P63" s="77" t="s">
        <v>24</v>
      </c>
      <c r="Q63" s="77" t="s">
        <v>63</v>
      </c>
      <c r="R63" s="78" t="s">
        <v>71</v>
      </c>
      <c r="S63" s="81" t="s">
        <v>77</v>
      </c>
      <c r="T63" s="82">
        <v>43647</v>
      </c>
      <c r="U63" s="27" t="s">
        <v>100</v>
      </c>
      <c r="V63" s="27" t="s">
        <v>102</v>
      </c>
      <c r="W63" s="78" t="str">
        <f t="shared" si="242"/>
        <v>Bajo</v>
      </c>
      <c r="X63" s="78">
        <f t="shared" ref="X63:X87" si="270">IF(U63="","",VLOOKUP(U63,MATRIZ2,2,FALSE))</f>
        <v>3</v>
      </c>
      <c r="Y63" s="78">
        <f t="shared" ref="Y63:Y87" si="271">IF(V63="","",VLOOKUP(V63,MATRIZ3,2,FALSE))</f>
        <v>1</v>
      </c>
      <c r="Z63" s="78">
        <f t="shared" si="243"/>
        <v>3</v>
      </c>
      <c r="AA63" s="78" t="str">
        <f t="shared" si="244"/>
        <v>Tolerable</v>
      </c>
      <c r="AB63" s="78" t="str">
        <f t="shared" si="245"/>
        <v>No</v>
      </c>
      <c r="AC63" s="53" t="s">
        <v>306</v>
      </c>
      <c r="AD63" s="80" t="s">
        <v>230</v>
      </c>
      <c r="AE63" s="78">
        <v>0</v>
      </c>
      <c r="AF63" s="83">
        <v>0</v>
      </c>
      <c r="AG63" s="84">
        <f t="shared" si="246"/>
        <v>0</v>
      </c>
      <c r="AH63" s="27">
        <v>0</v>
      </c>
      <c r="AI63" s="187">
        <f t="shared" si="2"/>
        <v>0</v>
      </c>
      <c r="AJ63" s="145">
        <v>44006</v>
      </c>
      <c r="AK63" s="145" t="s">
        <v>291</v>
      </c>
      <c r="AL63" s="158" t="str">
        <f>IF(MATRIZASPECTOS[[#This Row],[(2) Tipo de valoración 2020]]="","",IF(MATRIZASPECTOS[[#This Row],[(2) Tipo de valoración 2020]]="Manual","",MATRIZASPECTOS[[#This Row],[Probabilidad]]))</f>
        <v>Probable</v>
      </c>
      <c r="AM63" s="158" t="str">
        <f>IF(MATRIZASPECTOS[[#This Row],[(2) Tipo de valoración 2020]]="","",IF(MATRIZASPECTOS[[#This Row],[(2) Tipo de valoración 2020]]="Manual","",MATRIZASPECTOS[[#This Row],[Consecuencia]]))</f>
        <v>Baja</v>
      </c>
      <c r="AN63" s="159" t="str">
        <f t="shared" si="3"/>
        <v>Bajo</v>
      </c>
      <c r="AO63" s="159">
        <f t="shared" si="24"/>
        <v>3</v>
      </c>
      <c r="AP63" s="159">
        <f t="shared" si="4"/>
        <v>1</v>
      </c>
      <c r="AQ63" s="78">
        <f t="shared" si="25"/>
        <v>3</v>
      </c>
      <c r="AR63" s="84">
        <f t="shared" si="5"/>
        <v>3</v>
      </c>
      <c r="AS63" s="78" t="str">
        <f t="shared" si="247"/>
        <v>Tolerable</v>
      </c>
      <c r="AT63" s="78" t="str">
        <f t="shared" si="248"/>
        <v>No</v>
      </c>
      <c r="AU63" s="140" t="s">
        <v>300</v>
      </c>
      <c r="AV63" s="37" t="s">
        <v>230</v>
      </c>
      <c r="AW63" s="27">
        <v>0</v>
      </c>
      <c r="AX63" s="191">
        <v>0</v>
      </c>
      <c r="AY63" s="29">
        <f t="shared" si="6"/>
        <v>0</v>
      </c>
      <c r="AZ63" s="27">
        <v>0</v>
      </c>
      <c r="BA63" s="189">
        <f t="shared" si="7"/>
        <v>0</v>
      </c>
      <c r="BB63" s="145">
        <v>44105</v>
      </c>
      <c r="BC63" s="27" t="s">
        <v>292</v>
      </c>
      <c r="BD63" s="27" t="s">
        <v>99</v>
      </c>
      <c r="BE63" s="27" t="s">
        <v>102</v>
      </c>
      <c r="BF63" s="27" t="str">
        <f t="shared" si="8"/>
        <v>Bajo</v>
      </c>
      <c r="BG63" s="27">
        <f t="shared" si="9"/>
        <v>1</v>
      </c>
      <c r="BH63" s="27">
        <f t="shared" si="27"/>
        <v>1</v>
      </c>
      <c r="BI63" s="27">
        <f t="shared" si="11"/>
        <v>1</v>
      </c>
      <c r="BJ63" s="29">
        <f t="shared" si="12"/>
        <v>1</v>
      </c>
      <c r="BK63" s="78" t="str">
        <f t="shared" si="186"/>
        <v>Tolerable</v>
      </c>
      <c r="BL63" s="27" t="str">
        <f t="shared" si="13"/>
        <v>No</v>
      </c>
      <c r="BM63" s="53" t="s">
        <v>424</v>
      </c>
      <c r="BN63" s="80"/>
      <c r="BO63" s="84">
        <f t="shared" si="14"/>
        <v>0</v>
      </c>
      <c r="BP63" s="83"/>
      <c r="BQ63" s="84" t="str">
        <f t="shared" si="249"/>
        <v/>
      </c>
      <c r="BR63" s="27"/>
      <c r="BS63" s="85" t="str">
        <f t="shared" si="250"/>
        <v/>
      </c>
      <c r="BT63" s="86"/>
      <c r="BU63" s="78">
        <f t="shared" si="15"/>
        <v>3</v>
      </c>
      <c r="BV63" s="78" t="str">
        <f t="shared" si="16"/>
        <v>Tolerable</v>
      </c>
      <c r="BW63" s="84" t="str">
        <f t="shared" si="251"/>
        <v/>
      </c>
      <c r="BX63" s="78" t="str">
        <f t="shared" si="252"/>
        <v/>
      </c>
      <c r="BY63" s="78" t="str">
        <f t="shared" si="253"/>
        <v/>
      </c>
      <c r="BZ63" s="79"/>
      <c r="CA63" s="80"/>
      <c r="CB63" s="84" t="str">
        <f t="shared" si="254"/>
        <v/>
      </c>
      <c r="CC63" s="83"/>
      <c r="CD63" s="84" t="str">
        <f t="shared" si="255"/>
        <v/>
      </c>
      <c r="CE63" s="27"/>
      <c r="CF63" s="85" t="str">
        <f t="shared" si="256"/>
        <v/>
      </c>
      <c r="CG63" s="86"/>
      <c r="CH63" s="78" t="str">
        <f t="shared" si="257"/>
        <v/>
      </c>
      <c r="CI63" s="78" t="str">
        <f t="shared" si="258"/>
        <v/>
      </c>
      <c r="CJ63" s="84" t="str">
        <f t="shared" si="259"/>
        <v/>
      </c>
      <c r="CK63" s="78" t="str">
        <f t="shared" si="260"/>
        <v/>
      </c>
      <c r="CL63" s="78" t="str">
        <f t="shared" si="261"/>
        <v/>
      </c>
      <c r="CM63" s="79"/>
      <c r="CN63" s="80"/>
      <c r="CO63" s="84" t="str">
        <f t="shared" si="262"/>
        <v/>
      </c>
      <c r="CP63" s="83"/>
      <c r="CQ63" s="84" t="str">
        <f t="shared" si="263"/>
        <v/>
      </c>
      <c r="CR63" s="27"/>
      <c r="CS63" s="85" t="str">
        <f t="shared" si="264"/>
        <v/>
      </c>
      <c r="CT63" s="86"/>
      <c r="CU63" s="78" t="str">
        <f t="shared" si="265"/>
        <v/>
      </c>
      <c r="CV63" s="78" t="str">
        <f t="shared" si="266"/>
        <v/>
      </c>
      <c r="CW63" s="84" t="str">
        <f t="shared" si="267"/>
        <v/>
      </c>
      <c r="CX63" s="78" t="str">
        <f t="shared" si="268"/>
        <v/>
      </c>
      <c r="CY63" s="78" t="str">
        <f t="shared" si="269"/>
        <v/>
      </c>
      <c r="CZ63" s="87"/>
    </row>
    <row r="64" spans="1:104" ht="45.75" thickBot="1" x14ac:dyDescent="0.3">
      <c r="A64" s="17">
        <v>61</v>
      </c>
      <c r="B64" s="76" t="str">
        <f t="shared" si="239"/>
        <v>Delimitación y declaración de áreas de zonas de interés</v>
      </c>
      <c r="C64" s="76" t="str">
        <f t="shared" si="240"/>
        <v>Consumo de materias primas e insumos</v>
      </c>
      <c r="D64" s="76" t="str">
        <f t="shared" si="241"/>
        <v>Agotamiento de los recursos naturales no renovables</v>
      </c>
      <c r="E64" s="82">
        <v>43647</v>
      </c>
      <c r="F64" s="168" t="s">
        <v>334</v>
      </c>
      <c r="G64" s="99" t="s">
        <v>177</v>
      </c>
      <c r="H64" s="99" t="s">
        <v>337</v>
      </c>
      <c r="I64" s="77" t="s">
        <v>3</v>
      </c>
      <c r="J64" s="78" t="s">
        <v>90</v>
      </c>
      <c r="K64" s="111" t="s">
        <v>230</v>
      </c>
      <c r="L64" s="53" t="s">
        <v>267</v>
      </c>
      <c r="M64" s="80" t="s">
        <v>233</v>
      </c>
      <c r="N64" s="77" t="s">
        <v>203</v>
      </c>
      <c r="O64" s="77" t="s">
        <v>458</v>
      </c>
      <c r="P64" s="77" t="s">
        <v>24</v>
      </c>
      <c r="Q64" s="77" t="s">
        <v>62</v>
      </c>
      <c r="R64" s="78" t="s">
        <v>71</v>
      </c>
      <c r="S64" s="81" t="s">
        <v>77</v>
      </c>
      <c r="T64" s="82">
        <v>43647</v>
      </c>
      <c r="U64" s="78" t="s">
        <v>101</v>
      </c>
      <c r="V64" s="78" t="s">
        <v>104</v>
      </c>
      <c r="W64" s="78" t="str">
        <f t="shared" si="242"/>
        <v>Alto</v>
      </c>
      <c r="X64" s="78">
        <f t="shared" si="270"/>
        <v>5</v>
      </c>
      <c r="Y64" s="78">
        <f t="shared" si="271"/>
        <v>5</v>
      </c>
      <c r="Z64" s="78">
        <f t="shared" si="243"/>
        <v>25</v>
      </c>
      <c r="AA64" s="78" t="str">
        <f t="shared" si="244"/>
        <v>No tolerable</v>
      </c>
      <c r="AB64" s="78" t="str">
        <f t="shared" si="245"/>
        <v>Si</v>
      </c>
      <c r="AC64" s="53" t="s">
        <v>306</v>
      </c>
      <c r="AD64" s="80" t="s">
        <v>230</v>
      </c>
      <c r="AE64" s="78">
        <v>0</v>
      </c>
      <c r="AF64" s="83">
        <v>0</v>
      </c>
      <c r="AG64" s="84">
        <f t="shared" si="246"/>
        <v>0</v>
      </c>
      <c r="AH64" s="27">
        <v>0</v>
      </c>
      <c r="AI64" s="187">
        <f t="shared" si="2"/>
        <v>0</v>
      </c>
      <c r="AJ64" s="145">
        <v>44006</v>
      </c>
      <c r="AK64" s="145" t="s">
        <v>291</v>
      </c>
      <c r="AL64" s="158" t="str">
        <f>IF(MATRIZASPECTOS[[#This Row],[(2) Tipo de valoración 2020]]="","",IF(MATRIZASPECTOS[[#This Row],[(2) Tipo de valoración 2020]]="Manual","",MATRIZASPECTOS[[#This Row],[Probabilidad]]))</f>
        <v>Certeza</v>
      </c>
      <c r="AM64" s="158" t="str">
        <f>IF(MATRIZASPECTOS[[#This Row],[(2) Tipo de valoración 2020]]="","",IF(MATRIZASPECTOS[[#This Row],[(2) Tipo de valoración 2020]]="Manual","",MATRIZASPECTOS[[#This Row],[Consecuencia]]))</f>
        <v>Alta</v>
      </c>
      <c r="AN64" s="159" t="str">
        <f t="shared" si="3"/>
        <v>Alto</v>
      </c>
      <c r="AO64" s="159">
        <f t="shared" si="24"/>
        <v>5</v>
      </c>
      <c r="AP64" s="159">
        <f t="shared" si="4"/>
        <v>5</v>
      </c>
      <c r="AQ64" s="78">
        <f t="shared" si="25"/>
        <v>25</v>
      </c>
      <c r="AR64" s="84">
        <f t="shared" si="5"/>
        <v>25</v>
      </c>
      <c r="AS64" s="78" t="str">
        <f t="shared" si="247"/>
        <v>No tolerable</v>
      </c>
      <c r="AT64" s="78" t="str">
        <f t="shared" si="248"/>
        <v>Si</v>
      </c>
      <c r="AU64" s="140" t="s">
        <v>300</v>
      </c>
      <c r="AV64" s="37" t="s">
        <v>230</v>
      </c>
      <c r="AW64" s="27">
        <v>0</v>
      </c>
      <c r="AX64" s="191">
        <v>0</v>
      </c>
      <c r="AY64" s="29">
        <f t="shared" si="6"/>
        <v>0</v>
      </c>
      <c r="AZ64" s="27">
        <v>0</v>
      </c>
      <c r="BA64" s="189">
        <f t="shared" si="7"/>
        <v>0</v>
      </c>
      <c r="BB64" s="145">
        <v>44105</v>
      </c>
      <c r="BC64" s="27" t="s">
        <v>292</v>
      </c>
      <c r="BD64" s="27" t="s">
        <v>100</v>
      </c>
      <c r="BE64" s="27" t="s">
        <v>103</v>
      </c>
      <c r="BF64" s="27" t="str">
        <f t="shared" si="8"/>
        <v>Bajo</v>
      </c>
      <c r="BG64" s="27">
        <f t="shared" si="9"/>
        <v>3</v>
      </c>
      <c r="BH64" s="27">
        <f t="shared" si="27"/>
        <v>3</v>
      </c>
      <c r="BI64" s="27">
        <f t="shared" si="11"/>
        <v>9</v>
      </c>
      <c r="BJ64" s="29">
        <f t="shared" si="12"/>
        <v>9</v>
      </c>
      <c r="BK64" s="78" t="str">
        <f t="shared" si="186"/>
        <v>Tolerable</v>
      </c>
      <c r="BL64" s="27" t="str">
        <f t="shared" si="13"/>
        <v>No</v>
      </c>
      <c r="BM64" s="53" t="s">
        <v>432</v>
      </c>
      <c r="BN64" s="80"/>
      <c r="BO64" s="84">
        <f t="shared" si="14"/>
        <v>0</v>
      </c>
      <c r="BP64" s="83"/>
      <c r="BQ64" s="84" t="str">
        <f t="shared" si="249"/>
        <v/>
      </c>
      <c r="BR64" s="27"/>
      <c r="BS64" s="85" t="str">
        <f t="shared" si="250"/>
        <v/>
      </c>
      <c r="BT64" s="86"/>
      <c r="BU64" s="78">
        <f t="shared" si="15"/>
        <v>25</v>
      </c>
      <c r="BV64" s="78" t="str">
        <f t="shared" si="16"/>
        <v>No tolerable</v>
      </c>
      <c r="BW64" s="84" t="str">
        <f t="shared" si="251"/>
        <v/>
      </c>
      <c r="BX64" s="78" t="str">
        <f t="shared" si="252"/>
        <v/>
      </c>
      <c r="BY64" s="78" t="str">
        <f t="shared" si="253"/>
        <v/>
      </c>
      <c r="BZ64" s="79"/>
      <c r="CA64" s="80"/>
      <c r="CB64" s="84" t="str">
        <f t="shared" si="254"/>
        <v/>
      </c>
      <c r="CC64" s="83"/>
      <c r="CD64" s="84" t="str">
        <f t="shared" si="255"/>
        <v/>
      </c>
      <c r="CE64" s="27"/>
      <c r="CF64" s="85" t="str">
        <f t="shared" si="256"/>
        <v/>
      </c>
      <c r="CG64" s="86"/>
      <c r="CH64" s="78" t="str">
        <f t="shared" si="257"/>
        <v/>
      </c>
      <c r="CI64" s="78" t="str">
        <f t="shared" si="258"/>
        <v/>
      </c>
      <c r="CJ64" s="84" t="str">
        <f t="shared" si="259"/>
        <v/>
      </c>
      <c r="CK64" s="78" t="str">
        <f t="shared" si="260"/>
        <v/>
      </c>
      <c r="CL64" s="78" t="str">
        <f t="shared" si="261"/>
        <v/>
      </c>
      <c r="CM64" s="79"/>
      <c r="CN64" s="80"/>
      <c r="CO64" s="84" t="str">
        <f t="shared" si="262"/>
        <v/>
      </c>
      <c r="CP64" s="83"/>
      <c r="CQ64" s="84" t="str">
        <f t="shared" si="263"/>
        <v/>
      </c>
      <c r="CR64" s="27"/>
      <c r="CS64" s="85" t="str">
        <f t="shared" si="264"/>
        <v/>
      </c>
      <c r="CT64" s="86"/>
      <c r="CU64" s="78" t="str">
        <f t="shared" si="265"/>
        <v/>
      </c>
      <c r="CV64" s="78" t="str">
        <f t="shared" si="266"/>
        <v/>
      </c>
      <c r="CW64" s="84" t="str">
        <f t="shared" si="267"/>
        <v/>
      </c>
      <c r="CX64" s="78" t="str">
        <f t="shared" si="268"/>
        <v/>
      </c>
      <c r="CY64" s="78" t="str">
        <f t="shared" si="269"/>
        <v/>
      </c>
      <c r="CZ64" s="87"/>
    </row>
    <row r="65" spans="1:104" ht="45.75" thickBot="1" x14ac:dyDescent="0.3">
      <c r="A65" s="17">
        <v>62</v>
      </c>
      <c r="B65" s="76" t="str">
        <f t="shared" si="239"/>
        <v>Delimitación y declaración de áreas de zonas de interés</v>
      </c>
      <c r="C65" s="76" t="str">
        <f t="shared" si="240"/>
        <v>Consumo de materias primas e insumos</v>
      </c>
      <c r="D65" s="76" t="str">
        <f t="shared" si="241"/>
        <v>Agotamiento de los recursos naturales no renovables</v>
      </c>
      <c r="E65" s="82">
        <v>43647</v>
      </c>
      <c r="F65" s="168" t="s">
        <v>334</v>
      </c>
      <c r="G65" s="99" t="s">
        <v>177</v>
      </c>
      <c r="H65" s="99" t="s">
        <v>337</v>
      </c>
      <c r="I65" s="77" t="s">
        <v>3</v>
      </c>
      <c r="J65" s="78" t="s">
        <v>90</v>
      </c>
      <c r="K65" s="111" t="s">
        <v>230</v>
      </c>
      <c r="L65" s="53" t="s">
        <v>267</v>
      </c>
      <c r="M65" s="80" t="s">
        <v>233</v>
      </c>
      <c r="N65" s="77" t="s">
        <v>204</v>
      </c>
      <c r="O65" s="77" t="s">
        <v>458</v>
      </c>
      <c r="P65" s="77" t="s">
        <v>24</v>
      </c>
      <c r="Q65" s="77" t="s">
        <v>62</v>
      </c>
      <c r="R65" s="78" t="s">
        <v>71</v>
      </c>
      <c r="S65" s="81" t="s">
        <v>77</v>
      </c>
      <c r="T65" s="82">
        <v>43647</v>
      </c>
      <c r="U65" s="78" t="s">
        <v>101</v>
      </c>
      <c r="V65" s="78" t="s">
        <v>104</v>
      </c>
      <c r="W65" s="78" t="str">
        <f t="shared" si="242"/>
        <v>Alto</v>
      </c>
      <c r="X65" s="78">
        <f t="shared" si="270"/>
        <v>5</v>
      </c>
      <c r="Y65" s="78">
        <f t="shared" si="271"/>
        <v>5</v>
      </c>
      <c r="Z65" s="78">
        <f t="shared" si="243"/>
        <v>25</v>
      </c>
      <c r="AA65" s="78" t="str">
        <f t="shared" si="244"/>
        <v>No tolerable</v>
      </c>
      <c r="AB65" s="78" t="str">
        <f t="shared" si="245"/>
        <v>Si</v>
      </c>
      <c r="AC65" s="53" t="s">
        <v>306</v>
      </c>
      <c r="AD65" s="80" t="s">
        <v>230</v>
      </c>
      <c r="AE65" s="78">
        <v>0</v>
      </c>
      <c r="AF65" s="83">
        <v>0</v>
      </c>
      <c r="AG65" s="84">
        <f t="shared" si="246"/>
        <v>0</v>
      </c>
      <c r="AH65" s="27">
        <v>0</v>
      </c>
      <c r="AI65" s="187">
        <f t="shared" si="2"/>
        <v>0</v>
      </c>
      <c r="AJ65" s="145">
        <v>44006</v>
      </c>
      <c r="AK65" s="145" t="s">
        <v>291</v>
      </c>
      <c r="AL65" s="158" t="str">
        <f>IF(MATRIZASPECTOS[[#This Row],[(2) Tipo de valoración 2020]]="","",IF(MATRIZASPECTOS[[#This Row],[(2) Tipo de valoración 2020]]="Manual","",MATRIZASPECTOS[[#This Row],[Probabilidad]]))</f>
        <v>Certeza</v>
      </c>
      <c r="AM65" s="158" t="str">
        <f>IF(MATRIZASPECTOS[[#This Row],[(2) Tipo de valoración 2020]]="","",IF(MATRIZASPECTOS[[#This Row],[(2) Tipo de valoración 2020]]="Manual","",MATRIZASPECTOS[[#This Row],[Consecuencia]]))</f>
        <v>Alta</v>
      </c>
      <c r="AN65" s="159" t="str">
        <f t="shared" si="3"/>
        <v>Alto</v>
      </c>
      <c r="AO65" s="159">
        <f t="shared" si="24"/>
        <v>5</v>
      </c>
      <c r="AP65" s="159">
        <f t="shared" si="4"/>
        <v>5</v>
      </c>
      <c r="AQ65" s="78">
        <f t="shared" si="25"/>
        <v>25</v>
      </c>
      <c r="AR65" s="84">
        <f t="shared" si="5"/>
        <v>25</v>
      </c>
      <c r="AS65" s="78" t="str">
        <f t="shared" si="247"/>
        <v>No tolerable</v>
      </c>
      <c r="AT65" s="78" t="str">
        <f t="shared" si="248"/>
        <v>Si</v>
      </c>
      <c r="AU65" s="140" t="s">
        <v>300</v>
      </c>
      <c r="AV65" s="37" t="s">
        <v>230</v>
      </c>
      <c r="AW65" s="27">
        <v>0</v>
      </c>
      <c r="AX65" s="191">
        <v>0</v>
      </c>
      <c r="AY65" s="29">
        <f t="shared" si="6"/>
        <v>0</v>
      </c>
      <c r="AZ65" s="27">
        <v>0</v>
      </c>
      <c r="BA65" s="189">
        <f t="shared" si="7"/>
        <v>0</v>
      </c>
      <c r="BB65" s="145">
        <v>44105</v>
      </c>
      <c r="BC65" s="27" t="s">
        <v>292</v>
      </c>
      <c r="BD65" s="27" t="s">
        <v>100</v>
      </c>
      <c r="BE65" s="27" t="s">
        <v>103</v>
      </c>
      <c r="BF65" s="27" t="str">
        <f t="shared" si="8"/>
        <v>Bajo</v>
      </c>
      <c r="BG65" s="27">
        <f t="shared" si="9"/>
        <v>3</v>
      </c>
      <c r="BH65" s="27">
        <f t="shared" si="27"/>
        <v>3</v>
      </c>
      <c r="BI65" s="27">
        <f t="shared" si="11"/>
        <v>9</v>
      </c>
      <c r="BJ65" s="29">
        <f t="shared" si="12"/>
        <v>9</v>
      </c>
      <c r="BK65" s="78" t="str">
        <f t="shared" si="186"/>
        <v>Tolerable</v>
      </c>
      <c r="BL65" s="27" t="str">
        <f t="shared" si="13"/>
        <v>No</v>
      </c>
      <c r="BM65" s="53" t="s">
        <v>431</v>
      </c>
      <c r="BN65" s="80"/>
      <c r="BO65" s="84">
        <f t="shared" si="14"/>
        <v>0</v>
      </c>
      <c r="BP65" s="83"/>
      <c r="BQ65" s="84" t="str">
        <f t="shared" si="249"/>
        <v/>
      </c>
      <c r="BR65" s="27"/>
      <c r="BS65" s="85" t="str">
        <f t="shared" si="250"/>
        <v/>
      </c>
      <c r="BT65" s="86"/>
      <c r="BU65" s="78">
        <f t="shared" si="15"/>
        <v>25</v>
      </c>
      <c r="BV65" s="78" t="str">
        <f t="shared" si="16"/>
        <v>No tolerable</v>
      </c>
      <c r="BW65" s="84" t="str">
        <f t="shared" si="251"/>
        <v/>
      </c>
      <c r="BX65" s="78" t="str">
        <f t="shared" si="252"/>
        <v/>
      </c>
      <c r="BY65" s="78" t="str">
        <f t="shared" si="253"/>
        <v/>
      </c>
      <c r="BZ65" s="79"/>
      <c r="CA65" s="80"/>
      <c r="CB65" s="84" t="str">
        <f t="shared" si="254"/>
        <v/>
      </c>
      <c r="CC65" s="83"/>
      <c r="CD65" s="84" t="str">
        <f t="shared" si="255"/>
        <v/>
      </c>
      <c r="CE65" s="27"/>
      <c r="CF65" s="85" t="str">
        <f t="shared" si="256"/>
        <v/>
      </c>
      <c r="CG65" s="86"/>
      <c r="CH65" s="78" t="str">
        <f t="shared" si="257"/>
        <v/>
      </c>
      <c r="CI65" s="78" t="str">
        <f t="shared" si="258"/>
        <v/>
      </c>
      <c r="CJ65" s="84" t="str">
        <f t="shared" si="259"/>
        <v/>
      </c>
      <c r="CK65" s="78" t="str">
        <f t="shared" si="260"/>
        <v/>
      </c>
      <c r="CL65" s="78" t="str">
        <f t="shared" si="261"/>
        <v/>
      </c>
      <c r="CM65" s="79"/>
      <c r="CN65" s="80"/>
      <c r="CO65" s="84" t="str">
        <f t="shared" si="262"/>
        <v/>
      </c>
      <c r="CP65" s="83"/>
      <c r="CQ65" s="84" t="str">
        <f t="shared" si="263"/>
        <v/>
      </c>
      <c r="CR65" s="27"/>
      <c r="CS65" s="85" t="str">
        <f t="shared" si="264"/>
        <v/>
      </c>
      <c r="CT65" s="86"/>
      <c r="CU65" s="78" t="str">
        <f t="shared" si="265"/>
        <v/>
      </c>
      <c r="CV65" s="78" t="str">
        <f t="shared" si="266"/>
        <v/>
      </c>
      <c r="CW65" s="84" t="str">
        <f t="shared" si="267"/>
        <v/>
      </c>
      <c r="CX65" s="78" t="str">
        <f t="shared" si="268"/>
        <v/>
      </c>
      <c r="CY65" s="78" t="str">
        <f t="shared" si="269"/>
        <v/>
      </c>
      <c r="CZ65" s="87"/>
    </row>
    <row r="66" spans="1:104" ht="45.75" thickBot="1" x14ac:dyDescent="0.3">
      <c r="A66" s="17">
        <v>63</v>
      </c>
      <c r="B66" s="76" t="str">
        <f t="shared" si="239"/>
        <v>Delimitación y declaración de áreas de zonas de interés</v>
      </c>
      <c r="C66" s="76" t="str">
        <f t="shared" si="240"/>
        <v>Consumo de materias primas e insumos</v>
      </c>
      <c r="D66" s="76" t="str">
        <f t="shared" si="241"/>
        <v>Agotamiento general de los recursos naturales</v>
      </c>
      <c r="E66" s="82">
        <v>43647</v>
      </c>
      <c r="F66" s="168" t="s">
        <v>334</v>
      </c>
      <c r="G66" s="99" t="s">
        <v>177</v>
      </c>
      <c r="H66" s="99" t="s">
        <v>337</v>
      </c>
      <c r="I66" s="77" t="s">
        <v>3</v>
      </c>
      <c r="J66" s="78" t="s">
        <v>90</v>
      </c>
      <c r="K66" s="111" t="s">
        <v>230</v>
      </c>
      <c r="L66" s="53" t="s">
        <v>267</v>
      </c>
      <c r="M66" s="80" t="s">
        <v>233</v>
      </c>
      <c r="N66" s="77" t="s">
        <v>206</v>
      </c>
      <c r="O66" s="77" t="s">
        <v>457</v>
      </c>
      <c r="P66" s="77" t="s">
        <v>24</v>
      </c>
      <c r="Q66" s="77" t="s">
        <v>63</v>
      </c>
      <c r="R66" s="78" t="s">
        <v>71</v>
      </c>
      <c r="S66" s="81" t="s">
        <v>77</v>
      </c>
      <c r="T66" s="82">
        <v>43647</v>
      </c>
      <c r="U66" s="27" t="s">
        <v>101</v>
      </c>
      <c r="V66" s="27" t="s">
        <v>102</v>
      </c>
      <c r="W66" s="78" t="str">
        <f t="shared" si="242"/>
        <v>Bajo</v>
      </c>
      <c r="X66" s="78">
        <f t="shared" si="270"/>
        <v>5</v>
      </c>
      <c r="Y66" s="78">
        <f t="shared" si="271"/>
        <v>1</v>
      </c>
      <c r="Z66" s="78">
        <f t="shared" si="243"/>
        <v>5</v>
      </c>
      <c r="AA66" s="78" t="str">
        <f t="shared" si="244"/>
        <v>Tolerable</v>
      </c>
      <c r="AB66" s="78" t="str">
        <f t="shared" si="245"/>
        <v>No</v>
      </c>
      <c r="AC66" s="53" t="s">
        <v>306</v>
      </c>
      <c r="AD66" s="80" t="s">
        <v>230</v>
      </c>
      <c r="AE66" s="78">
        <v>0</v>
      </c>
      <c r="AF66" s="83">
        <v>0</v>
      </c>
      <c r="AG66" s="84">
        <f t="shared" si="246"/>
        <v>0</v>
      </c>
      <c r="AH66" s="27">
        <v>0</v>
      </c>
      <c r="AI66" s="187">
        <f t="shared" si="2"/>
        <v>0</v>
      </c>
      <c r="AJ66" s="145">
        <v>44006</v>
      </c>
      <c r="AK66" s="145" t="s">
        <v>291</v>
      </c>
      <c r="AL66" s="158" t="str">
        <f>IF(MATRIZASPECTOS[[#This Row],[(2) Tipo de valoración 2020]]="","",IF(MATRIZASPECTOS[[#This Row],[(2) Tipo de valoración 2020]]="Manual","",MATRIZASPECTOS[[#This Row],[Probabilidad]]))</f>
        <v>Certeza</v>
      </c>
      <c r="AM66" s="158" t="str">
        <f>IF(MATRIZASPECTOS[[#This Row],[(2) Tipo de valoración 2020]]="","",IF(MATRIZASPECTOS[[#This Row],[(2) Tipo de valoración 2020]]="Manual","",MATRIZASPECTOS[[#This Row],[Consecuencia]]))</f>
        <v>Baja</v>
      </c>
      <c r="AN66" s="159" t="str">
        <f t="shared" si="3"/>
        <v>Bajo</v>
      </c>
      <c r="AO66" s="159">
        <f t="shared" si="24"/>
        <v>5</v>
      </c>
      <c r="AP66" s="159">
        <f t="shared" si="4"/>
        <v>1</v>
      </c>
      <c r="AQ66" s="78">
        <f t="shared" si="25"/>
        <v>5</v>
      </c>
      <c r="AR66" s="84">
        <f t="shared" si="5"/>
        <v>5</v>
      </c>
      <c r="AS66" s="78" t="str">
        <f t="shared" si="247"/>
        <v>Tolerable</v>
      </c>
      <c r="AT66" s="78" t="str">
        <f t="shared" si="248"/>
        <v>No</v>
      </c>
      <c r="AU66" s="140" t="s">
        <v>282</v>
      </c>
      <c r="AV66" s="37" t="s">
        <v>230</v>
      </c>
      <c r="AW66" s="27">
        <v>0</v>
      </c>
      <c r="AX66" s="191">
        <v>0</v>
      </c>
      <c r="AY66" s="29">
        <f t="shared" si="6"/>
        <v>0</v>
      </c>
      <c r="AZ66" s="27">
        <v>0</v>
      </c>
      <c r="BA66" s="189">
        <f t="shared" si="7"/>
        <v>0</v>
      </c>
      <c r="BB66" s="142">
        <v>44105</v>
      </c>
      <c r="BC66" s="27" t="s">
        <v>291</v>
      </c>
      <c r="BD66" s="27" t="str">
        <f>IF(MATRIZASPECTOS[[#This Row],[(E) Tipo de valoración extraordinaria 2020]]="","",IF(MATRIZASPECTOS[[#This Row],[(E) Tipo de valoración extraordinaria 2020]]="Manual","",MATRIZASPECTOS[[#This Row],[(2) Probabilidad]]))</f>
        <v>Certeza</v>
      </c>
      <c r="BE66" s="27" t="str">
        <f>IF(MATRIZASPECTOS[[#This Row],[(E) Tipo de valoración extraordinaria 2020]]="","",IF(MATRIZASPECTOS[[#This Row],[(E) Tipo de valoración extraordinaria 2020]]="Manual","",MATRIZASPECTOS[[#This Row],[(2) Consecuencia]]))</f>
        <v>Baja</v>
      </c>
      <c r="BF66" s="27" t="str">
        <f t="shared" si="8"/>
        <v>Bajo</v>
      </c>
      <c r="BG66" s="27">
        <f t="shared" si="9"/>
        <v>5</v>
      </c>
      <c r="BH66" s="27">
        <f t="shared" si="27"/>
        <v>1</v>
      </c>
      <c r="BI66" s="27">
        <f t="shared" si="11"/>
        <v>5</v>
      </c>
      <c r="BJ66" s="29">
        <f t="shared" si="12"/>
        <v>5</v>
      </c>
      <c r="BK66" s="78" t="str">
        <f t="shared" si="186"/>
        <v>Tolerable</v>
      </c>
      <c r="BL66" s="27" t="str">
        <f t="shared" si="13"/>
        <v>No</v>
      </c>
      <c r="BM66" s="53" t="s">
        <v>409</v>
      </c>
      <c r="BN66" s="80"/>
      <c r="BO66" s="84">
        <f t="shared" si="14"/>
        <v>0</v>
      </c>
      <c r="BP66" s="83"/>
      <c r="BQ66" s="84" t="str">
        <f t="shared" si="249"/>
        <v/>
      </c>
      <c r="BR66" s="27"/>
      <c r="BS66" s="85" t="str">
        <f t="shared" si="250"/>
        <v/>
      </c>
      <c r="BT66" s="86"/>
      <c r="BU66" s="78">
        <f t="shared" si="15"/>
        <v>5</v>
      </c>
      <c r="BV66" s="78" t="str">
        <f t="shared" si="16"/>
        <v>Tolerable</v>
      </c>
      <c r="BW66" s="84" t="str">
        <f t="shared" si="251"/>
        <v/>
      </c>
      <c r="BX66" s="78" t="str">
        <f t="shared" si="252"/>
        <v/>
      </c>
      <c r="BY66" s="78" t="str">
        <f t="shared" si="253"/>
        <v/>
      </c>
      <c r="BZ66" s="79"/>
      <c r="CA66" s="80"/>
      <c r="CB66" s="84" t="str">
        <f t="shared" si="254"/>
        <v/>
      </c>
      <c r="CC66" s="83"/>
      <c r="CD66" s="84" t="str">
        <f t="shared" si="255"/>
        <v/>
      </c>
      <c r="CE66" s="27"/>
      <c r="CF66" s="85" t="str">
        <f t="shared" si="256"/>
        <v/>
      </c>
      <c r="CG66" s="86"/>
      <c r="CH66" s="78" t="str">
        <f t="shared" si="257"/>
        <v/>
      </c>
      <c r="CI66" s="78" t="str">
        <f t="shared" si="258"/>
        <v/>
      </c>
      <c r="CJ66" s="84" t="str">
        <f t="shared" si="259"/>
        <v/>
      </c>
      <c r="CK66" s="78" t="str">
        <f t="shared" si="260"/>
        <v/>
      </c>
      <c r="CL66" s="78" t="str">
        <f t="shared" si="261"/>
        <v/>
      </c>
      <c r="CM66" s="79"/>
      <c r="CN66" s="80"/>
      <c r="CO66" s="84" t="str">
        <f t="shared" si="262"/>
        <v/>
      </c>
      <c r="CP66" s="83"/>
      <c r="CQ66" s="84" t="str">
        <f t="shared" si="263"/>
        <v/>
      </c>
      <c r="CR66" s="27"/>
      <c r="CS66" s="85" t="str">
        <f t="shared" si="264"/>
        <v/>
      </c>
      <c r="CT66" s="86"/>
      <c r="CU66" s="78" t="str">
        <f t="shared" si="265"/>
        <v/>
      </c>
      <c r="CV66" s="78" t="str">
        <f t="shared" si="266"/>
        <v/>
      </c>
      <c r="CW66" s="84" t="str">
        <f t="shared" si="267"/>
        <v/>
      </c>
      <c r="CX66" s="78" t="str">
        <f t="shared" si="268"/>
        <v/>
      </c>
      <c r="CY66" s="78" t="str">
        <f t="shared" si="269"/>
        <v/>
      </c>
      <c r="CZ66" s="87"/>
    </row>
    <row r="67" spans="1:104" ht="45.75" thickBot="1" x14ac:dyDescent="0.3">
      <c r="A67" s="17">
        <v>64</v>
      </c>
      <c r="B67" s="76" t="str">
        <f t="shared" si="239"/>
        <v>Delimitación y declaración de áreas de zonas de interés</v>
      </c>
      <c r="C67" s="76" t="str">
        <f t="shared" si="240"/>
        <v>Consumo de materias primas e insumos</v>
      </c>
      <c r="D67" s="76" t="str">
        <f t="shared" si="241"/>
        <v>Agotamiento general de los recursos naturales</v>
      </c>
      <c r="E67" s="82">
        <v>43647</v>
      </c>
      <c r="F67" s="168" t="s">
        <v>334</v>
      </c>
      <c r="G67" s="99" t="s">
        <v>177</v>
      </c>
      <c r="H67" s="99" t="s">
        <v>337</v>
      </c>
      <c r="I67" s="77" t="s">
        <v>3</v>
      </c>
      <c r="J67" s="78" t="s">
        <v>90</v>
      </c>
      <c r="K67" s="111" t="s">
        <v>230</v>
      </c>
      <c r="L67" s="53" t="s">
        <v>267</v>
      </c>
      <c r="M67" s="80" t="s">
        <v>233</v>
      </c>
      <c r="N67" s="77" t="s">
        <v>207</v>
      </c>
      <c r="O67" s="77" t="s">
        <v>457</v>
      </c>
      <c r="P67" s="77" t="s">
        <v>24</v>
      </c>
      <c r="Q67" s="77" t="s">
        <v>63</v>
      </c>
      <c r="R67" s="78" t="s">
        <v>71</v>
      </c>
      <c r="S67" s="81" t="s">
        <v>77</v>
      </c>
      <c r="T67" s="82">
        <v>43647</v>
      </c>
      <c r="U67" s="27" t="s">
        <v>100</v>
      </c>
      <c r="V67" s="27" t="s">
        <v>102</v>
      </c>
      <c r="W67" s="78" t="str">
        <f t="shared" si="242"/>
        <v>Bajo</v>
      </c>
      <c r="X67" s="78">
        <f t="shared" si="270"/>
        <v>3</v>
      </c>
      <c r="Y67" s="78">
        <f t="shared" si="271"/>
        <v>1</v>
      </c>
      <c r="Z67" s="78">
        <f t="shared" si="243"/>
        <v>3</v>
      </c>
      <c r="AA67" s="78" t="str">
        <f t="shared" si="244"/>
        <v>Tolerable</v>
      </c>
      <c r="AB67" s="78" t="str">
        <f t="shared" si="245"/>
        <v>No</v>
      </c>
      <c r="AC67" s="53" t="s">
        <v>306</v>
      </c>
      <c r="AD67" s="80" t="s">
        <v>230</v>
      </c>
      <c r="AE67" s="27">
        <v>0</v>
      </c>
      <c r="AF67" s="28">
        <v>0</v>
      </c>
      <c r="AG67" s="84">
        <f t="shared" si="246"/>
        <v>0</v>
      </c>
      <c r="AH67" s="27">
        <v>0</v>
      </c>
      <c r="AI67" s="187">
        <f t="shared" si="2"/>
        <v>0</v>
      </c>
      <c r="AJ67" s="145">
        <v>44006</v>
      </c>
      <c r="AK67" s="145" t="s">
        <v>291</v>
      </c>
      <c r="AL67" s="158" t="str">
        <f>IF(MATRIZASPECTOS[[#This Row],[(2) Tipo de valoración 2020]]="","",IF(MATRIZASPECTOS[[#This Row],[(2) Tipo de valoración 2020]]="Manual","",MATRIZASPECTOS[[#This Row],[Probabilidad]]))</f>
        <v>Probable</v>
      </c>
      <c r="AM67" s="158" t="str">
        <f>IF(MATRIZASPECTOS[[#This Row],[(2) Tipo de valoración 2020]]="","",IF(MATRIZASPECTOS[[#This Row],[(2) Tipo de valoración 2020]]="Manual","",MATRIZASPECTOS[[#This Row],[Consecuencia]]))</f>
        <v>Baja</v>
      </c>
      <c r="AN67" s="159" t="str">
        <f t="shared" si="3"/>
        <v>Bajo</v>
      </c>
      <c r="AO67" s="159">
        <f t="shared" si="24"/>
        <v>3</v>
      </c>
      <c r="AP67" s="159">
        <f t="shared" si="4"/>
        <v>1</v>
      </c>
      <c r="AQ67" s="78">
        <f t="shared" si="25"/>
        <v>3</v>
      </c>
      <c r="AR67" s="84">
        <f t="shared" si="5"/>
        <v>3</v>
      </c>
      <c r="AS67" s="78" t="str">
        <f t="shared" si="247"/>
        <v>Tolerable</v>
      </c>
      <c r="AT67" s="78" t="str">
        <f t="shared" si="248"/>
        <v>No</v>
      </c>
      <c r="AU67" s="140" t="s">
        <v>300</v>
      </c>
      <c r="AV67" s="37" t="s">
        <v>230</v>
      </c>
      <c r="AW67" s="27">
        <v>0</v>
      </c>
      <c r="AX67" s="191">
        <v>0</v>
      </c>
      <c r="AY67" s="29">
        <f t="shared" si="6"/>
        <v>0</v>
      </c>
      <c r="AZ67" s="27">
        <v>0</v>
      </c>
      <c r="BA67" s="189">
        <f t="shared" si="7"/>
        <v>0</v>
      </c>
      <c r="BB67" s="142">
        <v>44105</v>
      </c>
      <c r="BC67" s="27" t="s">
        <v>291</v>
      </c>
      <c r="BD67" s="27" t="str">
        <f>IF(MATRIZASPECTOS[[#This Row],[(E) Tipo de valoración extraordinaria 2020]]="","",IF(MATRIZASPECTOS[[#This Row],[(E) Tipo de valoración extraordinaria 2020]]="Manual","",MATRIZASPECTOS[[#This Row],[(2) Probabilidad]]))</f>
        <v>Probable</v>
      </c>
      <c r="BE67" s="27" t="str">
        <f>IF(MATRIZASPECTOS[[#This Row],[(E) Tipo de valoración extraordinaria 2020]]="","",IF(MATRIZASPECTOS[[#This Row],[(E) Tipo de valoración extraordinaria 2020]]="Manual","",MATRIZASPECTOS[[#This Row],[(2) Consecuencia]]))</f>
        <v>Baja</v>
      </c>
      <c r="BF67" s="27" t="str">
        <f t="shared" si="8"/>
        <v>Bajo</v>
      </c>
      <c r="BG67" s="27">
        <f t="shared" si="9"/>
        <v>3</v>
      </c>
      <c r="BH67" s="27">
        <f t="shared" si="27"/>
        <v>1</v>
      </c>
      <c r="BI67" s="27">
        <f t="shared" si="11"/>
        <v>3</v>
      </c>
      <c r="BJ67" s="29">
        <f t="shared" si="12"/>
        <v>3</v>
      </c>
      <c r="BK67" s="78" t="str">
        <f t="shared" si="186"/>
        <v>Tolerable</v>
      </c>
      <c r="BL67" s="27" t="str">
        <f t="shared" si="13"/>
        <v>No</v>
      </c>
      <c r="BM67" s="53" t="s">
        <v>417</v>
      </c>
      <c r="BN67" s="80"/>
      <c r="BO67" s="84">
        <f t="shared" si="14"/>
        <v>0</v>
      </c>
      <c r="BP67" s="83"/>
      <c r="BQ67" s="84" t="str">
        <f t="shared" si="249"/>
        <v/>
      </c>
      <c r="BR67" s="27"/>
      <c r="BS67" s="85" t="str">
        <f t="shared" si="250"/>
        <v/>
      </c>
      <c r="BT67" s="86"/>
      <c r="BU67" s="78">
        <f t="shared" si="15"/>
        <v>3</v>
      </c>
      <c r="BV67" s="78" t="str">
        <f t="shared" si="16"/>
        <v>Tolerable</v>
      </c>
      <c r="BW67" s="84" t="str">
        <f t="shared" si="251"/>
        <v/>
      </c>
      <c r="BX67" s="78" t="str">
        <f t="shared" si="252"/>
        <v/>
      </c>
      <c r="BY67" s="78" t="str">
        <f t="shared" si="253"/>
        <v/>
      </c>
      <c r="BZ67" s="79"/>
      <c r="CA67" s="80"/>
      <c r="CB67" s="84" t="str">
        <f t="shared" si="254"/>
        <v/>
      </c>
      <c r="CC67" s="83"/>
      <c r="CD67" s="84" t="str">
        <f t="shared" si="255"/>
        <v/>
      </c>
      <c r="CE67" s="27"/>
      <c r="CF67" s="85" t="str">
        <f t="shared" si="256"/>
        <v/>
      </c>
      <c r="CG67" s="86"/>
      <c r="CH67" s="78" t="str">
        <f t="shared" si="257"/>
        <v/>
      </c>
      <c r="CI67" s="78" t="str">
        <f t="shared" si="258"/>
        <v/>
      </c>
      <c r="CJ67" s="84" t="str">
        <f t="shared" si="259"/>
        <v/>
      </c>
      <c r="CK67" s="78" t="str">
        <f t="shared" si="260"/>
        <v/>
      </c>
      <c r="CL67" s="78" t="str">
        <f t="shared" si="261"/>
        <v/>
      </c>
      <c r="CM67" s="79"/>
      <c r="CN67" s="80"/>
      <c r="CO67" s="84" t="str">
        <f t="shared" si="262"/>
        <v/>
      </c>
      <c r="CP67" s="83"/>
      <c r="CQ67" s="84" t="str">
        <f t="shared" si="263"/>
        <v/>
      </c>
      <c r="CR67" s="27"/>
      <c r="CS67" s="85" t="str">
        <f t="shared" si="264"/>
        <v/>
      </c>
      <c r="CT67" s="86"/>
      <c r="CU67" s="78" t="str">
        <f t="shared" si="265"/>
        <v/>
      </c>
      <c r="CV67" s="78" t="str">
        <f t="shared" si="266"/>
        <v/>
      </c>
      <c r="CW67" s="84" t="str">
        <f t="shared" si="267"/>
        <v/>
      </c>
      <c r="CX67" s="78" t="str">
        <f t="shared" si="268"/>
        <v/>
      </c>
      <c r="CY67" s="78" t="str">
        <f t="shared" si="269"/>
        <v/>
      </c>
      <c r="CZ67" s="87"/>
    </row>
    <row r="68" spans="1:104" ht="45.75" thickBot="1" x14ac:dyDescent="0.3">
      <c r="A68" s="17">
        <v>65</v>
      </c>
      <c r="B68" s="88" t="str">
        <f t="shared" si="239"/>
        <v>Delimitación y declaración de áreas de zonas de interés</v>
      </c>
      <c r="C68" s="88" t="str">
        <f t="shared" si="240"/>
        <v>Generación de empleo</v>
      </c>
      <c r="D68" s="88" t="str">
        <f t="shared" si="241"/>
        <v>Desarrollo económico y social</v>
      </c>
      <c r="E68" s="92">
        <v>43647</v>
      </c>
      <c r="F68" s="169" t="s">
        <v>334</v>
      </c>
      <c r="G68" s="99" t="s">
        <v>177</v>
      </c>
      <c r="H68" s="99" t="s">
        <v>337</v>
      </c>
      <c r="I68" s="101" t="s">
        <v>3</v>
      </c>
      <c r="J68" s="89" t="s">
        <v>90</v>
      </c>
      <c r="K68" s="105" t="s">
        <v>230</v>
      </c>
      <c r="L68" s="53" t="s">
        <v>267</v>
      </c>
      <c r="M68" s="91" t="s">
        <v>233</v>
      </c>
      <c r="N68" s="101" t="s">
        <v>213</v>
      </c>
      <c r="O68" s="101" t="s">
        <v>459</v>
      </c>
      <c r="P68" s="101" t="s">
        <v>25</v>
      </c>
      <c r="Q68" s="101" t="s">
        <v>215</v>
      </c>
      <c r="R68" s="89" t="s">
        <v>72</v>
      </c>
      <c r="S68" s="102" t="s">
        <v>78</v>
      </c>
      <c r="T68" s="92">
        <v>43647</v>
      </c>
      <c r="U68" s="89" t="s">
        <v>101</v>
      </c>
      <c r="V68" s="89" t="s">
        <v>103</v>
      </c>
      <c r="W68" s="89" t="str">
        <f t="shared" si="242"/>
        <v>Moderado</v>
      </c>
      <c r="X68" s="89">
        <f t="shared" si="270"/>
        <v>5</v>
      </c>
      <c r="Y68" s="89">
        <f t="shared" si="271"/>
        <v>3</v>
      </c>
      <c r="Z68" s="89">
        <f t="shared" si="243"/>
        <v>15</v>
      </c>
      <c r="AA68" s="89" t="str">
        <f t="shared" si="244"/>
        <v>Potencialmente no tolerable</v>
      </c>
      <c r="AB68" s="89" t="str">
        <f t="shared" si="245"/>
        <v>No</v>
      </c>
      <c r="AC68" s="53" t="s">
        <v>306</v>
      </c>
      <c r="AD68" s="80" t="s">
        <v>230</v>
      </c>
      <c r="AE68" s="78">
        <v>0</v>
      </c>
      <c r="AF68" s="83">
        <v>0</v>
      </c>
      <c r="AG68" s="94">
        <f t="shared" si="246"/>
        <v>0</v>
      </c>
      <c r="AH68" s="69">
        <v>0</v>
      </c>
      <c r="AI68" s="186">
        <f t="shared" ref="AI68:AI131" si="272">IF(AG68="","",IF(AH68="","",IF(AH68=0,0,((AG68-AH68)/AG68))))</f>
        <v>0</v>
      </c>
      <c r="AJ68" s="144">
        <v>44006</v>
      </c>
      <c r="AK68" s="144" t="s">
        <v>291</v>
      </c>
      <c r="AL68" s="156" t="str">
        <f>IF(MATRIZASPECTOS[[#This Row],[(2) Tipo de valoración 2020]]="","",IF(MATRIZASPECTOS[[#This Row],[(2) Tipo de valoración 2020]]="Manual","",MATRIZASPECTOS[[#This Row],[Probabilidad]]))</f>
        <v>Certeza</v>
      </c>
      <c r="AM68" s="156" t="str">
        <f>IF(MATRIZASPECTOS[[#This Row],[(2) Tipo de valoración 2020]]="","",IF(MATRIZASPECTOS[[#This Row],[(2) Tipo de valoración 2020]]="Manual","",MATRIZASPECTOS[[#This Row],[Consecuencia]]))</f>
        <v>Moderada</v>
      </c>
      <c r="AN68" s="157" t="str">
        <f t="shared" ref="AN68:AN131" si="273">IF(AQ68="","",IF(AQ68&lt;=10,"Bajo",IF(AQ68&lt;=15,"Moderado",IF(AQ68&gt;15,"Alto",""))))</f>
        <v>Moderado</v>
      </c>
      <c r="AO68" s="157">
        <f t="shared" ref="AO68:AO131" si="274">IF(AL68="","",VLOOKUP(AL68,MATRIZ2,2,FALSE))</f>
        <v>5</v>
      </c>
      <c r="AP68" s="157">
        <f t="shared" ref="AP68:AP131" si="275">IF(AM68="","",VLOOKUP(AM68,MATRIZ3,2,FALSE))</f>
        <v>3</v>
      </c>
      <c r="AQ68" s="89">
        <f t="shared" ref="AQ68:AQ131" si="276">IF(AO68="","",IF(AP68="","",(AO68*AP68)))</f>
        <v>15</v>
      </c>
      <c r="AR68" s="94">
        <f t="shared" ref="AR68:AR131" si="277">IF(AI68="","",(IF(AI68&lt;=-1%,(AQ68+(ABS(AQ68*AI68))),(AQ68-((ABS(AQ68*AI68))+AF68)))))</f>
        <v>15</v>
      </c>
      <c r="AS68" s="89" t="str">
        <f t="shared" si="247"/>
        <v>Potencialmente no tolerable</v>
      </c>
      <c r="AT68" s="89" t="str">
        <f t="shared" si="248"/>
        <v>No</v>
      </c>
      <c r="AU68" s="140" t="s">
        <v>300</v>
      </c>
      <c r="AV68" s="37" t="s">
        <v>230</v>
      </c>
      <c r="AW68" s="27">
        <v>0</v>
      </c>
      <c r="AX68" s="191">
        <v>0</v>
      </c>
      <c r="AY68" s="29">
        <f t="shared" ref="AY68:AY131" si="278">IF(AW68="","",IF(AX68="","",(AW68-(AW68*AX68))))</f>
        <v>0</v>
      </c>
      <c r="AZ68" s="27">
        <v>0</v>
      </c>
      <c r="BA68" s="189">
        <f t="shared" ref="BA68:BA131" si="279">IF(AY68="","",IF(AZ68="","",IF(AZ68=0,0,((AY68-AZ68)/AY68))))</f>
        <v>0</v>
      </c>
      <c r="BB68" s="142">
        <v>44105</v>
      </c>
      <c r="BC68" s="27" t="s">
        <v>291</v>
      </c>
      <c r="BD68" s="27" t="str">
        <f>IF(MATRIZASPECTOS[[#This Row],[(E) Tipo de valoración extraordinaria 2020]]="","",IF(MATRIZASPECTOS[[#This Row],[(E) Tipo de valoración extraordinaria 2020]]="Manual","",MATRIZASPECTOS[[#This Row],[(2) Probabilidad]]))</f>
        <v>Certeza</v>
      </c>
      <c r="BE68" s="27" t="str">
        <f>IF(MATRIZASPECTOS[[#This Row],[(E) Tipo de valoración extraordinaria 2020]]="","",IF(MATRIZASPECTOS[[#This Row],[(E) Tipo de valoración extraordinaria 2020]]="Manual","",MATRIZASPECTOS[[#This Row],[(2) Consecuencia]]))</f>
        <v>Moderada</v>
      </c>
      <c r="BF68" s="27" t="str">
        <f t="shared" ref="BF68:BF131" si="280">IF(BI68="","",IF(BI68&lt;=10,"Bajo",IF(BI68&lt;=15,"Moderado",IF(BI68&gt;15,"Alto",""))))</f>
        <v>Moderado</v>
      </c>
      <c r="BG68" s="27">
        <f t="shared" ref="BG68:BG131" si="281">IF(BD68="","",VLOOKUP(BD68,MATRIZ2,2,FALSE))</f>
        <v>5</v>
      </c>
      <c r="BH68" s="27">
        <f t="shared" ref="BH68:BH131" si="282">IF(BE68="","",VLOOKUP(BE68,MATRIZ3,2,FALSE))</f>
        <v>3</v>
      </c>
      <c r="BI68" s="27">
        <f t="shared" ref="BI68:BI131" si="283">IF(BG68="","",IF(BH68="","",IF(BC68="Manual",(BG68*BH68),AR68)))</f>
        <v>15</v>
      </c>
      <c r="BJ68" s="29">
        <f t="shared" ref="BJ68:BJ131" si="284">IF(BA68="","",(IF(BA68&lt;=-1%,(BI68+(ABS(BI68*BA68))),(BI68-((ABS(BI68*BA68))+AX68)))))</f>
        <v>15</v>
      </c>
      <c r="BK68" s="89" t="str">
        <f t="shared" si="186"/>
        <v>Potencialmente no tolerable</v>
      </c>
      <c r="BL68" s="27" t="str">
        <f t="shared" ref="BL68:BL131" si="285">IF(BK68="","",IF(BK68="Tolerable","No",IF(BK68="Potencialmente no tolerable","No",IF(BK68="No tolerable","Si",""))))</f>
        <v>No</v>
      </c>
      <c r="BM68" s="53" t="s">
        <v>418</v>
      </c>
      <c r="BN68" s="91"/>
      <c r="BO68" s="94">
        <f t="shared" ref="BO68:BO131" si="286">IF(AH68="","",AH68)</f>
        <v>0</v>
      </c>
      <c r="BP68" s="93"/>
      <c r="BQ68" s="94" t="str">
        <f t="shared" si="249"/>
        <v/>
      </c>
      <c r="BR68" s="69"/>
      <c r="BS68" s="95" t="str">
        <f t="shared" si="250"/>
        <v/>
      </c>
      <c r="BT68" s="96"/>
      <c r="BU68" s="89">
        <f t="shared" ref="BU68:BU131" si="287">IF(AR68="","",AR68)</f>
        <v>15</v>
      </c>
      <c r="BV68" s="89" t="str">
        <f t="shared" ref="BV68:BV131" si="288">IF(AS68="","",AS68)</f>
        <v>Potencialmente no tolerable</v>
      </c>
      <c r="BW68" s="94" t="str">
        <f t="shared" si="251"/>
        <v/>
      </c>
      <c r="BX68" s="89" t="str">
        <f t="shared" si="252"/>
        <v/>
      </c>
      <c r="BY68" s="89" t="str">
        <f t="shared" si="253"/>
        <v/>
      </c>
      <c r="BZ68" s="90"/>
      <c r="CA68" s="91"/>
      <c r="CB68" s="94" t="str">
        <f t="shared" si="254"/>
        <v/>
      </c>
      <c r="CC68" s="93"/>
      <c r="CD68" s="94" t="str">
        <f t="shared" si="255"/>
        <v/>
      </c>
      <c r="CE68" s="69"/>
      <c r="CF68" s="95" t="str">
        <f t="shared" si="256"/>
        <v/>
      </c>
      <c r="CG68" s="96"/>
      <c r="CH68" s="89" t="str">
        <f t="shared" si="257"/>
        <v/>
      </c>
      <c r="CI68" s="89" t="str">
        <f t="shared" si="258"/>
        <v/>
      </c>
      <c r="CJ68" s="94" t="str">
        <f t="shared" si="259"/>
        <v/>
      </c>
      <c r="CK68" s="89" t="str">
        <f t="shared" si="260"/>
        <v/>
      </c>
      <c r="CL68" s="89" t="str">
        <f t="shared" si="261"/>
        <v/>
      </c>
      <c r="CM68" s="90"/>
      <c r="CN68" s="91"/>
      <c r="CO68" s="94" t="str">
        <f t="shared" si="262"/>
        <v/>
      </c>
      <c r="CP68" s="93"/>
      <c r="CQ68" s="94" t="str">
        <f t="shared" si="263"/>
        <v/>
      </c>
      <c r="CR68" s="69"/>
      <c r="CS68" s="95" t="str">
        <f t="shared" si="264"/>
        <v/>
      </c>
      <c r="CT68" s="96"/>
      <c r="CU68" s="89" t="str">
        <f t="shared" si="265"/>
        <v/>
      </c>
      <c r="CV68" s="89" t="str">
        <f t="shared" si="266"/>
        <v/>
      </c>
      <c r="CW68" s="94" t="str">
        <f t="shared" si="267"/>
        <v/>
      </c>
      <c r="CX68" s="89" t="str">
        <f t="shared" si="268"/>
        <v/>
      </c>
      <c r="CY68" s="89" t="str">
        <f t="shared" si="269"/>
        <v/>
      </c>
      <c r="CZ68" s="97"/>
    </row>
    <row r="69" spans="1:104" ht="45.75" thickBot="1" x14ac:dyDescent="0.3">
      <c r="A69" s="17">
        <v>66</v>
      </c>
      <c r="B69" s="88" t="str">
        <f>IF(I69="","",I69)</f>
        <v>Delimitación y declaración de áreas de zonas de interés</v>
      </c>
      <c r="C69" s="88" t="str">
        <f>IF(P69="","",P69)</f>
        <v>Consumo de materias primas e insumos</v>
      </c>
      <c r="D69" s="88" t="str">
        <f>IF(Q69="","",Q69)</f>
        <v>Agotamiento general de los recursos naturales</v>
      </c>
      <c r="E69" s="92">
        <v>43647</v>
      </c>
      <c r="F69" s="169" t="s">
        <v>334</v>
      </c>
      <c r="G69" s="99" t="s">
        <v>177</v>
      </c>
      <c r="H69" s="99" t="s">
        <v>337</v>
      </c>
      <c r="I69" s="101" t="s">
        <v>3</v>
      </c>
      <c r="J69" s="89" t="s">
        <v>90</v>
      </c>
      <c r="K69" s="105" t="s">
        <v>230</v>
      </c>
      <c r="L69" s="53" t="s">
        <v>267</v>
      </c>
      <c r="M69" s="91" t="s">
        <v>233</v>
      </c>
      <c r="N69" s="101" t="s">
        <v>231</v>
      </c>
      <c r="O69" s="101" t="s">
        <v>457</v>
      </c>
      <c r="P69" s="101" t="s">
        <v>24</v>
      </c>
      <c r="Q69" s="101" t="s">
        <v>63</v>
      </c>
      <c r="R69" s="89" t="s">
        <v>71</v>
      </c>
      <c r="S69" s="102" t="s">
        <v>77</v>
      </c>
      <c r="T69" s="92">
        <v>43647</v>
      </c>
      <c r="U69" s="89" t="s">
        <v>100</v>
      </c>
      <c r="V69" s="89" t="s">
        <v>103</v>
      </c>
      <c r="W69" s="89" t="str">
        <f>IF(Z69="","",IF(Z69&lt;=10,"Bajo",IF(Z69&lt;=15,"Moderado",IF(Z69&gt;15,"Alto",""))))</f>
        <v>Bajo</v>
      </c>
      <c r="X69" s="89">
        <f t="shared" si="270"/>
        <v>3</v>
      </c>
      <c r="Y69" s="89">
        <f t="shared" si="271"/>
        <v>3</v>
      </c>
      <c r="Z69" s="89">
        <f>IF(X69="","",IF(Y69="","",(X69*Y69)))</f>
        <v>9</v>
      </c>
      <c r="AA69" s="89" t="str">
        <f>IF(Z69="","",IF(Z69&lt;=10,"Tolerable",IF(Z69&lt;=15,"Potencialmente no tolerable",IF(Z69&gt;15,"No tolerable",""))))</f>
        <v>Tolerable</v>
      </c>
      <c r="AB69" s="89" t="str">
        <f>IF(AA69="","",IF(AA69="Tolerable","No",IF(AA69="Potencialmente no tolerable","No",IF(AA69="No tolerable","Si",""))))</f>
        <v>No</v>
      </c>
      <c r="AC69" s="53" t="s">
        <v>306</v>
      </c>
      <c r="AD69" s="91" t="s">
        <v>230</v>
      </c>
      <c r="AE69" s="89">
        <v>0</v>
      </c>
      <c r="AF69" s="93">
        <v>0</v>
      </c>
      <c r="AG69" s="94">
        <f>IF(AE69="","",IF(AF69="","",(AE69-(AE69*AF69))))</f>
        <v>0</v>
      </c>
      <c r="AH69" s="69">
        <v>0</v>
      </c>
      <c r="AI69" s="186">
        <f t="shared" si="272"/>
        <v>0</v>
      </c>
      <c r="AJ69" s="144">
        <v>44006</v>
      </c>
      <c r="AK69" s="144" t="s">
        <v>291</v>
      </c>
      <c r="AL69" s="156" t="str">
        <f>IF(MATRIZASPECTOS[[#This Row],[(2) Tipo de valoración 2020]]="","",IF(MATRIZASPECTOS[[#This Row],[(2) Tipo de valoración 2020]]="Manual","",MATRIZASPECTOS[[#This Row],[Probabilidad]]))</f>
        <v>Probable</v>
      </c>
      <c r="AM69" s="156" t="str">
        <f>IF(MATRIZASPECTOS[[#This Row],[(2) Tipo de valoración 2020]]="","",IF(MATRIZASPECTOS[[#This Row],[(2) Tipo de valoración 2020]]="Manual","",MATRIZASPECTOS[[#This Row],[Consecuencia]]))</f>
        <v>Moderada</v>
      </c>
      <c r="AN69" s="157" t="str">
        <f t="shared" si="273"/>
        <v>Bajo</v>
      </c>
      <c r="AO69" s="157">
        <f t="shared" si="274"/>
        <v>3</v>
      </c>
      <c r="AP69" s="157">
        <f t="shared" si="275"/>
        <v>3</v>
      </c>
      <c r="AQ69" s="89">
        <f t="shared" si="276"/>
        <v>9</v>
      </c>
      <c r="AR69" s="94">
        <f t="shared" si="277"/>
        <v>9</v>
      </c>
      <c r="AS69" s="89" t="str">
        <f>IF(AR69="","",IF(AR69&lt;=10,"Tolerable",IF(AR69&lt;=15,"Potencialmente no tolerable",IF(AR69&gt;15,"No tolerable",""))))</f>
        <v>Tolerable</v>
      </c>
      <c r="AT69" s="89" t="str">
        <f>IF(AS69="","",IF(AS69="Tolerable","No",IF(AS69="Potencialmente no tolerable","No",IF(AS69="No tolerable","Si",""))))</f>
        <v>No</v>
      </c>
      <c r="AU69" s="140" t="s">
        <v>300</v>
      </c>
      <c r="AV69" s="37" t="s">
        <v>230</v>
      </c>
      <c r="AW69" s="27">
        <v>0</v>
      </c>
      <c r="AX69" s="191">
        <v>0</v>
      </c>
      <c r="AY69" s="29">
        <f t="shared" si="278"/>
        <v>0</v>
      </c>
      <c r="AZ69" s="27">
        <v>0</v>
      </c>
      <c r="BA69" s="189">
        <f t="shared" si="279"/>
        <v>0</v>
      </c>
      <c r="BB69" s="144">
        <v>44105</v>
      </c>
      <c r="BC69" s="27" t="s">
        <v>292</v>
      </c>
      <c r="BD69" s="27" t="s">
        <v>101</v>
      </c>
      <c r="BE69" s="27" t="s">
        <v>104</v>
      </c>
      <c r="BF69" s="27" t="str">
        <f t="shared" si="280"/>
        <v>Alto</v>
      </c>
      <c r="BG69" s="27">
        <f t="shared" si="281"/>
        <v>5</v>
      </c>
      <c r="BH69" s="27">
        <f t="shared" si="282"/>
        <v>5</v>
      </c>
      <c r="BI69" s="27">
        <f t="shared" si="283"/>
        <v>25</v>
      </c>
      <c r="BJ69" s="29">
        <f t="shared" si="284"/>
        <v>25</v>
      </c>
      <c r="BK69" s="89" t="str">
        <f>IF(BJ69="","",IF(BJ69&lt;=10,"Tolerable",IF(BJ69&lt;=15,"Potencialmente no tolerable",IF(BJ69&gt;15,"No tolerable",""))))</f>
        <v>No tolerable</v>
      </c>
      <c r="BL69" s="27" t="str">
        <f t="shared" si="285"/>
        <v>Si</v>
      </c>
      <c r="BM69" s="53" t="s">
        <v>412</v>
      </c>
      <c r="BN69" s="91"/>
      <c r="BO69" s="94">
        <f t="shared" si="286"/>
        <v>0</v>
      </c>
      <c r="BP69" s="93"/>
      <c r="BQ69" s="94" t="str">
        <f>IF(BO69="","",IF(BP69="","",(BO69-(BO69*BP69))))</f>
        <v/>
      </c>
      <c r="BR69" s="69"/>
      <c r="BS69" s="95" t="str">
        <f>IF(BQ69="","",IF(BR69="","",((BQ69-BR69)/BQ69)))</f>
        <v/>
      </c>
      <c r="BT69" s="96"/>
      <c r="BU69" s="89">
        <f t="shared" si="287"/>
        <v>9</v>
      </c>
      <c r="BV69" s="89" t="str">
        <f t="shared" si="288"/>
        <v>Tolerable</v>
      </c>
      <c r="BW69" s="94" t="str">
        <f>IF(BS69="","",(IF(BS69&lt;=-1%,(BU69+(ABS(BU69*BS69))),(BU69-((ABS(BU69*BS69))+BP69)))))</f>
        <v/>
      </c>
      <c r="BX69" s="89" t="str">
        <f>IF(BW69="","",IF(BW69&lt;=10,"Tolerable",IF(BW69&lt;=15,"Potencialmente no tolerable",IF(BW69&gt;15,"No tolerable",""))))</f>
        <v/>
      </c>
      <c r="BY69" s="89" t="str">
        <f>IF(BX69="","",IF(BX69="Tolerable","No",IF(BX69="Potencialmente no tolerable","No",IF(BX69="No tolerable","Si",""))))</f>
        <v/>
      </c>
      <c r="BZ69" s="90"/>
      <c r="CA69" s="91"/>
      <c r="CB69" s="94" t="str">
        <f>IF(BR69="","",BR69)</f>
        <v/>
      </c>
      <c r="CC69" s="93"/>
      <c r="CD69" s="94" t="str">
        <f>IF(CB69="","",IF(CC69="","",(CB69-(CB69*CC69))))</f>
        <v/>
      </c>
      <c r="CE69" s="69"/>
      <c r="CF69" s="95" t="str">
        <f>IF(CD69="","",IF(CE69="","",((CD69-CE69)/CD69)))</f>
        <v/>
      </c>
      <c r="CG69" s="96"/>
      <c r="CH69" s="89" t="str">
        <f>IF(BW69="","",BW69)</f>
        <v/>
      </c>
      <c r="CI69" s="89" t="str">
        <f>IF(BX69="","",BX69)</f>
        <v/>
      </c>
      <c r="CJ69" s="94" t="str">
        <f>IF(CF69="","",(IF(CF69&lt;=-1%,(CH69+(ABS(CH69*CF69))),(CH69-((ABS(CH69*CF69))+CC69)))))</f>
        <v/>
      </c>
      <c r="CK69" s="89" t="str">
        <f>IF(CJ69="","",IF(CJ69&lt;=10,"Tolerable",IF(CJ69&lt;=15,"Potencialmente no tolerable",IF(CJ69&gt;15,"No tolerable",""))))</f>
        <v/>
      </c>
      <c r="CL69" s="89" t="str">
        <f>IF(CK69="","",IF(CK69="Tolerable","No",IF(CK69="Potencialmente no tolerable","No",IF(CK69="No tolerable","Si",""))))</f>
        <v/>
      </c>
      <c r="CM69" s="90"/>
      <c r="CN69" s="91"/>
      <c r="CO69" s="94" t="str">
        <f>IF(CE69="","",CE69)</f>
        <v/>
      </c>
      <c r="CP69" s="93"/>
      <c r="CQ69" s="94" t="str">
        <f>IF(CO69="","",IF(CP69="","",(CO69-(CO69*CP69))))</f>
        <v/>
      </c>
      <c r="CR69" s="69"/>
      <c r="CS69" s="95" t="str">
        <f>IF(CQ69="","",IF(CR69="","",((CQ69-CR69)/CQ69)))</f>
        <v/>
      </c>
      <c r="CT69" s="96"/>
      <c r="CU69" s="89" t="str">
        <f>IF(CJ69="","",CJ69)</f>
        <v/>
      </c>
      <c r="CV69" s="89" t="str">
        <f>IF(CK69="","",CK69)</f>
        <v/>
      </c>
      <c r="CW69" s="94" t="str">
        <f>IF(CS69="","",(IF(CS69&lt;=-1%,(CU69+(ABS(CU69*CS69))),(CU69-((ABS(CU69*CS69))+CP69)))))</f>
        <v/>
      </c>
      <c r="CX69" s="89" t="str">
        <f>IF(CW69="","",IF(CW69&lt;=10,"Tolerable",IF(CW69&lt;=15,"Potencialmente no tolerable",IF(CW69&gt;15,"No tolerable",""))))</f>
        <v/>
      </c>
      <c r="CY69" s="89" t="str">
        <f>IF(CX69="","",IF(CX69="Tolerable","No",IF(CX69="Potencialmente no tolerable","No",IF(CX69="No tolerable","Si",""))))</f>
        <v/>
      </c>
      <c r="CZ69" s="97"/>
    </row>
    <row r="70" spans="1:104" ht="45.75" thickBot="1" x14ac:dyDescent="0.3">
      <c r="A70" s="17">
        <v>67</v>
      </c>
      <c r="B70" s="76" t="str">
        <f t="shared" ref="B70:B76" si="289">IF(I70="","",I70)</f>
        <v>Delimitación y declaración de áreas de zonas de interés</v>
      </c>
      <c r="C70" s="76" t="str">
        <f t="shared" ref="C70:C76" si="290">IF(P70="","",P70)</f>
        <v>Generación de vertimientos</v>
      </c>
      <c r="D70" s="76" t="str">
        <f t="shared" ref="D70:D76" si="291">IF(Q70="","",Q70)</f>
        <v>Contaminación por descarga de aguas residuales domésticas</v>
      </c>
      <c r="E70" s="82">
        <v>43647</v>
      </c>
      <c r="F70" s="168" t="s">
        <v>334</v>
      </c>
      <c r="G70" s="99" t="s">
        <v>177</v>
      </c>
      <c r="H70" s="99" t="s">
        <v>337</v>
      </c>
      <c r="I70" s="77" t="s">
        <v>3</v>
      </c>
      <c r="J70" s="78" t="s">
        <v>90</v>
      </c>
      <c r="K70" s="111" t="s">
        <v>230</v>
      </c>
      <c r="L70" s="53" t="s">
        <v>267</v>
      </c>
      <c r="M70" s="80" t="s">
        <v>68</v>
      </c>
      <c r="N70" s="77" t="s">
        <v>208</v>
      </c>
      <c r="O70" s="77" t="s">
        <v>459</v>
      </c>
      <c r="P70" s="77" t="s">
        <v>20</v>
      </c>
      <c r="Q70" s="77" t="s">
        <v>50</v>
      </c>
      <c r="R70" s="78" t="s">
        <v>71</v>
      </c>
      <c r="S70" s="81" t="s">
        <v>75</v>
      </c>
      <c r="T70" s="82">
        <v>43647</v>
      </c>
      <c r="U70" s="78" t="s">
        <v>101</v>
      </c>
      <c r="V70" s="78" t="s">
        <v>103</v>
      </c>
      <c r="W70" s="78" t="str">
        <f t="shared" ref="W70:W76" si="292">IF(Z70="","",IF(Z70&lt;=10,"Bajo",IF(Z70&lt;=15,"Moderado",IF(Z70&gt;15,"Alto",""))))</f>
        <v>Moderado</v>
      </c>
      <c r="X70" s="78">
        <f t="shared" si="270"/>
        <v>5</v>
      </c>
      <c r="Y70" s="78">
        <f t="shared" si="271"/>
        <v>3</v>
      </c>
      <c r="Z70" s="78">
        <f t="shared" ref="Z70:Z76" si="293">IF(X70="","",IF(Y70="","",(X70*Y70)))</f>
        <v>15</v>
      </c>
      <c r="AA70" s="78" t="str">
        <f t="shared" ref="AA70:AA76" si="294">IF(Z70="","",IF(Z70&lt;=10,"Tolerable",IF(Z70&lt;=15,"Potencialmente no tolerable",IF(Z70&gt;15,"No tolerable",""))))</f>
        <v>Potencialmente no tolerable</v>
      </c>
      <c r="AB70" s="78" t="str">
        <f t="shared" ref="AB70:AB76" si="295">IF(AA70="","",IF(AA70="Tolerable","No",IF(AA70="Potencialmente no tolerable","No",IF(AA70="No tolerable","Si",""))))</f>
        <v>No</v>
      </c>
      <c r="AC70" s="53" t="s">
        <v>306</v>
      </c>
      <c r="AD70" s="80" t="s">
        <v>230</v>
      </c>
      <c r="AE70" s="78">
        <v>0</v>
      </c>
      <c r="AF70" s="83">
        <v>0</v>
      </c>
      <c r="AG70" s="84">
        <f t="shared" ref="AG70:AG76" si="296">IF(AE70="","",IF(AF70="","",(AE70-(AE70*AF70))))</f>
        <v>0</v>
      </c>
      <c r="AH70" s="27">
        <v>0</v>
      </c>
      <c r="AI70" s="187">
        <f t="shared" si="272"/>
        <v>0</v>
      </c>
      <c r="AJ70" s="145">
        <v>44006</v>
      </c>
      <c r="AK70" s="145" t="s">
        <v>291</v>
      </c>
      <c r="AL70" s="158" t="str">
        <f>IF(MATRIZASPECTOS[[#This Row],[(2) Tipo de valoración 2020]]="","",IF(MATRIZASPECTOS[[#This Row],[(2) Tipo de valoración 2020]]="Manual","",MATRIZASPECTOS[[#This Row],[Probabilidad]]))</f>
        <v>Certeza</v>
      </c>
      <c r="AM70" s="158" t="str">
        <f>IF(MATRIZASPECTOS[[#This Row],[(2) Tipo de valoración 2020]]="","",IF(MATRIZASPECTOS[[#This Row],[(2) Tipo de valoración 2020]]="Manual","",MATRIZASPECTOS[[#This Row],[Consecuencia]]))</f>
        <v>Moderada</v>
      </c>
      <c r="AN70" s="159" t="str">
        <f t="shared" si="273"/>
        <v>Moderado</v>
      </c>
      <c r="AO70" s="159">
        <f t="shared" si="274"/>
        <v>5</v>
      </c>
      <c r="AP70" s="159">
        <f t="shared" si="275"/>
        <v>3</v>
      </c>
      <c r="AQ70" s="78">
        <f t="shared" si="276"/>
        <v>15</v>
      </c>
      <c r="AR70" s="84">
        <f t="shared" si="277"/>
        <v>15</v>
      </c>
      <c r="AS70" s="78" t="str">
        <f t="shared" ref="AS70:AS76" si="297">IF(AR70="","",IF(AR70&lt;=10,"Tolerable",IF(AR70&lt;=15,"Potencialmente no tolerable",IF(AR70&gt;15,"No tolerable",""))))</f>
        <v>Potencialmente no tolerable</v>
      </c>
      <c r="AT70" s="78" t="str">
        <f t="shared" ref="AT70:AT76" si="298">IF(AS70="","",IF(AS70="Tolerable","No",IF(AS70="Potencialmente no tolerable","No",IF(AS70="No tolerable","Si",""))))</f>
        <v>No</v>
      </c>
      <c r="AU70" s="140" t="s">
        <v>282</v>
      </c>
      <c r="AV70" s="37" t="s">
        <v>230</v>
      </c>
      <c r="AW70" s="27">
        <v>0</v>
      </c>
      <c r="AX70" s="191">
        <v>0</v>
      </c>
      <c r="AY70" s="29">
        <f t="shared" si="278"/>
        <v>0</v>
      </c>
      <c r="AZ70" s="27">
        <v>0</v>
      </c>
      <c r="BA70" s="189">
        <f t="shared" si="279"/>
        <v>0</v>
      </c>
      <c r="BB70" s="145">
        <v>44105</v>
      </c>
      <c r="BC70" s="27" t="s">
        <v>292</v>
      </c>
      <c r="BD70" s="27" t="s">
        <v>99</v>
      </c>
      <c r="BE70" s="27" t="s">
        <v>103</v>
      </c>
      <c r="BF70" s="27" t="str">
        <f t="shared" si="280"/>
        <v>Bajo</v>
      </c>
      <c r="BG70" s="27">
        <f t="shared" si="281"/>
        <v>1</v>
      </c>
      <c r="BH70" s="27">
        <f t="shared" si="282"/>
        <v>3</v>
      </c>
      <c r="BI70" s="27">
        <f t="shared" si="283"/>
        <v>3</v>
      </c>
      <c r="BJ70" s="29">
        <f t="shared" si="284"/>
        <v>3</v>
      </c>
      <c r="BK70" s="78" t="str">
        <f t="shared" ref="BK70:BK76" si="299">IF(BJ70="","",IF(BJ70&lt;=10,"Tolerable",IF(BJ70&lt;=15,"Potencialmente no tolerable",IF(BJ70&gt;15,"No tolerable",""))))</f>
        <v>Tolerable</v>
      </c>
      <c r="BL70" s="27" t="str">
        <f t="shared" si="285"/>
        <v>No</v>
      </c>
      <c r="BM70" s="53" t="s">
        <v>399</v>
      </c>
      <c r="BN70" s="80"/>
      <c r="BO70" s="84">
        <f t="shared" si="286"/>
        <v>0</v>
      </c>
      <c r="BP70" s="83"/>
      <c r="BQ70" s="84" t="str">
        <f t="shared" ref="BQ70:BQ76" si="300">IF(BO70="","",IF(BP70="","",(BO70-(BO70*BP70))))</f>
        <v/>
      </c>
      <c r="BR70" s="27"/>
      <c r="BS70" s="85" t="str">
        <f t="shared" ref="BS70:BS76" si="301">IF(BQ70="","",IF(BR70="","",((BQ70-BR70)/BQ70)))</f>
        <v/>
      </c>
      <c r="BT70" s="86"/>
      <c r="BU70" s="78">
        <f t="shared" si="287"/>
        <v>15</v>
      </c>
      <c r="BV70" s="78" t="str">
        <f t="shared" si="288"/>
        <v>Potencialmente no tolerable</v>
      </c>
      <c r="BW70" s="84" t="str">
        <f t="shared" ref="BW70:BW76" si="302">IF(BS70="","",(IF(BS70&lt;=-1%,(BU70+(ABS(BU70*BS70))),(BU70-((ABS(BU70*BS70))+BP70)))))</f>
        <v/>
      </c>
      <c r="BX70" s="78" t="str">
        <f t="shared" ref="BX70:BX76" si="303">IF(BW70="","",IF(BW70&lt;=10,"Tolerable",IF(BW70&lt;=15,"Potencialmente no tolerable",IF(BW70&gt;15,"No tolerable",""))))</f>
        <v/>
      </c>
      <c r="BY70" s="78" t="str">
        <f t="shared" ref="BY70:BY76" si="304">IF(BX70="","",IF(BX70="Tolerable","No",IF(BX70="Potencialmente no tolerable","No",IF(BX70="No tolerable","Si",""))))</f>
        <v/>
      </c>
      <c r="BZ70" s="79"/>
      <c r="CA70" s="80"/>
      <c r="CB70" s="84" t="str">
        <f t="shared" ref="CB70:CB76" si="305">IF(BR70="","",BR70)</f>
        <v/>
      </c>
      <c r="CC70" s="83"/>
      <c r="CD70" s="84" t="str">
        <f t="shared" ref="CD70:CD76" si="306">IF(CB70="","",IF(CC70="","",(CB70-(CB70*CC70))))</f>
        <v/>
      </c>
      <c r="CE70" s="27"/>
      <c r="CF70" s="85" t="str">
        <f t="shared" ref="CF70:CF76" si="307">IF(CD70="","",IF(CE70="","",((CD70-CE70)/CD70)))</f>
        <v/>
      </c>
      <c r="CG70" s="86"/>
      <c r="CH70" s="78" t="str">
        <f t="shared" ref="CH70:CH76" si="308">IF(BW70="","",BW70)</f>
        <v/>
      </c>
      <c r="CI70" s="78" t="str">
        <f t="shared" ref="CI70:CI76" si="309">IF(BX70="","",BX70)</f>
        <v/>
      </c>
      <c r="CJ70" s="84" t="str">
        <f t="shared" ref="CJ70:CJ76" si="310">IF(CF70="","",(IF(CF70&lt;=-1%,(CH70+(ABS(CH70*CF70))),(CH70-((ABS(CH70*CF70))+CC70)))))</f>
        <v/>
      </c>
      <c r="CK70" s="78" t="str">
        <f t="shared" ref="CK70:CK76" si="311">IF(CJ70="","",IF(CJ70&lt;=10,"Tolerable",IF(CJ70&lt;=15,"Potencialmente no tolerable",IF(CJ70&gt;15,"No tolerable",""))))</f>
        <v/>
      </c>
      <c r="CL70" s="78" t="str">
        <f t="shared" ref="CL70:CL76" si="312">IF(CK70="","",IF(CK70="Tolerable","No",IF(CK70="Potencialmente no tolerable","No",IF(CK70="No tolerable","Si",""))))</f>
        <v/>
      </c>
      <c r="CM70" s="79"/>
      <c r="CN70" s="80"/>
      <c r="CO70" s="84" t="str">
        <f t="shared" ref="CO70:CO76" si="313">IF(CE70="","",CE70)</f>
        <v/>
      </c>
      <c r="CP70" s="83"/>
      <c r="CQ70" s="84" t="str">
        <f t="shared" ref="CQ70:CQ76" si="314">IF(CO70="","",IF(CP70="","",(CO70-(CO70*CP70))))</f>
        <v/>
      </c>
      <c r="CR70" s="27"/>
      <c r="CS70" s="85" t="str">
        <f t="shared" ref="CS70:CS76" si="315">IF(CQ70="","",IF(CR70="","",((CQ70-CR70)/CQ70)))</f>
        <v/>
      </c>
      <c r="CT70" s="86"/>
      <c r="CU70" s="78" t="str">
        <f t="shared" ref="CU70:CU76" si="316">IF(CJ70="","",CJ70)</f>
        <v/>
      </c>
      <c r="CV70" s="78" t="str">
        <f t="shared" ref="CV70:CV76" si="317">IF(CK70="","",CK70)</f>
        <v/>
      </c>
      <c r="CW70" s="84" t="str">
        <f t="shared" ref="CW70:CW76" si="318">IF(CS70="","",(IF(CS70&lt;=-1%,(CU70+(ABS(CU70*CS70))),(CU70-((ABS(CU70*CS70))+CP70)))))</f>
        <v/>
      </c>
      <c r="CX70" s="78" t="str">
        <f t="shared" ref="CX70:CX76" si="319">IF(CW70="","",IF(CW70&lt;=10,"Tolerable",IF(CW70&lt;=15,"Potencialmente no tolerable",IF(CW70&gt;15,"No tolerable",""))))</f>
        <v/>
      </c>
      <c r="CY70" s="78" t="str">
        <f t="shared" ref="CY70:CY76" si="320">IF(CX70="","",IF(CX70="Tolerable","No",IF(CX70="Potencialmente no tolerable","No",IF(CX70="No tolerable","Si",""))))</f>
        <v/>
      </c>
      <c r="CZ70" s="87"/>
    </row>
    <row r="71" spans="1:104" ht="72.75" thickBot="1" x14ac:dyDescent="0.3">
      <c r="A71" s="17">
        <v>68</v>
      </c>
      <c r="B71" s="76" t="str">
        <f t="shared" si="289"/>
        <v>Delimitación y declaración de áreas de zonas de interés</v>
      </c>
      <c r="C71" s="76" t="str">
        <f t="shared" si="290"/>
        <v>Generación de residuos</v>
      </c>
      <c r="D71" s="76" t="str">
        <f t="shared" si="291"/>
        <v>Contaminación por generación de residuos ordinarios</v>
      </c>
      <c r="E71" s="82">
        <v>43647</v>
      </c>
      <c r="F71" s="168" t="s">
        <v>334</v>
      </c>
      <c r="G71" s="99" t="s">
        <v>177</v>
      </c>
      <c r="H71" s="99" t="s">
        <v>337</v>
      </c>
      <c r="I71" s="77" t="s">
        <v>3</v>
      </c>
      <c r="J71" s="78" t="s">
        <v>90</v>
      </c>
      <c r="K71" s="111" t="s">
        <v>230</v>
      </c>
      <c r="L71" s="53" t="s">
        <v>267</v>
      </c>
      <c r="M71" s="80" t="s">
        <v>68</v>
      </c>
      <c r="N71" s="77" t="s">
        <v>209</v>
      </c>
      <c r="O71" s="77" t="s">
        <v>459</v>
      </c>
      <c r="P71" s="77" t="s">
        <v>23</v>
      </c>
      <c r="Q71" s="77" t="s">
        <v>55</v>
      </c>
      <c r="R71" s="78" t="s">
        <v>71</v>
      </c>
      <c r="S71" s="81" t="s">
        <v>76</v>
      </c>
      <c r="T71" s="82">
        <v>43647</v>
      </c>
      <c r="U71" s="78" t="s">
        <v>101</v>
      </c>
      <c r="V71" s="78" t="s">
        <v>104</v>
      </c>
      <c r="W71" s="78" t="str">
        <f t="shared" si="292"/>
        <v>Alto</v>
      </c>
      <c r="X71" s="78">
        <f t="shared" si="270"/>
        <v>5</v>
      </c>
      <c r="Y71" s="78">
        <f t="shared" si="271"/>
        <v>5</v>
      </c>
      <c r="Z71" s="78">
        <f t="shared" si="293"/>
        <v>25</v>
      </c>
      <c r="AA71" s="78" t="str">
        <f t="shared" si="294"/>
        <v>No tolerable</v>
      </c>
      <c r="AB71" s="78" t="str">
        <f t="shared" si="295"/>
        <v>Si</v>
      </c>
      <c r="AC71" s="53" t="s">
        <v>308</v>
      </c>
      <c r="AD71" s="80" t="s">
        <v>284</v>
      </c>
      <c r="AE71" s="78">
        <v>0.97</v>
      </c>
      <c r="AF71" s="83">
        <v>0</v>
      </c>
      <c r="AG71" s="84">
        <f t="shared" si="296"/>
        <v>0.97</v>
      </c>
      <c r="AH71" s="27">
        <v>0.74</v>
      </c>
      <c r="AI71" s="187">
        <f t="shared" si="272"/>
        <v>0.23711340206185566</v>
      </c>
      <c r="AJ71" s="145">
        <v>44006</v>
      </c>
      <c r="AK71" s="145" t="s">
        <v>291</v>
      </c>
      <c r="AL71" s="158" t="str">
        <f>IF(MATRIZASPECTOS[[#This Row],[(2) Tipo de valoración 2020]]="","",IF(MATRIZASPECTOS[[#This Row],[(2) Tipo de valoración 2020]]="Manual","",MATRIZASPECTOS[[#This Row],[Probabilidad]]))</f>
        <v>Certeza</v>
      </c>
      <c r="AM71" s="158" t="str">
        <f>IF(MATRIZASPECTOS[[#This Row],[(2) Tipo de valoración 2020]]="","",IF(MATRIZASPECTOS[[#This Row],[(2) Tipo de valoración 2020]]="Manual","",MATRIZASPECTOS[[#This Row],[Consecuencia]]))</f>
        <v>Alta</v>
      </c>
      <c r="AN71" s="159" t="str">
        <f t="shared" si="273"/>
        <v>Alto</v>
      </c>
      <c r="AO71" s="159">
        <f t="shared" si="274"/>
        <v>5</v>
      </c>
      <c r="AP71" s="159">
        <f t="shared" si="275"/>
        <v>5</v>
      </c>
      <c r="AQ71" s="78">
        <f t="shared" si="276"/>
        <v>25</v>
      </c>
      <c r="AR71" s="84">
        <f t="shared" si="277"/>
        <v>19.072164948453608</v>
      </c>
      <c r="AS71" s="78" t="str">
        <f t="shared" si="297"/>
        <v>No tolerable</v>
      </c>
      <c r="AT71" s="78" t="str">
        <f t="shared" si="298"/>
        <v>Si</v>
      </c>
      <c r="AU71" s="140" t="s">
        <v>285</v>
      </c>
      <c r="AV71" s="37" t="s">
        <v>284</v>
      </c>
      <c r="AW71" s="27">
        <v>0.74</v>
      </c>
      <c r="AX71" s="191">
        <v>-0.18</v>
      </c>
      <c r="AY71" s="29">
        <f t="shared" si="278"/>
        <v>0.87319999999999998</v>
      </c>
      <c r="AZ71" s="27">
        <v>0.28000000000000003</v>
      </c>
      <c r="BA71" s="189">
        <f t="shared" si="279"/>
        <v>0.67934035730645892</v>
      </c>
      <c r="BB71" s="143">
        <v>44105</v>
      </c>
      <c r="BC71" s="27" t="s">
        <v>291</v>
      </c>
      <c r="BD71" s="27" t="str">
        <f>IF(MATRIZASPECTOS[[#This Row],[(E) Tipo de valoración extraordinaria 2020]]="","",IF(MATRIZASPECTOS[[#This Row],[(E) Tipo de valoración extraordinaria 2020]]="Manual","",MATRIZASPECTOS[[#This Row],[(2) Probabilidad]]))</f>
        <v>Certeza</v>
      </c>
      <c r="BE71" s="27" t="str">
        <f>IF(MATRIZASPECTOS[[#This Row],[(E) Tipo de valoración extraordinaria 2020]]="","",IF(MATRIZASPECTOS[[#This Row],[(E) Tipo de valoración extraordinaria 2020]]="Manual","",MATRIZASPECTOS[[#This Row],[(2) Consecuencia]]))</f>
        <v>Alta</v>
      </c>
      <c r="BF71" s="27" t="str">
        <f t="shared" si="280"/>
        <v>Alto</v>
      </c>
      <c r="BG71" s="27">
        <f t="shared" si="281"/>
        <v>5</v>
      </c>
      <c r="BH71" s="27">
        <f t="shared" si="282"/>
        <v>5</v>
      </c>
      <c r="BI71" s="29">
        <f t="shared" si="283"/>
        <v>19.072164948453608</v>
      </c>
      <c r="BJ71" s="29">
        <f t="shared" si="284"/>
        <v>6.2956735977634128</v>
      </c>
      <c r="BK71" s="78" t="str">
        <f t="shared" si="299"/>
        <v>Tolerable</v>
      </c>
      <c r="BL71" s="27" t="str">
        <f t="shared" si="285"/>
        <v>No</v>
      </c>
      <c r="BM71" s="53" t="s">
        <v>454</v>
      </c>
      <c r="BN71" s="80"/>
      <c r="BO71" s="84">
        <f t="shared" si="286"/>
        <v>0.74</v>
      </c>
      <c r="BP71" s="83"/>
      <c r="BQ71" s="84" t="str">
        <f t="shared" si="300"/>
        <v/>
      </c>
      <c r="BR71" s="27"/>
      <c r="BS71" s="85" t="str">
        <f t="shared" si="301"/>
        <v/>
      </c>
      <c r="BT71" s="86"/>
      <c r="BU71" s="78">
        <f t="shared" si="287"/>
        <v>19.072164948453608</v>
      </c>
      <c r="BV71" s="78" t="str">
        <f t="shared" si="288"/>
        <v>No tolerable</v>
      </c>
      <c r="BW71" s="84" t="str">
        <f t="shared" si="302"/>
        <v/>
      </c>
      <c r="BX71" s="78" t="str">
        <f t="shared" si="303"/>
        <v/>
      </c>
      <c r="BY71" s="78" t="str">
        <f t="shared" si="304"/>
        <v/>
      </c>
      <c r="BZ71" s="79"/>
      <c r="CA71" s="80"/>
      <c r="CB71" s="84" t="str">
        <f t="shared" si="305"/>
        <v/>
      </c>
      <c r="CC71" s="83"/>
      <c r="CD71" s="84" t="str">
        <f t="shared" si="306"/>
        <v/>
      </c>
      <c r="CE71" s="27"/>
      <c r="CF71" s="85" t="str">
        <f t="shared" si="307"/>
        <v/>
      </c>
      <c r="CG71" s="86"/>
      <c r="CH71" s="78" t="str">
        <f t="shared" si="308"/>
        <v/>
      </c>
      <c r="CI71" s="78" t="str">
        <f t="shared" si="309"/>
        <v/>
      </c>
      <c r="CJ71" s="84" t="str">
        <f t="shared" si="310"/>
        <v/>
      </c>
      <c r="CK71" s="78" t="str">
        <f t="shared" si="311"/>
        <v/>
      </c>
      <c r="CL71" s="78" t="str">
        <f t="shared" si="312"/>
        <v/>
      </c>
      <c r="CM71" s="79"/>
      <c r="CN71" s="80"/>
      <c r="CO71" s="84" t="str">
        <f t="shared" si="313"/>
        <v/>
      </c>
      <c r="CP71" s="83"/>
      <c r="CQ71" s="84" t="str">
        <f t="shared" si="314"/>
        <v/>
      </c>
      <c r="CR71" s="27"/>
      <c r="CS71" s="85" t="str">
        <f t="shared" si="315"/>
        <v/>
      </c>
      <c r="CT71" s="86"/>
      <c r="CU71" s="78" t="str">
        <f t="shared" si="316"/>
        <v/>
      </c>
      <c r="CV71" s="78" t="str">
        <f t="shared" si="317"/>
        <v/>
      </c>
      <c r="CW71" s="84" t="str">
        <f t="shared" si="318"/>
        <v/>
      </c>
      <c r="CX71" s="78" t="str">
        <f t="shared" si="319"/>
        <v/>
      </c>
      <c r="CY71" s="78" t="str">
        <f t="shared" si="320"/>
        <v/>
      </c>
      <c r="CZ71" s="87"/>
    </row>
    <row r="72" spans="1:104" ht="45.75" thickBot="1" x14ac:dyDescent="0.3">
      <c r="A72" s="17">
        <v>69</v>
      </c>
      <c r="B72" s="76" t="str">
        <f t="shared" si="289"/>
        <v>Delimitación y declaración de áreas de zonas de interés</v>
      </c>
      <c r="C72" s="76" t="str">
        <f t="shared" si="290"/>
        <v>Generación de residuos</v>
      </c>
      <c r="D72" s="76" t="str">
        <f t="shared" si="291"/>
        <v>Aprovechamiento de residuos reutilizables</v>
      </c>
      <c r="E72" s="82">
        <v>43647</v>
      </c>
      <c r="F72" s="168" t="s">
        <v>334</v>
      </c>
      <c r="G72" s="99" t="s">
        <v>177</v>
      </c>
      <c r="H72" s="99" t="s">
        <v>337</v>
      </c>
      <c r="I72" s="77" t="s">
        <v>3</v>
      </c>
      <c r="J72" s="78" t="s">
        <v>90</v>
      </c>
      <c r="K72" s="111" t="s">
        <v>230</v>
      </c>
      <c r="L72" s="53" t="s">
        <v>267</v>
      </c>
      <c r="M72" s="80" t="s">
        <v>68</v>
      </c>
      <c r="N72" s="77" t="s">
        <v>216</v>
      </c>
      <c r="O72" s="77" t="s">
        <v>459</v>
      </c>
      <c r="P72" s="77" t="s">
        <v>23</v>
      </c>
      <c r="Q72" s="77" t="s">
        <v>60</v>
      </c>
      <c r="R72" s="78" t="s">
        <v>72</v>
      </c>
      <c r="S72" s="81" t="s">
        <v>76</v>
      </c>
      <c r="T72" s="82">
        <v>43647</v>
      </c>
      <c r="U72" s="78" t="s">
        <v>101</v>
      </c>
      <c r="V72" s="78" t="s">
        <v>103</v>
      </c>
      <c r="W72" s="78" t="str">
        <f t="shared" si="292"/>
        <v>Moderado</v>
      </c>
      <c r="X72" s="78">
        <f t="shared" si="270"/>
        <v>5</v>
      </c>
      <c r="Y72" s="78">
        <f t="shared" si="271"/>
        <v>3</v>
      </c>
      <c r="Z72" s="78">
        <f t="shared" si="293"/>
        <v>15</v>
      </c>
      <c r="AA72" s="78" t="str">
        <f t="shared" si="294"/>
        <v>Potencialmente no tolerable</v>
      </c>
      <c r="AB72" s="78" t="str">
        <f t="shared" si="295"/>
        <v>No</v>
      </c>
      <c r="AC72" s="53" t="s">
        <v>320</v>
      </c>
      <c r="AD72" s="80" t="s">
        <v>230</v>
      </c>
      <c r="AE72" s="78">
        <v>0</v>
      </c>
      <c r="AF72" s="83">
        <v>0</v>
      </c>
      <c r="AG72" s="84">
        <f t="shared" si="296"/>
        <v>0</v>
      </c>
      <c r="AH72" s="27">
        <v>0</v>
      </c>
      <c r="AI72" s="187">
        <f t="shared" si="272"/>
        <v>0</v>
      </c>
      <c r="AJ72" s="145">
        <v>44006</v>
      </c>
      <c r="AK72" s="145" t="s">
        <v>291</v>
      </c>
      <c r="AL72" s="158" t="str">
        <f>IF(MATRIZASPECTOS[[#This Row],[(2) Tipo de valoración 2020]]="","",IF(MATRIZASPECTOS[[#This Row],[(2) Tipo de valoración 2020]]="Manual","",MATRIZASPECTOS[[#This Row],[Probabilidad]]))</f>
        <v>Certeza</v>
      </c>
      <c r="AM72" s="158" t="str">
        <f>IF(MATRIZASPECTOS[[#This Row],[(2) Tipo de valoración 2020]]="","",IF(MATRIZASPECTOS[[#This Row],[(2) Tipo de valoración 2020]]="Manual","",MATRIZASPECTOS[[#This Row],[Consecuencia]]))</f>
        <v>Moderada</v>
      </c>
      <c r="AN72" s="159" t="str">
        <f t="shared" si="273"/>
        <v>Moderado</v>
      </c>
      <c r="AO72" s="159">
        <f t="shared" si="274"/>
        <v>5</v>
      </c>
      <c r="AP72" s="159">
        <f t="shared" si="275"/>
        <v>3</v>
      </c>
      <c r="AQ72" s="78">
        <f t="shared" si="276"/>
        <v>15</v>
      </c>
      <c r="AR72" s="84">
        <f t="shared" si="277"/>
        <v>15</v>
      </c>
      <c r="AS72" s="78" t="str">
        <f t="shared" si="297"/>
        <v>Potencialmente no tolerable</v>
      </c>
      <c r="AT72" s="78" t="str">
        <f t="shared" si="298"/>
        <v>No</v>
      </c>
      <c r="AU72" s="140" t="s">
        <v>321</v>
      </c>
      <c r="AV72" s="37" t="s">
        <v>230</v>
      </c>
      <c r="AW72" s="27">
        <v>0</v>
      </c>
      <c r="AX72" s="191">
        <v>0</v>
      </c>
      <c r="AY72" s="29">
        <f t="shared" si="278"/>
        <v>0</v>
      </c>
      <c r="AZ72" s="27">
        <v>0</v>
      </c>
      <c r="BA72" s="189">
        <f t="shared" si="279"/>
        <v>0</v>
      </c>
      <c r="BB72" s="145">
        <v>44105</v>
      </c>
      <c r="BC72" s="27" t="s">
        <v>292</v>
      </c>
      <c r="BD72" s="27" t="s">
        <v>100</v>
      </c>
      <c r="BE72" s="27" t="s">
        <v>103</v>
      </c>
      <c r="BF72" s="27" t="str">
        <f t="shared" si="280"/>
        <v>Bajo</v>
      </c>
      <c r="BG72" s="27">
        <f t="shared" si="281"/>
        <v>3</v>
      </c>
      <c r="BH72" s="27">
        <f t="shared" si="282"/>
        <v>3</v>
      </c>
      <c r="BI72" s="27">
        <f t="shared" si="283"/>
        <v>9</v>
      </c>
      <c r="BJ72" s="29">
        <f t="shared" si="284"/>
        <v>9</v>
      </c>
      <c r="BK72" s="78" t="str">
        <f t="shared" si="299"/>
        <v>Tolerable</v>
      </c>
      <c r="BL72" s="27" t="str">
        <f t="shared" si="285"/>
        <v>No</v>
      </c>
      <c r="BM72" s="53" t="s">
        <v>449</v>
      </c>
      <c r="BN72" s="80"/>
      <c r="BO72" s="84">
        <f t="shared" si="286"/>
        <v>0</v>
      </c>
      <c r="BP72" s="83"/>
      <c r="BQ72" s="84" t="str">
        <f t="shared" si="300"/>
        <v/>
      </c>
      <c r="BR72" s="27"/>
      <c r="BS72" s="85" t="str">
        <f t="shared" si="301"/>
        <v/>
      </c>
      <c r="BT72" s="86"/>
      <c r="BU72" s="78">
        <f t="shared" si="287"/>
        <v>15</v>
      </c>
      <c r="BV72" s="78" t="str">
        <f t="shared" si="288"/>
        <v>Potencialmente no tolerable</v>
      </c>
      <c r="BW72" s="84" t="str">
        <f t="shared" si="302"/>
        <v/>
      </c>
      <c r="BX72" s="78" t="str">
        <f t="shared" si="303"/>
        <v/>
      </c>
      <c r="BY72" s="78" t="str">
        <f t="shared" si="304"/>
        <v/>
      </c>
      <c r="BZ72" s="79"/>
      <c r="CA72" s="80"/>
      <c r="CB72" s="84" t="str">
        <f t="shared" si="305"/>
        <v/>
      </c>
      <c r="CC72" s="83"/>
      <c r="CD72" s="84" t="str">
        <f t="shared" si="306"/>
        <v/>
      </c>
      <c r="CE72" s="27"/>
      <c r="CF72" s="85" t="str">
        <f t="shared" si="307"/>
        <v/>
      </c>
      <c r="CG72" s="86"/>
      <c r="CH72" s="78" t="str">
        <f t="shared" si="308"/>
        <v/>
      </c>
      <c r="CI72" s="78" t="str">
        <f t="shared" si="309"/>
        <v/>
      </c>
      <c r="CJ72" s="84" t="str">
        <f t="shared" si="310"/>
        <v/>
      </c>
      <c r="CK72" s="78" t="str">
        <f t="shared" si="311"/>
        <v/>
      </c>
      <c r="CL72" s="78" t="str">
        <f t="shared" si="312"/>
        <v/>
      </c>
      <c r="CM72" s="79"/>
      <c r="CN72" s="80"/>
      <c r="CO72" s="84" t="str">
        <f t="shared" si="313"/>
        <v/>
      </c>
      <c r="CP72" s="83"/>
      <c r="CQ72" s="84" t="str">
        <f t="shared" si="314"/>
        <v/>
      </c>
      <c r="CR72" s="27"/>
      <c r="CS72" s="85" t="str">
        <f t="shared" si="315"/>
        <v/>
      </c>
      <c r="CT72" s="86"/>
      <c r="CU72" s="78" t="str">
        <f t="shared" si="316"/>
        <v/>
      </c>
      <c r="CV72" s="78" t="str">
        <f t="shared" si="317"/>
        <v/>
      </c>
      <c r="CW72" s="84" t="str">
        <f t="shared" si="318"/>
        <v/>
      </c>
      <c r="CX72" s="78" t="str">
        <f t="shared" si="319"/>
        <v/>
      </c>
      <c r="CY72" s="78" t="str">
        <f t="shared" si="320"/>
        <v/>
      </c>
      <c r="CZ72" s="87"/>
    </row>
    <row r="73" spans="1:104" ht="45.75" thickBot="1" x14ac:dyDescent="0.3">
      <c r="A73" s="17">
        <v>70</v>
      </c>
      <c r="B73" s="76" t="str">
        <f t="shared" si="289"/>
        <v>Delimitación y declaración de áreas de zonas de interés</v>
      </c>
      <c r="C73" s="76" t="str">
        <f t="shared" si="290"/>
        <v>Generación de residuos</v>
      </c>
      <c r="D73" s="76" t="str">
        <f t="shared" si="291"/>
        <v>Aprovechamiento de residuos recuperables</v>
      </c>
      <c r="E73" s="82">
        <v>43647</v>
      </c>
      <c r="F73" s="168" t="s">
        <v>334</v>
      </c>
      <c r="G73" s="99" t="s">
        <v>177</v>
      </c>
      <c r="H73" s="99" t="s">
        <v>337</v>
      </c>
      <c r="I73" s="77" t="s">
        <v>3</v>
      </c>
      <c r="J73" s="78" t="s">
        <v>90</v>
      </c>
      <c r="K73" s="111" t="s">
        <v>230</v>
      </c>
      <c r="L73" s="53" t="s">
        <v>267</v>
      </c>
      <c r="M73" s="80" t="s">
        <v>68</v>
      </c>
      <c r="N73" s="77" t="s">
        <v>210</v>
      </c>
      <c r="O73" s="77" t="s">
        <v>459</v>
      </c>
      <c r="P73" s="77" t="s">
        <v>23</v>
      </c>
      <c r="Q73" s="77" t="s">
        <v>59</v>
      </c>
      <c r="R73" s="78" t="s">
        <v>72</v>
      </c>
      <c r="S73" s="81" t="s">
        <v>76</v>
      </c>
      <c r="T73" s="82">
        <v>43647</v>
      </c>
      <c r="U73" s="78" t="s">
        <v>101</v>
      </c>
      <c r="V73" s="78" t="s">
        <v>103</v>
      </c>
      <c r="W73" s="78" t="str">
        <f t="shared" si="292"/>
        <v>Moderado</v>
      </c>
      <c r="X73" s="78">
        <f t="shared" si="270"/>
        <v>5</v>
      </c>
      <c r="Y73" s="78">
        <f t="shared" si="271"/>
        <v>3</v>
      </c>
      <c r="Z73" s="78">
        <f t="shared" si="293"/>
        <v>15</v>
      </c>
      <c r="AA73" s="78" t="str">
        <f t="shared" si="294"/>
        <v>Potencialmente no tolerable</v>
      </c>
      <c r="AB73" s="78" t="str">
        <f t="shared" si="295"/>
        <v>No</v>
      </c>
      <c r="AC73" s="53" t="s">
        <v>320</v>
      </c>
      <c r="AD73" s="80" t="s">
        <v>230</v>
      </c>
      <c r="AE73" s="78">
        <v>0</v>
      </c>
      <c r="AF73" s="83">
        <v>0</v>
      </c>
      <c r="AG73" s="84">
        <f t="shared" si="296"/>
        <v>0</v>
      </c>
      <c r="AH73" s="27">
        <v>0</v>
      </c>
      <c r="AI73" s="187">
        <f t="shared" si="272"/>
        <v>0</v>
      </c>
      <c r="AJ73" s="145">
        <v>44006</v>
      </c>
      <c r="AK73" s="145" t="s">
        <v>291</v>
      </c>
      <c r="AL73" s="158" t="str">
        <f>IF(MATRIZASPECTOS[[#This Row],[(2) Tipo de valoración 2020]]="","",IF(MATRIZASPECTOS[[#This Row],[(2) Tipo de valoración 2020]]="Manual","",MATRIZASPECTOS[[#This Row],[Probabilidad]]))</f>
        <v>Certeza</v>
      </c>
      <c r="AM73" s="158" t="str">
        <f>IF(MATRIZASPECTOS[[#This Row],[(2) Tipo de valoración 2020]]="","",IF(MATRIZASPECTOS[[#This Row],[(2) Tipo de valoración 2020]]="Manual","",MATRIZASPECTOS[[#This Row],[Consecuencia]]))</f>
        <v>Moderada</v>
      </c>
      <c r="AN73" s="159" t="str">
        <f t="shared" si="273"/>
        <v>Moderado</v>
      </c>
      <c r="AO73" s="159">
        <f t="shared" si="274"/>
        <v>5</v>
      </c>
      <c r="AP73" s="159">
        <f t="shared" si="275"/>
        <v>3</v>
      </c>
      <c r="AQ73" s="78">
        <f t="shared" si="276"/>
        <v>15</v>
      </c>
      <c r="AR73" s="84">
        <f t="shared" si="277"/>
        <v>15</v>
      </c>
      <c r="AS73" s="78" t="str">
        <f t="shared" si="297"/>
        <v>Potencialmente no tolerable</v>
      </c>
      <c r="AT73" s="78" t="str">
        <f t="shared" si="298"/>
        <v>No</v>
      </c>
      <c r="AU73" s="140" t="s">
        <v>321</v>
      </c>
      <c r="AV73" s="37" t="s">
        <v>230</v>
      </c>
      <c r="AW73" s="27">
        <v>0</v>
      </c>
      <c r="AX73" s="191">
        <v>0</v>
      </c>
      <c r="AY73" s="29">
        <f t="shared" si="278"/>
        <v>0</v>
      </c>
      <c r="AZ73" s="27">
        <v>0</v>
      </c>
      <c r="BA73" s="189">
        <f t="shared" si="279"/>
        <v>0</v>
      </c>
      <c r="BB73" s="145">
        <v>44105</v>
      </c>
      <c r="BC73" s="27" t="s">
        <v>292</v>
      </c>
      <c r="BD73" s="27" t="s">
        <v>100</v>
      </c>
      <c r="BE73" s="27" t="s">
        <v>103</v>
      </c>
      <c r="BF73" s="27" t="str">
        <f t="shared" si="280"/>
        <v>Bajo</v>
      </c>
      <c r="BG73" s="27">
        <f t="shared" si="281"/>
        <v>3</v>
      </c>
      <c r="BH73" s="27">
        <f t="shared" si="282"/>
        <v>3</v>
      </c>
      <c r="BI73" s="27">
        <f t="shared" si="283"/>
        <v>9</v>
      </c>
      <c r="BJ73" s="29">
        <f t="shared" si="284"/>
        <v>9</v>
      </c>
      <c r="BK73" s="78" t="str">
        <f t="shared" si="299"/>
        <v>Tolerable</v>
      </c>
      <c r="BL73" s="27" t="str">
        <f t="shared" si="285"/>
        <v>No</v>
      </c>
      <c r="BM73" s="53" t="s">
        <v>449</v>
      </c>
      <c r="BN73" s="80"/>
      <c r="BO73" s="84">
        <f t="shared" si="286"/>
        <v>0</v>
      </c>
      <c r="BP73" s="83"/>
      <c r="BQ73" s="84" t="str">
        <f t="shared" si="300"/>
        <v/>
      </c>
      <c r="BR73" s="27"/>
      <c r="BS73" s="85" t="str">
        <f t="shared" si="301"/>
        <v/>
      </c>
      <c r="BT73" s="86"/>
      <c r="BU73" s="78">
        <f t="shared" si="287"/>
        <v>15</v>
      </c>
      <c r="BV73" s="78" t="str">
        <f t="shared" si="288"/>
        <v>Potencialmente no tolerable</v>
      </c>
      <c r="BW73" s="84" t="str">
        <f t="shared" si="302"/>
        <v/>
      </c>
      <c r="BX73" s="78" t="str">
        <f t="shared" si="303"/>
        <v/>
      </c>
      <c r="BY73" s="78" t="str">
        <f t="shared" si="304"/>
        <v/>
      </c>
      <c r="BZ73" s="79"/>
      <c r="CA73" s="80"/>
      <c r="CB73" s="84" t="str">
        <f t="shared" si="305"/>
        <v/>
      </c>
      <c r="CC73" s="83"/>
      <c r="CD73" s="84" t="str">
        <f t="shared" si="306"/>
        <v/>
      </c>
      <c r="CE73" s="27"/>
      <c r="CF73" s="85" t="str">
        <f t="shared" si="307"/>
        <v/>
      </c>
      <c r="CG73" s="86"/>
      <c r="CH73" s="78" t="str">
        <f t="shared" si="308"/>
        <v/>
      </c>
      <c r="CI73" s="78" t="str">
        <f t="shared" si="309"/>
        <v/>
      </c>
      <c r="CJ73" s="84" t="str">
        <f t="shared" si="310"/>
        <v/>
      </c>
      <c r="CK73" s="78" t="str">
        <f t="shared" si="311"/>
        <v/>
      </c>
      <c r="CL73" s="78" t="str">
        <f t="shared" si="312"/>
        <v/>
      </c>
      <c r="CM73" s="79"/>
      <c r="CN73" s="80"/>
      <c r="CO73" s="84" t="str">
        <f t="shared" si="313"/>
        <v/>
      </c>
      <c r="CP73" s="83"/>
      <c r="CQ73" s="84" t="str">
        <f t="shared" si="314"/>
        <v/>
      </c>
      <c r="CR73" s="27"/>
      <c r="CS73" s="85" t="str">
        <f t="shared" si="315"/>
        <v/>
      </c>
      <c r="CT73" s="86"/>
      <c r="CU73" s="78" t="str">
        <f t="shared" si="316"/>
        <v/>
      </c>
      <c r="CV73" s="78" t="str">
        <f t="shared" si="317"/>
        <v/>
      </c>
      <c r="CW73" s="84" t="str">
        <f t="shared" si="318"/>
        <v/>
      </c>
      <c r="CX73" s="78" t="str">
        <f t="shared" si="319"/>
        <v/>
      </c>
      <c r="CY73" s="78" t="str">
        <f t="shared" si="320"/>
        <v/>
      </c>
      <c r="CZ73" s="87"/>
    </row>
    <row r="74" spans="1:104" ht="54.75" thickBot="1" x14ac:dyDescent="0.3">
      <c r="A74" s="17">
        <v>71</v>
      </c>
      <c r="B74" s="76" t="str">
        <f t="shared" si="289"/>
        <v>Delimitación y declaración de áreas de zonas de interés</v>
      </c>
      <c r="C74" s="76" t="str">
        <f t="shared" si="290"/>
        <v>Generación de residuos</v>
      </c>
      <c r="D74" s="76" t="str">
        <f t="shared" si="291"/>
        <v>Contaminación por generación de residuos de aparatos eléctricos y electrónicos</v>
      </c>
      <c r="E74" s="82">
        <v>43647</v>
      </c>
      <c r="F74" s="168" t="s">
        <v>334</v>
      </c>
      <c r="G74" s="99" t="s">
        <v>177</v>
      </c>
      <c r="H74" s="99" t="s">
        <v>337</v>
      </c>
      <c r="I74" s="77" t="s">
        <v>3</v>
      </c>
      <c r="J74" s="78" t="s">
        <v>90</v>
      </c>
      <c r="K74" s="111" t="s">
        <v>230</v>
      </c>
      <c r="L74" s="53" t="s">
        <v>267</v>
      </c>
      <c r="M74" s="80" t="s">
        <v>68</v>
      </c>
      <c r="N74" s="77" t="s">
        <v>214</v>
      </c>
      <c r="O74" s="77" t="s">
        <v>459</v>
      </c>
      <c r="P74" s="77" t="s">
        <v>23</v>
      </c>
      <c r="Q74" s="77" t="s">
        <v>58</v>
      </c>
      <c r="R74" s="78" t="s">
        <v>71</v>
      </c>
      <c r="S74" s="81" t="s">
        <v>76</v>
      </c>
      <c r="T74" s="82">
        <v>43647</v>
      </c>
      <c r="U74" s="78" t="s">
        <v>101</v>
      </c>
      <c r="V74" s="78" t="s">
        <v>104</v>
      </c>
      <c r="W74" s="78" t="str">
        <f t="shared" si="292"/>
        <v>Alto</v>
      </c>
      <c r="X74" s="78">
        <f t="shared" si="270"/>
        <v>5</v>
      </c>
      <c r="Y74" s="78">
        <f t="shared" si="271"/>
        <v>5</v>
      </c>
      <c r="Z74" s="78">
        <f t="shared" si="293"/>
        <v>25</v>
      </c>
      <c r="AA74" s="78" t="str">
        <f t="shared" si="294"/>
        <v>No tolerable</v>
      </c>
      <c r="AB74" s="78" t="str">
        <f t="shared" si="295"/>
        <v>Si</v>
      </c>
      <c r="AC74" s="53" t="s">
        <v>309</v>
      </c>
      <c r="AD74" s="37" t="s">
        <v>230</v>
      </c>
      <c r="AE74" s="78">
        <v>0</v>
      </c>
      <c r="AF74" s="83">
        <v>0</v>
      </c>
      <c r="AG74" s="84">
        <f t="shared" si="296"/>
        <v>0</v>
      </c>
      <c r="AH74" s="27">
        <v>0</v>
      </c>
      <c r="AI74" s="187">
        <f t="shared" si="272"/>
        <v>0</v>
      </c>
      <c r="AJ74" s="145">
        <v>44006</v>
      </c>
      <c r="AK74" s="145" t="s">
        <v>291</v>
      </c>
      <c r="AL74" s="158" t="str">
        <f>IF(MATRIZASPECTOS[[#This Row],[(2) Tipo de valoración 2020]]="","",IF(MATRIZASPECTOS[[#This Row],[(2) Tipo de valoración 2020]]="Manual","",MATRIZASPECTOS[[#This Row],[Probabilidad]]))</f>
        <v>Certeza</v>
      </c>
      <c r="AM74" s="158" t="str">
        <f>IF(MATRIZASPECTOS[[#This Row],[(2) Tipo de valoración 2020]]="","",IF(MATRIZASPECTOS[[#This Row],[(2) Tipo de valoración 2020]]="Manual","",MATRIZASPECTOS[[#This Row],[Consecuencia]]))</f>
        <v>Alta</v>
      </c>
      <c r="AN74" s="159" t="str">
        <f t="shared" si="273"/>
        <v>Alto</v>
      </c>
      <c r="AO74" s="159">
        <f t="shared" si="274"/>
        <v>5</v>
      </c>
      <c r="AP74" s="159">
        <f t="shared" si="275"/>
        <v>5</v>
      </c>
      <c r="AQ74" s="78">
        <f t="shared" si="276"/>
        <v>25</v>
      </c>
      <c r="AR74" s="84">
        <f t="shared" si="277"/>
        <v>25</v>
      </c>
      <c r="AS74" s="78" t="str">
        <f t="shared" si="297"/>
        <v>No tolerable</v>
      </c>
      <c r="AT74" s="78" t="str">
        <f t="shared" si="298"/>
        <v>Si</v>
      </c>
      <c r="AU74" s="53" t="s">
        <v>286</v>
      </c>
      <c r="AV74" s="37" t="s">
        <v>230</v>
      </c>
      <c r="AW74" s="27">
        <v>0</v>
      </c>
      <c r="AX74" s="191">
        <v>0</v>
      </c>
      <c r="AY74" s="29">
        <f t="shared" si="278"/>
        <v>0</v>
      </c>
      <c r="AZ74" s="27">
        <v>0</v>
      </c>
      <c r="BA74" s="189">
        <f t="shared" si="279"/>
        <v>0</v>
      </c>
      <c r="BB74" s="142">
        <v>44105</v>
      </c>
      <c r="BC74" s="27" t="s">
        <v>291</v>
      </c>
      <c r="BD74" s="27" t="str">
        <f>IF(MATRIZASPECTOS[[#This Row],[(E) Tipo de valoración extraordinaria 2020]]="","",IF(MATRIZASPECTOS[[#This Row],[(E) Tipo de valoración extraordinaria 2020]]="Manual","",MATRIZASPECTOS[[#This Row],[(2) Probabilidad]]))</f>
        <v>Certeza</v>
      </c>
      <c r="BE74" s="27" t="str">
        <f>IF(MATRIZASPECTOS[[#This Row],[(E) Tipo de valoración extraordinaria 2020]]="","",IF(MATRIZASPECTOS[[#This Row],[(E) Tipo de valoración extraordinaria 2020]]="Manual","",MATRIZASPECTOS[[#This Row],[(2) Consecuencia]]))</f>
        <v>Alta</v>
      </c>
      <c r="BF74" s="27" t="str">
        <f t="shared" si="280"/>
        <v>Alto</v>
      </c>
      <c r="BG74" s="27">
        <f t="shared" si="281"/>
        <v>5</v>
      </c>
      <c r="BH74" s="27">
        <f t="shared" si="282"/>
        <v>5</v>
      </c>
      <c r="BI74" s="27">
        <f t="shared" si="283"/>
        <v>25</v>
      </c>
      <c r="BJ74" s="29">
        <f t="shared" si="284"/>
        <v>25</v>
      </c>
      <c r="BK74" s="78" t="str">
        <f t="shared" si="299"/>
        <v>No tolerable</v>
      </c>
      <c r="BL74" s="27" t="str">
        <f t="shared" si="285"/>
        <v>Si</v>
      </c>
      <c r="BM74" s="53" t="s">
        <v>420</v>
      </c>
      <c r="BN74" s="80"/>
      <c r="BO74" s="84">
        <f t="shared" si="286"/>
        <v>0</v>
      </c>
      <c r="BP74" s="83"/>
      <c r="BQ74" s="84" t="str">
        <f t="shared" si="300"/>
        <v/>
      </c>
      <c r="BR74" s="27"/>
      <c r="BS74" s="85" t="str">
        <f t="shared" si="301"/>
        <v/>
      </c>
      <c r="BT74" s="86"/>
      <c r="BU74" s="78">
        <f t="shared" si="287"/>
        <v>25</v>
      </c>
      <c r="BV74" s="78" t="str">
        <f t="shared" si="288"/>
        <v>No tolerable</v>
      </c>
      <c r="BW74" s="84" t="str">
        <f t="shared" si="302"/>
        <v/>
      </c>
      <c r="BX74" s="78" t="str">
        <f t="shared" si="303"/>
        <v/>
      </c>
      <c r="BY74" s="78" t="str">
        <f t="shared" si="304"/>
        <v/>
      </c>
      <c r="BZ74" s="79"/>
      <c r="CA74" s="80"/>
      <c r="CB74" s="84" t="str">
        <f t="shared" si="305"/>
        <v/>
      </c>
      <c r="CC74" s="83"/>
      <c r="CD74" s="84" t="str">
        <f t="shared" si="306"/>
        <v/>
      </c>
      <c r="CE74" s="27"/>
      <c r="CF74" s="85" t="str">
        <f t="shared" si="307"/>
        <v/>
      </c>
      <c r="CG74" s="86"/>
      <c r="CH74" s="78" t="str">
        <f t="shared" si="308"/>
        <v/>
      </c>
      <c r="CI74" s="78" t="str">
        <f t="shared" si="309"/>
        <v/>
      </c>
      <c r="CJ74" s="84" t="str">
        <f t="shared" si="310"/>
        <v/>
      </c>
      <c r="CK74" s="78" t="str">
        <f t="shared" si="311"/>
        <v/>
      </c>
      <c r="CL74" s="78" t="str">
        <f t="shared" si="312"/>
        <v/>
      </c>
      <c r="CM74" s="79"/>
      <c r="CN74" s="80"/>
      <c r="CO74" s="84" t="str">
        <f t="shared" si="313"/>
        <v/>
      </c>
      <c r="CP74" s="83"/>
      <c r="CQ74" s="84" t="str">
        <f t="shared" si="314"/>
        <v/>
      </c>
      <c r="CR74" s="27"/>
      <c r="CS74" s="85" t="str">
        <f t="shared" si="315"/>
        <v/>
      </c>
      <c r="CT74" s="86"/>
      <c r="CU74" s="78" t="str">
        <f t="shared" si="316"/>
        <v/>
      </c>
      <c r="CV74" s="78" t="str">
        <f t="shared" si="317"/>
        <v/>
      </c>
      <c r="CW74" s="84" t="str">
        <f t="shared" si="318"/>
        <v/>
      </c>
      <c r="CX74" s="78" t="str">
        <f t="shared" si="319"/>
        <v/>
      </c>
      <c r="CY74" s="78" t="str">
        <f t="shared" si="320"/>
        <v/>
      </c>
      <c r="CZ74" s="87"/>
    </row>
    <row r="75" spans="1:104" ht="45.75" thickBot="1" x14ac:dyDescent="0.3">
      <c r="A75" s="17">
        <v>72</v>
      </c>
      <c r="B75" s="76" t="str">
        <f t="shared" si="289"/>
        <v>Delimitación y declaración de áreas de zonas de interés</v>
      </c>
      <c r="C75" s="76" t="str">
        <f t="shared" si="290"/>
        <v>Generación de emisiones</v>
      </c>
      <c r="D75" s="76" t="str">
        <f t="shared" si="291"/>
        <v>Contaminación por emisión de varios agentes clasificados</v>
      </c>
      <c r="E75" s="82">
        <v>43647</v>
      </c>
      <c r="F75" s="168" t="s">
        <v>334</v>
      </c>
      <c r="G75" s="99" t="s">
        <v>177</v>
      </c>
      <c r="H75" s="99" t="s">
        <v>337</v>
      </c>
      <c r="I75" s="77" t="s">
        <v>3</v>
      </c>
      <c r="J75" s="78" t="s">
        <v>90</v>
      </c>
      <c r="K75" s="111" t="s">
        <v>230</v>
      </c>
      <c r="L75" s="53" t="s">
        <v>267</v>
      </c>
      <c r="M75" s="80" t="s">
        <v>68</v>
      </c>
      <c r="N75" s="77" t="s">
        <v>212</v>
      </c>
      <c r="O75" s="77" t="s">
        <v>459</v>
      </c>
      <c r="P75" s="77" t="s">
        <v>19</v>
      </c>
      <c r="Q75" s="77" t="s">
        <v>44</v>
      </c>
      <c r="R75" s="78" t="s">
        <v>71</v>
      </c>
      <c r="S75" s="81" t="s">
        <v>74</v>
      </c>
      <c r="T75" s="82">
        <v>43647</v>
      </c>
      <c r="U75" s="78" t="s">
        <v>101</v>
      </c>
      <c r="V75" s="78" t="s">
        <v>103</v>
      </c>
      <c r="W75" s="78" t="str">
        <f t="shared" si="292"/>
        <v>Moderado</v>
      </c>
      <c r="X75" s="78">
        <f t="shared" si="270"/>
        <v>5</v>
      </c>
      <c r="Y75" s="78">
        <f t="shared" si="271"/>
        <v>3</v>
      </c>
      <c r="Z75" s="78">
        <f t="shared" si="293"/>
        <v>15</v>
      </c>
      <c r="AA75" s="78" t="str">
        <f t="shared" si="294"/>
        <v>Potencialmente no tolerable</v>
      </c>
      <c r="AB75" s="78" t="str">
        <f t="shared" si="295"/>
        <v>No</v>
      </c>
      <c r="AC75" s="53" t="s">
        <v>306</v>
      </c>
      <c r="AD75" s="80" t="s">
        <v>230</v>
      </c>
      <c r="AE75" s="78">
        <v>0</v>
      </c>
      <c r="AF75" s="83">
        <v>0</v>
      </c>
      <c r="AG75" s="84">
        <f t="shared" si="296"/>
        <v>0</v>
      </c>
      <c r="AH75" s="27">
        <v>0</v>
      </c>
      <c r="AI75" s="187">
        <f t="shared" si="272"/>
        <v>0</v>
      </c>
      <c r="AJ75" s="145">
        <v>44006</v>
      </c>
      <c r="AK75" s="145" t="s">
        <v>291</v>
      </c>
      <c r="AL75" s="158" t="str">
        <f>IF(MATRIZASPECTOS[[#This Row],[(2) Tipo de valoración 2020]]="","",IF(MATRIZASPECTOS[[#This Row],[(2) Tipo de valoración 2020]]="Manual","",MATRIZASPECTOS[[#This Row],[Probabilidad]]))</f>
        <v>Certeza</v>
      </c>
      <c r="AM75" s="158" t="str">
        <f>IF(MATRIZASPECTOS[[#This Row],[(2) Tipo de valoración 2020]]="","",IF(MATRIZASPECTOS[[#This Row],[(2) Tipo de valoración 2020]]="Manual","",MATRIZASPECTOS[[#This Row],[Consecuencia]]))</f>
        <v>Moderada</v>
      </c>
      <c r="AN75" s="159" t="str">
        <f t="shared" si="273"/>
        <v>Moderado</v>
      </c>
      <c r="AO75" s="159">
        <f t="shared" si="274"/>
        <v>5</v>
      </c>
      <c r="AP75" s="159">
        <f t="shared" si="275"/>
        <v>3</v>
      </c>
      <c r="AQ75" s="78">
        <f t="shared" si="276"/>
        <v>15</v>
      </c>
      <c r="AR75" s="84">
        <f t="shared" si="277"/>
        <v>15</v>
      </c>
      <c r="AS75" s="78" t="str">
        <f t="shared" si="297"/>
        <v>Potencialmente no tolerable</v>
      </c>
      <c r="AT75" s="78" t="str">
        <f t="shared" si="298"/>
        <v>No</v>
      </c>
      <c r="AU75" s="140" t="s">
        <v>300</v>
      </c>
      <c r="AV75" s="37" t="s">
        <v>230</v>
      </c>
      <c r="AW75" s="27">
        <v>0</v>
      </c>
      <c r="AX75" s="191">
        <v>0</v>
      </c>
      <c r="AY75" s="29">
        <f t="shared" si="278"/>
        <v>0</v>
      </c>
      <c r="AZ75" s="27">
        <v>0</v>
      </c>
      <c r="BA75" s="189">
        <f t="shared" si="279"/>
        <v>0</v>
      </c>
      <c r="BB75" s="145">
        <v>44105</v>
      </c>
      <c r="BC75" s="27" t="s">
        <v>292</v>
      </c>
      <c r="BD75" s="27" t="s">
        <v>100</v>
      </c>
      <c r="BE75" s="27" t="s">
        <v>103</v>
      </c>
      <c r="BF75" s="27" t="str">
        <f t="shared" si="280"/>
        <v>Bajo</v>
      </c>
      <c r="BG75" s="27">
        <f t="shared" si="281"/>
        <v>3</v>
      </c>
      <c r="BH75" s="27">
        <f t="shared" si="282"/>
        <v>3</v>
      </c>
      <c r="BI75" s="27">
        <f t="shared" si="283"/>
        <v>9</v>
      </c>
      <c r="BJ75" s="29">
        <f t="shared" si="284"/>
        <v>9</v>
      </c>
      <c r="BK75" s="78" t="str">
        <f t="shared" si="299"/>
        <v>Tolerable</v>
      </c>
      <c r="BL75" s="27" t="str">
        <f t="shared" si="285"/>
        <v>No</v>
      </c>
      <c r="BM75" s="53" t="s">
        <v>426</v>
      </c>
      <c r="BN75" s="80"/>
      <c r="BO75" s="84">
        <f t="shared" si="286"/>
        <v>0</v>
      </c>
      <c r="BP75" s="83"/>
      <c r="BQ75" s="84" t="str">
        <f t="shared" si="300"/>
        <v/>
      </c>
      <c r="BR75" s="27"/>
      <c r="BS75" s="85" t="str">
        <f t="shared" si="301"/>
        <v/>
      </c>
      <c r="BT75" s="86"/>
      <c r="BU75" s="78">
        <f t="shared" si="287"/>
        <v>15</v>
      </c>
      <c r="BV75" s="78" t="str">
        <f t="shared" si="288"/>
        <v>Potencialmente no tolerable</v>
      </c>
      <c r="BW75" s="84" t="str">
        <f t="shared" si="302"/>
        <v/>
      </c>
      <c r="BX75" s="78" t="str">
        <f t="shared" si="303"/>
        <v/>
      </c>
      <c r="BY75" s="78" t="str">
        <f t="shared" si="304"/>
        <v/>
      </c>
      <c r="BZ75" s="79"/>
      <c r="CA75" s="80"/>
      <c r="CB75" s="84" t="str">
        <f t="shared" si="305"/>
        <v/>
      </c>
      <c r="CC75" s="83"/>
      <c r="CD75" s="84" t="str">
        <f t="shared" si="306"/>
        <v/>
      </c>
      <c r="CE75" s="27"/>
      <c r="CF75" s="85" t="str">
        <f t="shared" si="307"/>
        <v/>
      </c>
      <c r="CG75" s="86"/>
      <c r="CH75" s="78" t="str">
        <f t="shared" si="308"/>
        <v/>
      </c>
      <c r="CI75" s="78" t="str">
        <f t="shared" si="309"/>
        <v/>
      </c>
      <c r="CJ75" s="84" t="str">
        <f t="shared" si="310"/>
        <v/>
      </c>
      <c r="CK75" s="78" t="str">
        <f t="shared" si="311"/>
        <v/>
      </c>
      <c r="CL75" s="78" t="str">
        <f t="shared" si="312"/>
        <v/>
      </c>
      <c r="CM75" s="79"/>
      <c r="CN75" s="80"/>
      <c r="CO75" s="84" t="str">
        <f t="shared" si="313"/>
        <v/>
      </c>
      <c r="CP75" s="83"/>
      <c r="CQ75" s="84" t="str">
        <f t="shared" si="314"/>
        <v/>
      </c>
      <c r="CR75" s="27"/>
      <c r="CS75" s="85" t="str">
        <f t="shared" si="315"/>
        <v/>
      </c>
      <c r="CT75" s="86"/>
      <c r="CU75" s="78" t="str">
        <f t="shared" si="316"/>
        <v/>
      </c>
      <c r="CV75" s="78" t="str">
        <f t="shared" si="317"/>
        <v/>
      </c>
      <c r="CW75" s="84" t="str">
        <f t="shared" si="318"/>
        <v/>
      </c>
      <c r="CX75" s="78" t="str">
        <f t="shared" si="319"/>
        <v/>
      </c>
      <c r="CY75" s="78" t="str">
        <f t="shared" si="320"/>
        <v/>
      </c>
      <c r="CZ75" s="87"/>
    </row>
    <row r="76" spans="1:104" ht="45.75" thickBot="1" x14ac:dyDescent="0.3">
      <c r="A76" s="17">
        <v>73</v>
      </c>
      <c r="B76" s="88" t="str">
        <f t="shared" si="289"/>
        <v>Delimitación y declaración de áreas de zonas de interés</v>
      </c>
      <c r="C76" s="88" t="str">
        <f t="shared" si="290"/>
        <v>Generación de emisiones</v>
      </c>
      <c r="D76" s="88" t="str">
        <f t="shared" si="291"/>
        <v>Contaminación por emisión de varios agentes clasificados</v>
      </c>
      <c r="E76" s="92">
        <v>43647</v>
      </c>
      <c r="F76" s="169" t="s">
        <v>334</v>
      </c>
      <c r="G76" s="99" t="s">
        <v>177</v>
      </c>
      <c r="H76" s="99" t="s">
        <v>337</v>
      </c>
      <c r="I76" s="101" t="s">
        <v>3</v>
      </c>
      <c r="J76" s="89" t="s">
        <v>90</v>
      </c>
      <c r="K76" s="105" t="s">
        <v>230</v>
      </c>
      <c r="L76" s="53" t="s">
        <v>267</v>
      </c>
      <c r="M76" s="91" t="s">
        <v>68</v>
      </c>
      <c r="N76" s="101" t="s">
        <v>211</v>
      </c>
      <c r="O76" s="101" t="s">
        <v>459</v>
      </c>
      <c r="P76" s="101" t="s">
        <v>19</v>
      </c>
      <c r="Q76" s="101" t="s">
        <v>44</v>
      </c>
      <c r="R76" s="89" t="s">
        <v>71</v>
      </c>
      <c r="S76" s="102" t="s">
        <v>74</v>
      </c>
      <c r="T76" s="92">
        <v>43647</v>
      </c>
      <c r="U76" s="78" t="s">
        <v>101</v>
      </c>
      <c r="V76" s="78" t="s">
        <v>103</v>
      </c>
      <c r="W76" s="89" t="str">
        <f t="shared" si="292"/>
        <v>Moderado</v>
      </c>
      <c r="X76" s="89">
        <f t="shared" si="270"/>
        <v>5</v>
      </c>
      <c r="Y76" s="89">
        <f t="shared" si="271"/>
        <v>3</v>
      </c>
      <c r="Z76" s="89">
        <f t="shared" si="293"/>
        <v>15</v>
      </c>
      <c r="AA76" s="89" t="str">
        <f t="shared" si="294"/>
        <v>Potencialmente no tolerable</v>
      </c>
      <c r="AB76" s="89" t="str">
        <f t="shared" si="295"/>
        <v>No</v>
      </c>
      <c r="AC76" s="53" t="s">
        <v>306</v>
      </c>
      <c r="AD76" s="80" t="s">
        <v>230</v>
      </c>
      <c r="AE76" s="78">
        <v>0</v>
      </c>
      <c r="AF76" s="83">
        <v>0</v>
      </c>
      <c r="AG76" s="94">
        <f t="shared" si="296"/>
        <v>0</v>
      </c>
      <c r="AH76" s="69">
        <v>0</v>
      </c>
      <c r="AI76" s="186">
        <f t="shared" si="272"/>
        <v>0</v>
      </c>
      <c r="AJ76" s="144">
        <v>44006</v>
      </c>
      <c r="AK76" s="144" t="s">
        <v>291</v>
      </c>
      <c r="AL76" s="156" t="str">
        <f>IF(MATRIZASPECTOS[[#This Row],[(2) Tipo de valoración 2020]]="","",IF(MATRIZASPECTOS[[#This Row],[(2) Tipo de valoración 2020]]="Manual","",MATRIZASPECTOS[[#This Row],[Probabilidad]]))</f>
        <v>Certeza</v>
      </c>
      <c r="AM76" s="156" t="str">
        <f>IF(MATRIZASPECTOS[[#This Row],[(2) Tipo de valoración 2020]]="","",IF(MATRIZASPECTOS[[#This Row],[(2) Tipo de valoración 2020]]="Manual","",MATRIZASPECTOS[[#This Row],[Consecuencia]]))</f>
        <v>Moderada</v>
      </c>
      <c r="AN76" s="157" t="str">
        <f t="shared" si="273"/>
        <v>Moderado</v>
      </c>
      <c r="AO76" s="157">
        <f t="shared" si="274"/>
        <v>5</v>
      </c>
      <c r="AP76" s="157">
        <f t="shared" si="275"/>
        <v>3</v>
      </c>
      <c r="AQ76" s="89">
        <f t="shared" si="276"/>
        <v>15</v>
      </c>
      <c r="AR76" s="94">
        <f t="shared" si="277"/>
        <v>15</v>
      </c>
      <c r="AS76" s="89" t="str">
        <f t="shared" si="297"/>
        <v>Potencialmente no tolerable</v>
      </c>
      <c r="AT76" s="89" t="str">
        <f t="shared" si="298"/>
        <v>No</v>
      </c>
      <c r="AU76" s="140" t="s">
        <v>282</v>
      </c>
      <c r="AV76" s="37" t="s">
        <v>230</v>
      </c>
      <c r="AW76" s="27">
        <v>0</v>
      </c>
      <c r="AX76" s="191">
        <v>0</v>
      </c>
      <c r="AY76" s="29">
        <f t="shared" si="278"/>
        <v>0</v>
      </c>
      <c r="AZ76" s="27">
        <v>0</v>
      </c>
      <c r="BA76" s="189">
        <f t="shared" si="279"/>
        <v>0</v>
      </c>
      <c r="BB76" s="145">
        <v>44105</v>
      </c>
      <c r="BC76" s="27" t="s">
        <v>292</v>
      </c>
      <c r="BD76" s="27" t="s">
        <v>100</v>
      </c>
      <c r="BE76" s="27" t="s">
        <v>103</v>
      </c>
      <c r="BF76" s="27" t="str">
        <f t="shared" si="280"/>
        <v>Bajo</v>
      </c>
      <c r="BG76" s="27">
        <f t="shared" si="281"/>
        <v>3</v>
      </c>
      <c r="BH76" s="27">
        <f t="shared" si="282"/>
        <v>3</v>
      </c>
      <c r="BI76" s="27">
        <f t="shared" si="283"/>
        <v>9</v>
      </c>
      <c r="BJ76" s="29">
        <f t="shared" si="284"/>
        <v>9</v>
      </c>
      <c r="BK76" s="89" t="str">
        <f t="shared" si="299"/>
        <v>Tolerable</v>
      </c>
      <c r="BL76" s="27" t="str">
        <f t="shared" si="285"/>
        <v>No</v>
      </c>
      <c r="BM76" s="53" t="s">
        <v>425</v>
      </c>
      <c r="BN76" s="91"/>
      <c r="BO76" s="94">
        <f t="shared" si="286"/>
        <v>0</v>
      </c>
      <c r="BP76" s="93"/>
      <c r="BQ76" s="94" t="str">
        <f t="shared" si="300"/>
        <v/>
      </c>
      <c r="BR76" s="69"/>
      <c r="BS76" s="95" t="str">
        <f t="shared" si="301"/>
        <v/>
      </c>
      <c r="BT76" s="96"/>
      <c r="BU76" s="89">
        <f t="shared" si="287"/>
        <v>15</v>
      </c>
      <c r="BV76" s="89" t="str">
        <f t="shared" si="288"/>
        <v>Potencialmente no tolerable</v>
      </c>
      <c r="BW76" s="94" t="str">
        <f t="shared" si="302"/>
        <v/>
      </c>
      <c r="BX76" s="89" t="str">
        <f t="shared" si="303"/>
        <v/>
      </c>
      <c r="BY76" s="89" t="str">
        <f t="shared" si="304"/>
        <v/>
      </c>
      <c r="BZ76" s="90"/>
      <c r="CA76" s="91"/>
      <c r="CB76" s="94" t="str">
        <f t="shared" si="305"/>
        <v/>
      </c>
      <c r="CC76" s="93"/>
      <c r="CD76" s="94" t="str">
        <f t="shared" si="306"/>
        <v/>
      </c>
      <c r="CE76" s="69"/>
      <c r="CF76" s="95" t="str">
        <f t="shared" si="307"/>
        <v/>
      </c>
      <c r="CG76" s="96"/>
      <c r="CH76" s="89" t="str">
        <f t="shared" si="308"/>
        <v/>
      </c>
      <c r="CI76" s="89" t="str">
        <f t="shared" si="309"/>
        <v/>
      </c>
      <c r="CJ76" s="94" t="str">
        <f t="shared" si="310"/>
        <v/>
      </c>
      <c r="CK76" s="89" t="str">
        <f t="shared" si="311"/>
        <v/>
      </c>
      <c r="CL76" s="89" t="str">
        <f t="shared" si="312"/>
        <v/>
      </c>
      <c r="CM76" s="90"/>
      <c r="CN76" s="91"/>
      <c r="CO76" s="94" t="str">
        <f t="shared" si="313"/>
        <v/>
      </c>
      <c r="CP76" s="93"/>
      <c r="CQ76" s="94" t="str">
        <f t="shared" si="314"/>
        <v/>
      </c>
      <c r="CR76" s="69"/>
      <c r="CS76" s="95" t="str">
        <f t="shared" si="315"/>
        <v/>
      </c>
      <c r="CT76" s="96"/>
      <c r="CU76" s="89" t="str">
        <f t="shared" si="316"/>
        <v/>
      </c>
      <c r="CV76" s="89" t="str">
        <f t="shared" si="317"/>
        <v/>
      </c>
      <c r="CW76" s="94" t="str">
        <f t="shared" si="318"/>
        <v/>
      </c>
      <c r="CX76" s="89" t="str">
        <f t="shared" si="319"/>
        <v/>
      </c>
      <c r="CY76" s="89" t="str">
        <f t="shared" si="320"/>
        <v/>
      </c>
      <c r="CZ76" s="97"/>
    </row>
    <row r="77" spans="1:104" ht="54.75" thickBot="1" x14ac:dyDescent="0.3">
      <c r="A77" s="17">
        <v>74</v>
      </c>
      <c r="B77" s="88" t="str">
        <f>IF(I77="","",I77)</f>
        <v>Delimitación y declaración de áreas de zonas de interés</v>
      </c>
      <c r="C77" s="88" t="str">
        <f>IF(P77="","",P77)</f>
        <v>Generación de residuos</v>
      </c>
      <c r="D77" s="88" t="str">
        <f>IF(Q77="","",Q77)</f>
        <v>Contaminación por generación de residuos ordinarios</v>
      </c>
      <c r="E77" s="92">
        <v>43647</v>
      </c>
      <c r="F77" s="169" t="s">
        <v>334</v>
      </c>
      <c r="G77" s="99" t="s">
        <v>177</v>
      </c>
      <c r="H77" s="99" t="s">
        <v>337</v>
      </c>
      <c r="I77" s="101" t="s">
        <v>3</v>
      </c>
      <c r="J77" s="89" t="s">
        <v>90</v>
      </c>
      <c r="K77" s="105" t="s">
        <v>230</v>
      </c>
      <c r="L77" s="53" t="s">
        <v>267</v>
      </c>
      <c r="M77" s="91" t="s">
        <v>68</v>
      </c>
      <c r="N77" s="101" t="s">
        <v>232</v>
      </c>
      <c r="O77" s="101" t="s">
        <v>459</v>
      </c>
      <c r="P77" s="101" t="s">
        <v>23</v>
      </c>
      <c r="Q77" s="101" t="s">
        <v>55</v>
      </c>
      <c r="R77" s="89" t="s">
        <v>71</v>
      </c>
      <c r="S77" s="102" t="s">
        <v>76</v>
      </c>
      <c r="T77" s="92">
        <v>43647</v>
      </c>
      <c r="U77" s="89" t="s">
        <v>100</v>
      </c>
      <c r="V77" s="89" t="s">
        <v>102</v>
      </c>
      <c r="W77" s="89" t="str">
        <f>IF(Z77="","",IF(Z77&lt;=10,"Bajo",IF(Z77&lt;=15,"Moderado",IF(Z77&gt;15,"Alto",""))))</f>
        <v>Bajo</v>
      </c>
      <c r="X77" s="89">
        <f t="shared" si="270"/>
        <v>3</v>
      </c>
      <c r="Y77" s="89">
        <f t="shared" si="271"/>
        <v>1</v>
      </c>
      <c r="Z77" s="89">
        <f>IF(X77="","",IF(Y77="","",(X77*Y77)))</f>
        <v>3</v>
      </c>
      <c r="AA77" s="89" t="str">
        <f>IF(Z77="","",IF(Z77&lt;=10,"Tolerable",IF(Z77&lt;=15,"Potencialmente no tolerable",IF(Z77&gt;15,"No tolerable",""))))</f>
        <v>Tolerable</v>
      </c>
      <c r="AB77" s="89" t="str">
        <f>IF(AA77="","",IF(AA77="Tolerable","No",IF(AA77="Potencialmente no tolerable","No",IF(AA77="No tolerable","Si",""))))</f>
        <v>No</v>
      </c>
      <c r="AC77" s="53" t="s">
        <v>308</v>
      </c>
      <c r="AD77" s="80" t="s">
        <v>284</v>
      </c>
      <c r="AE77" s="78">
        <v>0.97</v>
      </c>
      <c r="AF77" s="83">
        <v>0</v>
      </c>
      <c r="AG77" s="94">
        <f>IF(AE77="","",IF(AF77="","",(AE77-(AE77*AF77))))</f>
        <v>0.97</v>
      </c>
      <c r="AH77" s="27">
        <v>0.74</v>
      </c>
      <c r="AI77" s="186">
        <f t="shared" si="272"/>
        <v>0.23711340206185566</v>
      </c>
      <c r="AJ77" s="144">
        <v>44006</v>
      </c>
      <c r="AK77" s="144" t="s">
        <v>291</v>
      </c>
      <c r="AL77" s="156" t="str">
        <f>IF(MATRIZASPECTOS[[#This Row],[(2) Tipo de valoración 2020]]="","",IF(MATRIZASPECTOS[[#This Row],[(2) Tipo de valoración 2020]]="Manual","",MATRIZASPECTOS[[#This Row],[Probabilidad]]))</f>
        <v>Probable</v>
      </c>
      <c r="AM77" s="156" t="str">
        <f>IF(MATRIZASPECTOS[[#This Row],[(2) Tipo de valoración 2020]]="","",IF(MATRIZASPECTOS[[#This Row],[(2) Tipo de valoración 2020]]="Manual","",MATRIZASPECTOS[[#This Row],[Consecuencia]]))</f>
        <v>Baja</v>
      </c>
      <c r="AN77" s="157" t="str">
        <f t="shared" si="273"/>
        <v>Bajo</v>
      </c>
      <c r="AO77" s="157">
        <f t="shared" si="274"/>
        <v>3</v>
      </c>
      <c r="AP77" s="157">
        <f t="shared" si="275"/>
        <v>1</v>
      </c>
      <c r="AQ77" s="89">
        <f t="shared" si="276"/>
        <v>3</v>
      </c>
      <c r="AR77" s="94">
        <f t="shared" si="277"/>
        <v>2.2886597938144329</v>
      </c>
      <c r="AS77" s="89" t="str">
        <f>IF(AR77="","",IF(AR77&lt;=10,"Tolerable",IF(AR77&lt;=15,"Potencialmente no tolerable",IF(AR77&gt;15,"No tolerable",""))))</f>
        <v>Tolerable</v>
      </c>
      <c r="AT77" s="89" t="str">
        <f>IF(AS77="","",IF(AS77="Tolerable","No",IF(AS77="Potencialmente no tolerable","No",IF(AS77="No tolerable","Si",""))))</f>
        <v>No</v>
      </c>
      <c r="AU77" s="140" t="s">
        <v>303</v>
      </c>
      <c r="AV77" s="37" t="s">
        <v>230</v>
      </c>
      <c r="AW77" s="27">
        <v>0</v>
      </c>
      <c r="AX77" s="191">
        <v>0</v>
      </c>
      <c r="AY77" s="29">
        <f t="shared" si="278"/>
        <v>0</v>
      </c>
      <c r="AZ77" s="27">
        <v>0</v>
      </c>
      <c r="BA77" s="189">
        <f t="shared" si="279"/>
        <v>0</v>
      </c>
      <c r="BB77" s="144">
        <v>44105</v>
      </c>
      <c r="BC77" s="27" t="s">
        <v>292</v>
      </c>
      <c r="BD77" s="27" t="s">
        <v>101</v>
      </c>
      <c r="BE77" s="27" t="s">
        <v>104</v>
      </c>
      <c r="BF77" s="27" t="str">
        <f t="shared" si="280"/>
        <v>Alto</v>
      </c>
      <c r="BG77" s="27">
        <f t="shared" si="281"/>
        <v>5</v>
      </c>
      <c r="BH77" s="27">
        <f t="shared" si="282"/>
        <v>5</v>
      </c>
      <c r="BI77" s="27">
        <f t="shared" si="283"/>
        <v>25</v>
      </c>
      <c r="BJ77" s="29">
        <f t="shared" si="284"/>
        <v>25</v>
      </c>
      <c r="BK77" s="89" t="str">
        <f>IF(BJ77="","",IF(BJ77&lt;=10,"Tolerable",IF(BJ77&lt;=15,"Potencialmente no tolerable",IF(BJ77&gt;15,"No tolerable",""))))</f>
        <v>No tolerable</v>
      </c>
      <c r="BL77" s="27" t="str">
        <f t="shared" si="285"/>
        <v>Si</v>
      </c>
      <c r="BM77" s="53" t="s">
        <v>442</v>
      </c>
      <c r="BN77" s="91"/>
      <c r="BO77" s="94">
        <f t="shared" si="286"/>
        <v>0.74</v>
      </c>
      <c r="BP77" s="93"/>
      <c r="BQ77" s="94" t="str">
        <f>IF(BO77="","",IF(BP77="","",(BO77-(BO77*BP77))))</f>
        <v/>
      </c>
      <c r="BR77" s="69"/>
      <c r="BS77" s="95" t="str">
        <f>IF(BQ77="","",IF(BR77="","",((BQ77-BR77)/BQ77)))</f>
        <v/>
      </c>
      <c r="BT77" s="96"/>
      <c r="BU77" s="89">
        <f t="shared" si="287"/>
        <v>2.2886597938144329</v>
      </c>
      <c r="BV77" s="89" t="str">
        <f t="shared" si="288"/>
        <v>Tolerable</v>
      </c>
      <c r="BW77" s="94" t="str">
        <f>IF(BS77="","",(IF(BS77&lt;=-1%,(BU77+(ABS(BU77*BS77))),(BU77-((ABS(BU77*BS77))+BP77)))))</f>
        <v/>
      </c>
      <c r="BX77" s="89" t="str">
        <f>IF(BW77="","",IF(BW77&lt;=10,"Tolerable",IF(BW77&lt;=15,"Potencialmente no tolerable",IF(BW77&gt;15,"No tolerable",""))))</f>
        <v/>
      </c>
      <c r="BY77" s="89" t="str">
        <f>IF(BX77="","",IF(BX77="Tolerable","No",IF(BX77="Potencialmente no tolerable","No",IF(BX77="No tolerable","Si",""))))</f>
        <v/>
      </c>
      <c r="BZ77" s="90"/>
      <c r="CA77" s="91"/>
      <c r="CB77" s="94" t="str">
        <f>IF(BR77="","",BR77)</f>
        <v/>
      </c>
      <c r="CC77" s="93"/>
      <c r="CD77" s="94" t="str">
        <f>IF(CB77="","",IF(CC77="","",(CB77-(CB77*CC77))))</f>
        <v/>
      </c>
      <c r="CE77" s="69"/>
      <c r="CF77" s="95" t="str">
        <f>IF(CD77="","",IF(CE77="","",((CD77-CE77)/CD77)))</f>
        <v/>
      </c>
      <c r="CG77" s="96"/>
      <c r="CH77" s="89" t="str">
        <f>IF(BW77="","",BW77)</f>
        <v/>
      </c>
      <c r="CI77" s="89" t="str">
        <f>IF(BX77="","",BX77)</f>
        <v/>
      </c>
      <c r="CJ77" s="94" t="str">
        <f>IF(CF77="","",(IF(CF77&lt;=-1%,(CH77+(ABS(CH77*CF77))),(CH77-((ABS(CH77*CF77))+CC77)))))</f>
        <v/>
      </c>
      <c r="CK77" s="89" t="str">
        <f>IF(CJ77="","",IF(CJ77&lt;=10,"Tolerable",IF(CJ77&lt;=15,"Potencialmente no tolerable",IF(CJ77&gt;15,"No tolerable",""))))</f>
        <v/>
      </c>
      <c r="CL77" s="89" t="str">
        <f>IF(CK77="","",IF(CK77="Tolerable","No",IF(CK77="Potencialmente no tolerable","No",IF(CK77="No tolerable","Si",""))))</f>
        <v/>
      </c>
      <c r="CM77" s="90"/>
      <c r="CN77" s="91"/>
      <c r="CO77" s="94" t="str">
        <f>IF(CE77="","",CE77)</f>
        <v/>
      </c>
      <c r="CP77" s="93"/>
      <c r="CQ77" s="94" t="str">
        <f>IF(CO77="","",IF(CP77="","",(CO77-(CO77*CP77))))</f>
        <v/>
      </c>
      <c r="CR77" s="69"/>
      <c r="CS77" s="95" t="str">
        <f>IF(CQ77="","",IF(CR77="","",((CQ77-CR77)/CQ77)))</f>
        <v/>
      </c>
      <c r="CT77" s="96"/>
      <c r="CU77" s="89" t="str">
        <f>IF(CJ77="","",CJ77)</f>
        <v/>
      </c>
      <c r="CV77" s="89" t="str">
        <f>IF(CK77="","",CK77)</f>
        <v/>
      </c>
      <c r="CW77" s="94" t="str">
        <f>IF(CS77="","",(IF(CS77&lt;=-1%,(CU77+(ABS(CU77*CS77))),(CU77-((ABS(CU77*CS77))+CP77)))))</f>
        <v/>
      </c>
      <c r="CX77" s="89" t="str">
        <f>IF(CW77="","",IF(CW77&lt;=10,"Tolerable",IF(CW77&lt;=15,"Potencialmente no tolerable",IF(CW77&gt;15,"No tolerable",""))))</f>
        <v/>
      </c>
      <c r="CY77" s="89" t="str">
        <f>IF(CX77="","",IF(CX77="Tolerable","No",IF(CX77="Potencialmente no tolerable","No",IF(CX77="No tolerable","Si",""))))</f>
        <v/>
      </c>
      <c r="CZ77" s="97"/>
    </row>
    <row r="78" spans="1:104" ht="45.75" thickBot="1" x14ac:dyDescent="0.3">
      <c r="A78" s="17">
        <v>75</v>
      </c>
      <c r="B78" s="76" t="str">
        <f t="shared" ref="B78:B87" si="321">IF(I78="","",I78)</f>
        <v>Delimitación y declaración de áreas de zonas de interés</v>
      </c>
      <c r="C78" s="76" t="str">
        <f t="shared" ref="C78:C87" si="322">IF(P78="","",P78)</f>
        <v>Consumo de materias primas e insumos</v>
      </c>
      <c r="D78" s="76" t="str">
        <f t="shared" ref="D78:D87" si="323">IF(Q78="","",Q78)</f>
        <v>Agotamiento de los recursos naturales no renovables</v>
      </c>
      <c r="E78" s="82">
        <v>43647</v>
      </c>
      <c r="F78" s="168" t="s">
        <v>334</v>
      </c>
      <c r="G78" s="99" t="s">
        <v>177</v>
      </c>
      <c r="H78" s="99" t="s">
        <v>337</v>
      </c>
      <c r="I78" s="77" t="s">
        <v>3</v>
      </c>
      <c r="J78" s="78" t="s">
        <v>91</v>
      </c>
      <c r="K78" s="104" t="s">
        <v>262</v>
      </c>
      <c r="L78" s="53" t="s">
        <v>267</v>
      </c>
      <c r="M78" s="80" t="s">
        <v>233</v>
      </c>
      <c r="N78" s="77" t="s">
        <v>218</v>
      </c>
      <c r="O78" s="77" t="s">
        <v>459</v>
      </c>
      <c r="P78" s="77" t="s">
        <v>24</v>
      </c>
      <c r="Q78" s="77" t="s">
        <v>62</v>
      </c>
      <c r="R78" s="78" t="s">
        <v>71</v>
      </c>
      <c r="S78" s="81" t="s">
        <v>77</v>
      </c>
      <c r="T78" s="82">
        <v>43647</v>
      </c>
      <c r="U78" s="78" t="s">
        <v>100</v>
      </c>
      <c r="V78" s="78" t="s">
        <v>103</v>
      </c>
      <c r="W78" s="78" t="str">
        <f t="shared" ref="W78:W87" si="324">IF(Z78="","",IF(Z78&lt;=10,"Bajo",IF(Z78&lt;=15,"Moderado",IF(Z78&gt;15,"Alto",""))))</f>
        <v>Bajo</v>
      </c>
      <c r="X78" s="78">
        <f t="shared" si="270"/>
        <v>3</v>
      </c>
      <c r="Y78" s="78">
        <f t="shared" si="271"/>
        <v>3</v>
      </c>
      <c r="Z78" s="78">
        <f t="shared" ref="Z78:Z87" si="325">IF(X78="","",IF(Y78="","",(X78*Y78)))</f>
        <v>9</v>
      </c>
      <c r="AA78" s="78" t="str">
        <f t="shared" ref="AA78:AA87" si="326">IF(Z78="","",IF(Z78&lt;=10,"Tolerable",IF(Z78&lt;=15,"Potencialmente no tolerable",IF(Z78&gt;15,"No tolerable",""))))</f>
        <v>Tolerable</v>
      </c>
      <c r="AB78" s="78" t="str">
        <f t="shared" ref="AB78:AB87" si="327">IF(AA78="","",IF(AA78="Tolerable","No",IF(AA78="Potencialmente no tolerable","No",IF(AA78="No tolerable","Si",""))))</f>
        <v>No</v>
      </c>
      <c r="AC78" s="53" t="s">
        <v>306</v>
      </c>
      <c r="AD78" s="80" t="s">
        <v>230</v>
      </c>
      <c r="AE78" s="78">
        <v>0</v>
      </c>
      <c r="AF78" s="83">
        <v>0</v>
      </c>
      <c r="AG78" s="84">
        <f t="shared" ref="AG78:AG87" si="328">IF(AE78="","",IF(AF78="","",(AE78-(AE78*AF78))))</f>
        <v>0</v>
      </c>
      <c r="AH78" s="27">
        <v>0</v>
      </c>
      <c r="AI78" s="187">
        <f t="shared" si="272"/>
        <v>0</v>
      </c>
      <c r="AJ78" s="145">
        <v>44006</v>
      </c>
      <c r="AK78" s="145" t="s">
        <v>291</v>
      </c>
      <c r="AL78" s="158" t="str">
        <f>IF(MATRIZASPECTOS[[#This Row],[(2) Tipo de valoración 2020]]="","",IF(MATRIZASPECTOS[[#This Row],[(2) Tipo de valoración 2020]]="Manual","",MATRIZASPECTOS[[#This Row],[Probabilidad]]))</f>
        <v>Probable</v>
      </c>
      <c r="AM78" s="158" t="str">
        <f>IF(MATRIZASPECTOS[[#This Row],[(2) Tipo de valoración 2020]]="","",IF(MATRIZASPECTOS[[#This Row],[(2) Tipo de valoración 2020]]="Manual","",MATRIZASPECTOS[[#This Row],[Consecuencia]]))</f>
        <v>Moderada</v>
      </c>
      <c r="AN78" s="159" t="str">
        <f t="shared" si="273"/>
        <v>Bajo</v>
      </c>
      <c r="AO78" s="159">
        <f t="shared" si="274"/>
        <v>3</v>
      </c>
      <c r="AP78" s="159">
        <f t="shared" si="275"/>
        <v>3</v>
      </c>
      <c r="AQ78" s="78">
        <f t="shared" si="276"/>
        <v>9</v>
      </c>
      <c r="AR78" s="84">
        <f t="shared" si="277"/>
        <v>9</v>
      </c>
      <c r="AS78" s="78" t="str">
        <f t="shared" ref="AS78:AS87" si="329">IF(AR78="","",IF(AR78&lt;=10,"Tolerable",IF(AR78&lt;=15,"Potencialmente no tolerable",IF(AR78&gt;15,"No tolerable",""))))</f>
        <v>Tolerable</v>
      </c>
      <c r="AT78" s="78" t="str">
        <f t="shared" ref="AT78:AT87" si="330">IF(AS78="","",IF(AS78="Tolerable","No",IF(AS78="Potencialmente no tolerable","No",IF(AS78="No tolerable","Si",""))))</f>
        <v>No</v>
      </c>
      <c r="AU78" s="140" t="s">
        <v>302</v>
      </c>
      <c r="AV78" s="37" t="s">
        <v>230</v>
      </c>
      <c r="AW78" s="27">
        <v>0</v>
      </c>
      <c r="AX78" s="191">
        <v>0</v>
      </c>
      <c r="AY78" s="29">
        <f t="shared" si="278"/>
        <v>0</v>
      </c>
      <c r="AZ78" s="27">
        <v>0</v>
      </c>
      <c r="BA78" s="189">
        <f t="shared" si="279"/>
        <v>0</v>
      </c>
      <c r="BB78" s="142">
        <v>44105</v>
      </c>
      <c r="BC78" s="27" t="s">
        <v>291</v>
      </c>
      <c r="BD78" s="27" t="str">
        <f>IF(MATRIZASPECTOS[[#This Row],[(E) Tipo de valoración extraordinaria 2020]]="","",IF(MATRIZASPECTOS[[#This Row],[(E) Tipo de valoración extraordinaria 2020]]="Manual","",MATRIZASPECTOS[[#This Row],[(2) Probabilidad]]))</f>
        <v>Probable</v>
      </c>
      <c r="BE78" s="27" t="str">
        <f>IF(MATRIZASPECTOS[[#This Row],[(E) Tipo de valoración extraordinaria 2020]]="","",IF(MATRIZASPECTOS[[#This Row],[(E) Tipo de valoración extraordinaria 2020]]="Manual","",MATRIZASPECTOS[[#This Row],[(2) Consecuencia]]))</f>
        <v>Moderada</v>
      </c>
      <c r="BF78" s="27" t="str">
        <f t="shared" si="280"/>
        <v>Bajo</v>
      </c>
      <c r="BG78" s="27">
        <f t="shared" si="281"/>
        <v>3</v>
      </c>
      <c r="BH78" s="27">
        <f t="shared" si="282"/>
        <v>3</v>
      </c>
      <c r="BI78" s="27">
        <f t="shared" si="283"/>
        <v>9</v>
      </c>
      <c r="BJ78" s="29">
        <f t="shared" si="284"/>
        <v>9</v>
      </c>
      <c r="BK78" s="78" t="str">
        <f t="shared" ref="BK78:BK141" si="331">IF(BJ78="","",IF(BJ78&lt;=10,"Tolerable",IF(BJ78&lt;=15,"Potencialmente no tolerable",IF(BJ78&gt;15,"No tolerable",""))))</f>
        <v>Tolerable</v>
      </c>
      <c r="BL78" s="27" t="str">
        <f t="shared" si="285"/>
        <v>No</v>
      </c>
      <c r="BM78" s="53" t="s">
        <v>406</v>
      </c>
      <c r="BN78" s="80"/>
      <c r="BO78" s="84">
        <f t="shared" si="286"/>
        <v>0</v>
      </c>
      <c r="BP78" s="83"/>
      <c r="BQ78" s="84" t="str">
        <f t="shared" ref="BQ78:BQ87" si="332">IF(BO78="","",IF(BP78="","",(BO78-(BO78*BP78))))</f>
        <v/>
      </c>
      <c r="BR78" s="27"/>
      <c r="BS78" s="85" t="str">
        <f t="shared" ref="BS78:BS87" si="333">IF(BQ78="","",IF(BR78="","",((BQ78-BR78)/BQ78)))</f>
        <v/>
      </c>
      <c r="BT78" s="86"/>
      <c r="BU78" s="78">
        <f t="shared" si="287"/>
        <v>9</v>
      </c>
      <c r="BV78" s="78" t="str">
        <f t="shared" si="288"/>
        <v>Tolerable</v>
      </c>
      <c r="BW78" s="84" t="str">
        <f t="shared" ref="BW78:BW87" si="334">IF(BS78="","",(IF(BS78&lt;=-1%,(BU78+(ABS(BU78*BS78))),(BU78-((ABS(BU78*BS78))+BP78)))))</f>
        <v/>
      </c>
      <c r="BX78" s="78" t="str">
        <f t="shared" ref="BX78:BX87" si="335">IF(BW78="","",IF(BW78&lt;=10,"Tolerable",IF(BW78&lt;=15,"Potencialmente no tolerable",IF(BW78&gt;15,"No tolerable",""))))</f>
        <v/>
      </c>
      <c r="BY78" s="78" t="str">
        <f t="shared" ref="BY78:BY87" si="336">IF(BX78="","",IF(BX78="Tolerable","No",IF(BX78="Potencialmente no tolerable","No",IF(BX78="No tolerable","Si",""))))</f>
        <v/>
      </c>
      <c r="BZ78" s="79"/>
      <c r="CA78" s="80"/>
      <c r="CB78" s="84" t="str">
        <f t="shared" ref="CB78:CB87" si="337">IF(BR78="","",BR78)</f>
        <v/>
      </c>
      <c r="CC78" s="83"/>
      <c r="CD78" s="84" t="str">
        <f t="shared" ref="CD78:CD87" si="338">IF(CB78="","",IF(CC78="","",(CB78-(CB78*CC78))))</f>
        <v/>
      </c>
      <c r="CE78" s="27"/>
      <c r="CF78" s="85" t="str">
        <f t="shared" ref="CF78:CF87" si="339">IF(CD78="","",IF(CE78="","",((CD78-CE78)/CD78)))</f>
        <v/>
      </c>
      <c r="CG78" s="86"/>
      <c r="CH78" s="78" t="str">
        <f t="shared" ref="CH78:CH87" si="340">IF(BW78="","",BW78)</f>
        <v/>
      </c>
      <c r="CI78" s="78" t="str">
        <f t="shared" ref="CI78:CI87" si="341">IF(BX78="","",BX78)</f>
        <v/>
      </c>
      <c r="CJ78" s="84" t="str">
        <f t="shared" ref="CJ78:CJ87" si="342">IF(CF78="","",(IF(CF78&lt;=-1%,(CH78+(ABS(CH78*CF78))),(CH78-((ABS(CH78*CF78))+CC78)))))</f>
        <v/>
      </c>
      <c r="CK78" s="78" t="str">
        <f t="shared" ref="CK78:CK87" si="343">IF(CJ78="","",IF(CJ78&lt;=10,"Tolerable",IF(CJ78&lt;=15,"Potencialmente no tolerable",IF(CJ78&gt;15,"No tolerable",""))))</f>
        <v/>
      </c>
      <c r="CL78" s="78" t="str">
        <f t="shared" ref="CL78:CL87" si="344">IF(CK78="","",IF(CK78="Tolerable","No",IF(CK78="Potencialmente no tolerable","No",IF(CK78="No tolerable","Si",""))))</f>
        <v/>
      </c>
      <c r="CM78" s="79"/>
      <c r="CN78" s="80"/>
      <c r="CO78" s="84" t="str">
        <f t="shared" ref="CO78:CO87" si="345">IF(CE78="","",CE78)</f>
        <v/>
      </c>
      <c r="CP78" s="83"/>
      <c r="CQ78" s="84" t="str">
        <f t="shared" ref="CQ78:CQ87" si="346">IF(CO78="","",IF(CP78="","",(CO78-(CO78*CP78))))</f>
        <v/>
      </c>
      <c r="CR78" s="27"/>
      <c r="CS78" s="85" t="str">
        <f t="shared" ref="CS78:CS87" si="347">IF(CQ78="","",IF(CR78="","",((CQ78-CR78)/CQ78)))</f>
        <v/>
      </c>
      <c r="CT78" s="86"/>
      <c r="CU78" s="78" t="str">
        <f t="shared" ref="CU78:CU87" si="348">IF(CJ78="","",CJ78)</f>
        <v/>
      </c>
      <c r="CV78" s="78" t="str">
        <f t="shared" ref="CV78:CV87" si="349">IF(CK78="","",CK78)</f>
        <v/>
      </c>
      <c r="CW78" s="84" t="str">
        <f t="shared" ref="CW78:CW87" si="350">IF(CS78="","",(IF(CS78&lt;=-1%,(CU78+(ABS(CU78*CS78))),(CU78-((ABS(CU78*CS78))+CP78)))))</f>
        <v/>
      </c>
      <c r="CX78" s="78" t="str">
        <f t="shared" ref="CX78:CX87" si="351">IF(CW78="","",IF(CW78&lt;=10,"Tolerable",IF(CW78&lt;=15,"Potencialmente no tolerable",IF(CW78&gt;15,"No tolerable",""))))</f>
        <v/>
      </c>
      <c r="CY78" s="78" t="str">
        <f t="shared" ref="CY78:CY87" si="352">IF(CX78="","",IF(CX78="Tolerable","No",IF(CX78="Potencialmente no tolerable","No",IF(CX78="No tolerable","Si",""))))</f>
        <v/>
      </c>
      <c r="CZ78" s="87"/>
    </row>
    <row r="79" spans="1:104" ht="45.75" thickBot="1" x14ac:dyDescent="0.3">
      <c r="A79" s="17">
        <v>76</v>
      </c>
      <c r="B79" s="76" t="str">
        <f t="shared" si="321"/>
        <v>Delimitación y declaración de áreas de zonas de interés</v>
      </c>
      <c r="C79" s="76" t="str">
        <f t="shared" si="322"/>
        <v>Generación de emisiones</v>
      </c>
      <c r="D79" s="76" t="str">
        <f t="shared" si="323"/>
        <v>Contaminación por emisión de contaminantes criterio</v>
      </c>
      <c r="E79" s="82">
        <v>43647</v>
      </c>
      <c r="F79" s="168" t="s">
        <v>334</v>
      </c>
      <c r="G79" s="99" t="s">
        <v>177</v>
      </c>
      <c r="H79" s="99" t="s">
        <v>337</v>
      </c>
      <c r="I79" s="77" t="s">
        <v>3</v>
      </c>
      <c r="J79" s="78" t="s">
        <v>91</v>
      </c>
      <c r="K79" s="104" t="s">
        <v>262</v>
      </c>
      <c r="L79" s="53" t="s">
        <v>267</v>
      </c>
      <c r="M79" s="80" t="s">
        <v>68</v>
      </c>
      <c r="N79" s="77" t="s">
        <v>219</v>
      </c>
      <c r="O79" s="77" t="s">
        <v>459</v>
      </c>
      <c r="P79" s="77" t="s">
        <v>19</v>
      </c>
      <c r="Q79" s="77" t="s">
        <v>46</v>
      </c>
      <c r="R79" s="78" t="s">
        <v>71</v>
      </c>
      <c r="S79" s="81" t="s">
        <v>74</v>
      </c>
      <c r="T79" s="82">
        <v>43647</v>
      </c>
      <c r="U79" s="78" t="s">
        <v>100</v>
      </c>
      <c r="V79" s="78" t="s">
        <v>103</v>
      </c>
      <c r="W79" s="78" t="str">
        <f t="shared" si="324"/>
        <v>Bajo</v>
      </c>
      <c r="X79" s="78">
        <f t="shared" si="270"/>
        <v>3</v>
      </c>
      <c r="Y79" s="78">
        <f t="shared" si="271"/>
        <v>3</v>
      </c>
      <c r="Z79" s="78">
        <f t="shared" si="325"/>
        <v>9</v>
      </c>
      <c r="AA79" s="78" t="str">
        <f t="shared" si="326"/>
        <v>Tolerable</v>
      </c>
      <c r="AB79" s="78" t="str">
        <f t="shared" si="327"/>
        <v>No</v>
      </c>
      <c r="AC79" s="53" t="s">
        <v>306</v>
      </c>
      <c r="AD79" s="80" t="s">
        <v>230</v>
      </c>
      <c r="AE79" s="78">
        <v>0</v>
      </c>
      <c r="AF79" s="83">
        <v>0</v>
      </c>
      <c r="AG79" s="84">
        <f t="shared" si="328"/>
        <v>0</v>
      </c>
      <c r="AH79" s="27">
        <v>0</v>
      </c>
      <c r="AI79" s="187">
        <f t="shared" si="272"/>
        <v>0</v>
      </c>
      <c r="AJ79" s="145">
        <v>44006</v>
      </c>
      <c r="AK79" s="145" t="s">
        <v>291</v>
      </c>
      <c r="AL79" s="158" t="str">
        <f>IF(MATRIZASPECTOS[[#This Row],[(2) Tipo de valoración 2020]]="","",IF(MATRIZASPECTOS[[#This Row],[(2) Tipo de valoración 2020]]="Manual","",MATRIZASPECTOS[[#This Row],[Probabilidad]]))</f>
        <v>Probable</v>
      </c>
      <c r="AM79" s="158" t="str">
        <f>IF(MATRIZASPECTOS[[#This Row],[(2) Tipo de valoración 2020]]="","",IF(MATRIZASPECTOS[[#This Row],[(2) Tipo de valoración 2020]]="Manual","",MATRIZASPECTOS[[#This Row],[Consecuencia]]))</f>
        <v>Moderada</v>
      </c>
      <c r="AN79" s="159" t="str">
        <f t="shared" si="273"/>
        <v>Bajo</v>
      </c>
      <c r="AO79" s="159">
        <f t="shared" si="274"/>
        <v>3</v>
      </c>
      <c r="AP79" s="159">
        <f t="shared" si="275"/>
        <v>3</v>
      </c>
      <c r="AQ79" s="78">
        <f t="shared" si="276"/>
        <v>9</v>
      </c>
      <c r="AR79" s="84">
        <f t="shared" si="277"/>
        <v>9</v>
      </c>
      <c r="AS79" s="78" t="str">
        <f t="shared" si="329"/>
        <v>Tolerable</v>
      </c>
      <c r="AT79" s="78" t="str">
        <f t="shared" si="330"/>
        <v>No</v>
      </c>
      <c r="AU79" s="140" t="s">
        <v>302</v>
      </c>
      <c r="AV79" s="37" t="s">
        <v>230</v>
      </c>
      <c r="AW79" s="27">
        <v>0</v>
      </c>
      <c r="AX79" s="191">
        <v>0</v>
      </c>
      <c r="AY79" s="29">
        <f t="shared" si="278"/>
        <v>0</v>
      </c>
      <c r="AZ79" s="27">
        <v>0</v>
      </c>
      <c r="BA79" s="189">
        <f t="shared" si="279"/>
        <v>0</v>
      </c>
      <c r="BB79" s="142">
        <v>44105</v>
      </c>
      <c r="BC79" s="27" t="s">
        <v>291</v>
      </c>
      <c r="BD79" s="27" t="str">
        <f>IF(MATRIZASPECTOS[[#This Row],[(E) Tipo de valoración extraordinaria 2020]]="","",IF(MATRIZASPECTOS[[#This Row],[(E) Tipo de valoración extraordinaria 2020]]="Manual","",MATRIZASPECTOS[[#This Row],[(2) Probabilidad]]))</f>
        <v>Probable</v>
      </c>
      <c r="BE79" s="27" t="str">
        <f>IF(MATRIZASPECTOS[[#This Row],[(E) Tipo de valoración extraordinaria 2020]]="","",IF(MATRIZASPECTOS[[#This Row],[(E) Tipo de valoración extraordinaria 2020]]="Manual","",MATRIZASPECTOS[[#This Row],[(2) Consecuencia]]))</f>
        <v>Moderada</v>
      </c>
      <c r="BF79" s="27" t="str">
        <f t="shared" si="280"/>
        <v>Bajo</v>
      </c>
      <c r="BG79" s="27">
        <f t="shared" si="281"/>
        <v>3</v>
      </c>
      <c r="BH79" s="27">
        <f t="shared" si="282"/>
        <v>3</v>
      </c>
      <c r="BI79" s="27">
        <f t="shared" si="283"/>
        <v>9</v>
      </c>
      <c r="BJ79" s="29">
        <f t="shared" si="284"/>
        <v>9</v>
      </c>
      <c r="BK79" s="78" t="str">
        <f t="shared" si="331"/>
        <v>Tolerable</v>
      </c>
      <c r="BL79" s="27" t="str">
        <f t="shared" si="285"/>
        <v>No</v>
      </c>
      <c r="BM79" s="53" t="s">
        <v>414</v>
      </c>
      <c r="BN79" s="80"/>
      <c r="BO79" s="84">
        <f t="shared" si="286"/>
        <v>0</v>
      </c>
      <c r="BP79" s="83"/>
      <c r="BQ79" s="84" t="str">
        <f t="shared" si="332"/>
        <v/>
      </c>
      <c r="BR79" s="27"/>
      <c r="BS79" s="85" t="str">
        <f t="shared" si="333"/>
        <v/>
      </c>
      <c r="BT79" s="86"/>
      <c r="BU79" s="78">
        <f t="shared" si="287"/>
        <v>9</v>
      </c>
      <c r="BV79" s="78" t="str">
        <f t="shared" si="288"/>
        <v>Tolerable</v>
      </c>
      <c r="BW79" s="84" t="str">
        <f t="shared" si="334"/>
        <v/>
      </c>
      <c r="BX79" s="78" t="str">
        <f t="shared" si="335"/>
        <v/>
      </c>
      <c r="BY79" s="78" t="str">
        <f t="shared" si="336"/>
        <v/>
      </c>
      <c r="BZ79" s="79"/>
      <c r="CA79" s="80"/>
      <c r="CB79" s="84" t="str">
        <f t="shared" si="337"/>
        <v/>
      </c>
      <c r="CC79" s="83"/>
      <c r="CD79" s="84" t="str">
        <f t="shared" si="338"/>
        <v/>
      </c>
      <c r="CE79" s="27"/>
      <c r="CF79" s="85" t="str">
        <f t="shared" si="339"/>
        <v/>
      </c>
      <c r="CG79" s="86"/>
      <c r="CH79" s="78" t="str">
        <f t="shared" si="340"/>
        <v/>
      </c>
      <c r="CI79" s="78" t="str">
        <f t="shared" si="341"/>
        <v/>
      </c>
      <c r="CJ79" s="84" t="str">
        <f t="shared" si="342"/>
        <v/>
      </c>
      <c r="CK79" s="78" t="str">
        <f t="shared" si="343"/>
        <v/>
      </c>
      <c r="CL79" s="78" t="str">
        <f t="shared" si="344"/>
        <v/>
      </c>
      <c r="CM79" s="79"/>
      <c r="CN79" s="80"/>
      <c r="CO79" s="84" t="str">
        <f t="shared" si="345"/>
        <v/>
      </c>
      <c r="CP79" s="83"/>
      <c r="CQ79" s="84" t="str">
        <f t="shared" si="346"/>
        <v/>
      </c>
      <c r="CR79" s="27"/>
      <c r="CS79" s="85" t="str">
        <f t="shared" si="347"/>
        <v/>
      </c>
      <c r="CT79" s="86"/>
      <c r="CU79" s="78" t="str">
        <f t="shared" si="348"/>
        <v/>
      </c>
      <c r="CV79" s="78" t="str">
        <f t="shared" si="349"/>
        <v/>
      </c>
      <c r="CW79" s="84" t="str">
        <f t="shared" si="350"/>
        <v/>
      </c>
      <c r="CX79" s="78" t="str">
        <f t="shared" si="351"/>
        <v/>
      </c>
      <c r="CY79" s="78" t="str">
        <f t="shared" si="352"/>
        <v/>
      </c>
      <c r="CZ79" s="87"/>
    </row>
    <row r="80" spans="1:104" ht="45.75" thickBot="1" x14ac:dyDescent="0.3">
      <c r="A80" s="17">
        <v>77</v>
      </c>
      <c r="B80" s="76" t="str">
        <f t="shared" si="321"/>
        <v>Delimitación y declaración de áreas de zonas de interés</v>
      </c>
      <c r="C80" s="76" t="str">
        <f t="shared" si="322"/>
        <v>Generación de emisiones</v>
      </c>
      <c r="D80" s="76" t="str">
        <f t="shared" si="323"/>
        <v>Contaminación por emisión de ruido</v>
      </c>
      <c r="E80" s="82">
        <v>43647</v>
      </c>
      <c r="F80" s="168" t="s">
        <v>334</v>
      </c>
      <c r="G80" s="99" t="s">
        <v>177</v>
      </c>
      <c r="H80" s="99" t="s">
        <v>337</v>
      </c>
      <c r="I80" s="77" t="s">
        <v>3</v>
      </c>
      <c r="J80" s="78" t="s">
        <v>91</v>
      </c>
      <c r="K80" s="104" t="s">
        <v>262</v>
      </c>
      <c r="L80" s="53" t="s">
        <v>267</v>
      </c>
      <c r="M80" s="80" t="s">
        <v>68</v>
      </c>
      <c r="N80" s="77" t="s">
        <v>220</v>
      </c>
      <c r="O80" s="77" t="s">
        <v>459</v>
      </c>
      <c r="P80" s="77" t="s">
        <v>19</v>
      </c>
      <c r="Q80" s="77" t="s">
        <v>43</v>
      </c>
      <c r="R80" s="78" t="s">
        <v>71</v>
      </c>
      <c r="S80" s="81" t="s">
        <v>74</v>
      </c>
      <c r="T80" s="82">
        <v>43647</v>
      </c>
      <c r="U80" s="78" t="s">
        <v>100</v>
      </c>
      <c r="V80" s="78" t="s">
        <v>102</v>
      </c>
      <c r="W80" s="78" t="str">
        <f t="shared" si="324"/>
        <v>Bajo</v>
      </c>
      <c r="X80" s="78">
        <f t="shared" si="270"/>
        <v>3</v>
      </c>
      <c r="Y80" s="78">
        <f t="shared" si="271"/>
        <v>1</v>
      </c>
      <c r="Z80" s="78">
        <f t="shared" si="325"/>
        <v>3</v>
      </c>
      <c r="AA80" s="78" t="str">
        <f t="shared" si="326"/>
        <v>Tolerable</v>
      </c>
      <c r="AB80" s="78" t="str">
        <f t="shared" si="327"/>
        <v>No</v>
      </c>
      <c r="AC80" s="53" t="s">
        <v>306</v>
      </c>
      <c r="AD80" s="80" t="s">
        <v>230</v>
      </c>
      <c r="AE80" s="78">
        <v>0</v>
      </c>
      <c r="AF80" s="83">
        <v>0</v>
      </c>
      <c r="AG80" s="84">
        <f t="shared" si="328"/>
        <v>0</v>
      </c>
      <c r="AH80" s="27">
        <v>0</v>
      </c>
      <c r="AI80" s="187">
        <f t="shared" si="272"/>
        <v>0</v>
      </c>
      <c r="AJ80" s="145">
        <v>44006</v>
      </c>
      <c r="AK80" s="145" t="s">
        <v>291</v>
      </c>
      <c r="AL80" s="158" t="str">
        <f>IF(MATRIZASPECTOS[[#This Row],[(2) Tipo de valoración 2020]]="","",IF(MATRIZASPECTOS[[#This Row],[(2) Tipo de valoración 2020]]="Manual","",MATRIZASPECTOS[[#This Row],[Probabilidad]]))</f>
        <v>Probable</v>
      </c>
      <c r="AM80" s="158" t="str">
        <f>IF(MATRIZASPECTOS[[#This Row],[(2) Tipo de valoración 2020]]="","",IF(MATRIZASPECTOS[[#This Row],[(2) Tipo de valoración 2020]]="Manual","",MATRIZASPECTOS[[#This Row],[Consecuencia]]))</f>
        <v>Baja</v>
      </c>
      <c r="AN80" s="159" t="str">
        <f t="shared" si="273"/>
        <v>Bajo</v>
      </c>
      <c r="AO80" s="159">
        <f t="shared" si="274"/>
        <v>3</v>
      </c>
      <c r="AP80" s="159">
        <f t="shared" si="275"/>
        <v>1</v>
      </c>
      <c r="AQ80" s="78">
        <f t="shared" si="276"/>
        <v>3</v>
      </c>
      <c r="AR80" s="84">
        <f t="shared" si="277"/>
        <v>3</v>
      </c>
      <c r="AS80" s="78" t="str">
        <f t="shared" si="329"/>
        <v>Tolerable</v>
      </c>
      <c r="AT80" s="78" t="str">
        <f t="shared" si="330"/>
        <v>No</v>
      </c>
      <c r="AU80" s="140" t="s">
        <v>302</v>
      </c>
      <c r="AV80" s="37" t="s">
        <v>230</v>
      </c>
      <c r="AW80" s="27">
        <v>0</v>
      </c>
      <c r="AX80" s="191">
        <v>0</v>
      </c>
      <c r="AY80" s="29">
        <f t="shared" si="278"/>
        <v>0</v>
      </c>
      <c r="AZ80" s="27">
        <v>0</v>
      </c>
      <c r="BA80" s="189">
        <f t="shared" si="279"/>
        <v>0</v>
      </c>
      <c r="BB80" s="145">
        <v>44105</v>
      </c>
      <c r="BC80" s="27" t="s">
        <v>291</v>
      </c>
      <c r="BD80" s="27" t="str">
        <f>IF(MATRIZASPECTOS[[#This Row],[(E) Tipo de valoración extraordinaria 2020]]="","",IF(MATRIZASPECTOS[[#This Row],[(E) Tipo de valoración extraordinaria 2020]]="Manual","",MATRIZASPECTOS[[#This Row],[(2) Probabilidad]]))</f>
        <v>Probable</v>
      </c>
      <c r="BE80" s="27" t="str">
        <f>IF(MATRIZASPECTOS[[#This Row],[(E) Tipo de valoración extraordinaria 2020]]="","",IF(MATRIZASPECTOS[[#This Row],[(E) Tipo de valoración extraordinaria 2020]]="Manual","",MATRIZASPECTOS[[#This Row],[(2) Consecuencia]]))</f>
        <v>Baja</v>
      </c>
      <c r="BF80" s="27" t="str">
        <f t="shared" si="280"/>
        <v>Bajo</v>
      </c>
      <c r="BG80" s="27">
        <f t="shared" si="281"/>
        <v>3</v>
      </c>
      <c r="BH80" s="27">
        <f t="shared" si="282"/>
        <v>1</v>
      </c>
      <c r="BI80" s="27">
        <f t="shared" si="283"/>
        <v>3</v>
      </c>
      <c r="BJ80" s="29">
        <f t="shared" si="284"/>
        <v>3</v>
      </c>
      <c r="BK80" s="78" t="str">
        <f t="shared" si="331"/>
        <v>Tolerable</v>
      </c>
      <c r="BL80" s="27" t="str">
        <f t="shared" si="285"/>
        <v>No</v>
      </c>
      <c r="BM80" s="53" t="s">
        <v>437</v>
      </c>
      <c r="BN80" s="80"/>
      <c r="BO80" s="84">
        <f t="shared" si="286"/>
        <v>0</v>
      </c>
      <c r="BP80" s="83"/>
      <c r="BQ80" s="84" t="str">
        <f t="shared" si="332"/>
        <v/>
      </c>
      <c r="BR80" s="27"/>
      <c r="BS80" s="85" t="str">
        <f t="shared" si="333"/>
        <v/>
      </c>
      <c r="BT80" s="86"/>
      <c r="BU80" s="78">
        <f t="shared" si="287"/>
        <v>3</v>
      </c>
      <c r="BV80" s="78" t="str">
        <f t="shared" si="288"/>
        <v>Tolerable</v>
      </c>
      <c r="BW80" s="84" t="str">
        <f t="shared" si="334"/>
        <v/>
      </c>
      <c r="BX80" s="78" t="str">
        <f t="shared" si="335"/>
        <v/>
      </c>
      <c r="BY80" s="78" t="str">
        <f t="shared" si="336"/>
        <v/>
      </c>
      <c r="BZ80" s="79"/>
      <c r="CA80" s="80"/>
      <c r="CB80" s="84" t="str">
        <f t="shared" si="337"/>
        <v/>
      </c>
      <c r="CC80" s="83"/>
      <c r="CD80" s="84" t="str">
        <f t="shared" si="338"/>
        <v/>
      </c>
      <c r="CE80" s="27"/>
      <c r="CF80" s="85" t="str">
        <f t="shared" si="339"/>
        <v/>
      </c>
      <c r="CG80" s="86"/>
      <c r="CH80" s="78" t="str">
        <f t="shared" si="340"/>
        <v/>
      </c>
      <c r="CI80" s="78" t="str">
        <f t="shared" si="341"/>
        <v/>
      </c>
      <c r="CJ80" s="84" t="str">
        <f t="shared" si="342"/>
        <v/>
      </c>
      <c r="CK80" s="78" t="str">
        <f t="shared" si="343"/>
        <v/>
      </c>
      <c r="CL80" s="78" t="str">
        <f t="shared" si="344"/>
        <v/>
      </c>
      <c r="CM80" s="79"/>
      <c r="CN80" s="80"/>
      <c r="CO80" s="84" t="str">
        <f t="shared" si="345"/>
        <v/>
      </c>
      <c r="CP80" s="83"/>
      <c r="CQ80" s="84" t="str">
        <f t="shared" si="346"/>
        <v/>
      </c>
      <c r="CR80" s="27"/>
      <c r="CS80" s="85" t="str">
        <f t="shared" si="347"/>
        <v/>
      </c>
      <c r="CT80" s="86"/>
      <c r="CU80" s="78" t="str">
        <f t="shared" si="348"/>
        <v/>
      </c>
      <c r="CV80" s="78" t="str">
        <f t="shared" si="349"/>
        <v/>
      </c>
      <c r="CW80" s="84" t="str">
        <f t="shared" si="350"/>
        <v/>
      </c>
      <c r="CX80" s="78" t="str">
        <f t="shared" si="351"/>
        <v/>
      </c>
      <c r="CY80" s="78" t="str">
        <f t="shared" si="352"/>
        <v/>
      </c>
      <c r="CZ80" s="87"/>
    </row>
    <row r="81" spans="1:104" ht="72.75" thickBot="1" x14ac:dyDescent="0.3">
      <c r="A81" s="17">
        <v>78</v>
      </c>
      <c r="B81" s="76" t="str">
        <f t="shared" si="321"/>
        <v>Delimitación y declaración de áreas de zonas de interés</v>
      </c>
      <c r="C81" s="76" t="str">
        <f t="shared" si="322"/>
        <v>Generación de residuos</v>
      </c>
      <c r="D81" s="76" t="str">
        <f t="shared" si="323"/>
        <v>Contaminación por generación de residuos ordinarios</v>
      </c>
      <c r="E81" s="82">
        <v>43647</v>
      </c>
      <c r="F81" s="168" t="s">
        <v>334</v>
      </c>
      <c r="G81" s="99" t="s">
        <v>177</v>
      </c>
      <c r="H81" s="99" t="s">
        <v>337</v>
      </c>
      <c r="I81" s="77" t="s">
        <v>3</v>
      </c>
      <c r="J81" s="78" t="s">
        <v>91</v>
      </c>
      <c r="K81" s="111" t="s">
        <v>223</v>
      </c>
      <c r="L81" s="53" t="s">
        <v>267</v>
      </c>
      <c r="M81" s="80" t="s">
        <v>68</v>
      </c>
      <c r="N81" s="77" t="s">
        <v>209</v>
      </c>
      <c r="O81" s="77" t="s">
        <v>459</v>
      </c>
      <c r="P81" s="77" t="s">
        <v>23</v>
      </c>
      <c r="Q81" s="77" t="s">
        <v>55</v>
      </c>
      <c r="R81" s="78" t="s">
        <v>71</v>
      </c>
      <c r="S81" s="55" t="s">
        <v>76</v>
      </c>
      <c r="T81" s="82">
        <v>43647</v>
      </c>
      <c r="U81" s="78" t="s">
        <v>101</v>
      </c>
      <c r="V81" s="78" t="s">
        <v>104</v>
      </c>
      <c r="W81" s="78" t="str">
        <f t="shared" si="324"/>
        <v>Alto</v>
      </c>
      <c r="X81" s="78">
        <f t="shared" si="270"/>
        <v>5</v>
      </c>
      <c r="Y81" s="78">
        <f t="shared" si="271"/>
        <v>5</v>
      </c>
      <c r="Z81" s="78">
        <f t="shared" si="325"/>
        <v>25</v>
      </c>
      <c r="AA81" s="78" t="str">
        <f t="shared" si="326"/>
        <v>No tolerable</v>
      </c>
      <c r="AB81" s="78" t="str">
        <f t="shared" si="327"/>
        <v>Si</v>
      </c>
      <c r="AC81" s="140" t="s">
        <v>312</v>
      </c>
      <c r="AD81" s="80" t="s">
        <v>284</v>
      </c>
      <c r="AE81" s="78">
        <v>0.97</v>
      </c>
      <c r="AF81" s="83">
        <v>0</v>
      </c>
      <c r="AG81" s="84">
        <f t="shared" si="328"/>
        <v>0.97</v>
      </c>
      <c r="AH81" s="27">
        <v>0.74</v>
      </c>
      <c r="AI81" s="187">
        <f t="shared" si="272"/>
        <v>0.23711340206185566</v>
      </c>
      <c r="AJ81" s="145">
        <v>44006</v>
      </c>
      <c r="AK81" s="145" t="s">
        <v>291</v>
      </c>
      <c r="AL81" s="158" t="str">
        <f>IF(MATRIZASPECTOS[[#This Row],[(2) Tipo de valoración 2020]]="","",IF(MATRIZASPECTOS[[#This Row],[(2) Tipo de valoración 2020]]="Manual","",MATRIZASPECTOS[[#This Row],[Probabilidad]]))</f>
        <v>Certeza</v>
      </c>
      <c r="AM81" s="158" t="str">
        <f>IF(MATRIZASPECTOS[[#This Row],[(2) Tipo de valoración 2020]]="","",IF(MATRIZASPECTOS[[#This Row],[(2) Tipo de valoración 2020]]="Manual","",MATRIZASPECTOS[[#This Row],[Consecuencia]]))</f>
        <v>Alta</v>
      </c>
      <c r="AN81" s="159" t="str">
        <f t="shared" si="273"/>
        <v>Alto</v>
      </c>
      <c r="AO81" s="159">
        <f t="shared" si="274"/>
        <v>5</v>
      </c>
      <c r="AP81" s="159">
        <f t="shared" si="275"/>
        <v>5</v>
      </c>
      <c r="AQ81" s="78">
        <f t="shared" si="276"/>
        <v>25</v>
      </c>
      <c r="AR81" s="84">
        <f t="shared" si="277"/>
        <v>19.072164948453608</v>
      </c>
      <c r="AS81" s="78" t="str">
        <f t="shared" si="329"/>
        <v>No tolerable</v>
      </c>
      <c r="AT81" s="78" t="str">
        <f t="shared" si="330"/>
        <v>Si</v>
      </c>
      <c r="AU81" s="140" t="s">
        <v>304</v>
      </c>
      <c r="AV81" s="37" t="s">
        <v>284</v>
      </c>
      <c r="AW81" s="27">
        <v>0.74</v>
      </c>
      <c r="AX81" s="191">
        <v>-0.18</v>
      </c>
      <c r="AY81" s="29">
        <f t="shared" si="278"/>
        <v>0.87319999999999998</v>
      </c>
      <c r="AZ81" s="27">
        <v>0.28000000000000003</v>
      </c>
      <c r="BA81" s="189">
        <f t="shared" si="279"/>
        <v>0.67934035730645892</v>
      </c>
      <c r="BB81" s="143">
        <v>44105</v>
      </c>
      <c r="BC81" s="27" t="s">
        <v>291</v>
      </c>
      <c r="BD81" s="27" t="str">
        <f>IF(MATRIZASPECTOS[[#This Row],[(E) Tipo de valoración extraordinaria 2020]]="","",IF(MATRIZASPECTOS[[#This Row],[(E) Tipo de valoración extraordinaria 2020]]="Manual","",MATRIZASPECTOS[[#This Row],[(2) Probabilidad]]))</f>
        <v>Certeza</v>
      </c>
      <c r="BE81" s="27" t="str">
        <f>IF(MATRIZASPECTOS[[#This Row],[(E) Tipo de valoración extraordinaria 2020]]="","",IF(MATRIZASPECTOS[[#This Row],[(E) Tipo de valoración extraordinaria 2020]]="Manual","",MATRIZASPECTOS[[#This Row],[(2) Consecuencia]]))</f>
        <v>Alta</v>
      </c>
      <c r="BF81" s="27" t="str">
        <f t="shared" si="280"/>
        <v>Alto</v>
      </c>
      <c r="BG81" s="27">
        <f t="shared" si="281"/>
        <v>5</v>
      </c>
      <c r="BH81" s="27">
        <f t="shared" si="282"/>
        <v>5</v>
      </c>
      <c r="BI81" s="29">
        <f t="shared" si="283"/>
        <v>19.072164948453608</v>
      </c>
      <c r="BJ81" s="29">
        <f t="shared" si="284"/>
        <v>6.2956735977634128</v>
      </c>
      <c r="BK81" s="78" t="str">
        <f t="shared" si="331"/>
        <v>Tolerable</v>
      </c>
      <c r="BL81" s="27" t="str">
        <f t="shared" si="285"/>
        <v>No</v>
      </c>
      <c r="BM81" s="53" t="s">
        <v>454</v>
      </c>
      <c r="BN81" s="80"/>
      <c r="BO81" s="84">
        <f t="shared" si="286"/>
        <v>0.74</v>
      </c>
      <c r="BP81" s="83"/>
      <c r="BQ81" s="84" t="str">
        <f t="shared" si="332"/>
        <v/>
      </c>
      <c r="BR81" s="27"/>
      <c r="BS81" s="85" t="str">
        <f t="shared" si="333"/>
        <v/>
      </c>
      <c r="BT81" s="86"/>
      <c r="BU81" s="78">
        <f t="shared" si="287"/>
        <v>19.072164948453608</v>
      </c>
      <c r="BV81" s="78" t="str">
        <f t="shared" si="288"/>
        <v>No tolerable</v>
      </c>
      <c r="BW81" s="84" t="str">
        <f t="shared" si="334"/>
        <v/>
      </c>
      <c r="BX81" s="78" t="str">
        <f t="shared" si="335"/>
        <v/>
      </c>
      <c r="BY81" s="78" t="str">
        <f t="shared" si="336"/>
        <v/>
      </c>
      <c r="BZ81" s="79"/>
      <c r="CA81" s="80"/>
      <c r="CB81" s="84" t="str">
        <f t="shared" si="337"/>
        <v/>
      </c>
      <c r="CC81" s="83"/>
      <c r="CD81" s="84" t="str">
        <f t="shared" si="338"/>
        <v/>
      </c>
      <c r="CE81" s="27"/>
      <c r="CF81" s="85" t="str">
        <f t="shared" si="339"/>
        <v/>
      </c>
      <c r="CG81" s="86"/>
      <c r="CH81" s="78" t="str">
        <f t="shared" si="340"/>
        <v/>
      </c>
      <c r="CI81" s="78" t="str">
        <f t="shared" si="341"/>
        <v/>
      </c>
      <c r="CJ81" s="84" t="str">
        <f t="shared" si="342"/>
        <v/>
      </c>
      <c r="CK81" s="78" t="str">
        <f t="shared" si="343"/>
        <v/>
      </c>
      <c r="CL81" s="78" t="str">
        <f t="shared" si="344"/>
        <v/>
      </c>
      <c r="CM81" s="79"/>
      <c r="CN81" s="80"/>
      <c r="CO81" s="84" t="str">
        <f t="shared" si="345"/>
        <v/>
      </c>
      <c r="CP81" s="83"/>
      <c r="CQ81" s="84" t="str">
        <f t="shared" si="346"/>
        <v/>
      </c>
      <c r="CR81" s="27"/>
      <c r="CS81" s="85" t="str">
        <f t="shared" si="347"/>
        <v/>
      </c>
      <c r="CT81" s="86"/>
      <c r="CU81" s="78" t="str">
        <f t="shared" si="348"/>
        <v/>
      </c>
      <c r="CV81" s="78" t="str">
        <f t="shared" si="349"/>
        <v/>
      </c>
      <c r="CW81" s="84" t="str">
        <f t="shared" si="350"/>
        <v/>
      </c>
      <c r="CX81" s="78" t="str">
        <f t="shared" si="351"/>
        <v/>
      </c>
      <c r="CY81" s="78" t="str">
        <f t="shared" si="352"/>
        <v/>
      </c>
      <c r="CZ81" s="87"/>
    </row>
    <row r="82" spans="1:104" ht="72.75" thickBot="1" x14ac:dyDescent="0.3">
      <c r="A82" s="17">
        <v>79</v>
      </c>
      <c r="B82" s="76" t="str">
        <f t="shared" si="321"/>
        <v>Delimitación y declaración de áreas de zonas de interés</v>
      </c>
      <c r="C82" s="76" t="str">
        <f t="shared" si="322"/>
        <v>Generación de residuos</v>
      </c>
      <c r="D82" s="76" t="str">
        <f t="shared" si="323"/>
        <v>Contaminación por generación de residuos ordinarios</v>
      </c>
      <c r="E82" s="82">
        <v>43647</v>
      </c>
      <c r="F82" s="168" t="s">
        <v>334</v>
      </c>
      <c r="G82" s="99" t="s">
        <v>177</v>
      </c>
      <c r="H82" s="99" t="s">
        <v>337</v>
      </c>
      <c r="I82" s="77" t="s">
        <v>3</v>
      </c>
      <c r="J82" s="78" t="s">
        <v>92</v>
      </c>
      <c r="K82" s="111" t="s">
        <v>221</v>
      </c>
      <c r="L82" s="53" t="s">
        <v>267</v>
      </c>
      <c r="M82" s="80" t="s">
        <v>68</v>
      </c>
      <c r="N82" s="77" t="s">
        <v>209</v>
      </c>
      <c r="O82" s="77" t="s">
        <v>459</v>
      </c>
      <c r="P82" s="77" t="s">
        <v>23</v>
      </c>
      <c r="Q82" s="77" t="s">
        <v>55</v>
      </c>
      <c r="R82" s="78" t="s">
        <v>71</v>
      </c>
      <c r="S82" s="81" t="s">
        <v>76</v>
      </c>
      <c r="T82" s="82">
        <v>43647</v>
      </c>
      <c r="U82" s="78" t="s">
        <v>101</v>
      </c>
      <c r="V82" s="78" t="s">
        <v>104</v>
      </c>
      <c r="W82" s="78" t="str">
        <f t="shared" si="324"/>
        <v>Alto</v>
      </c>
      <c r="X82" s="78">
        <f t="shared" si="270"/>
        <v>5</v>
      </c>
      <c r="Y82" s="78">
        <f t="shared" si="271"/>
        <v>5</v>
      </c>
      <c r="Z82" s="78">
        <f t="shared" si="325"/>
        <v>25</v>
      </c>
      <c r="AA82" s="78" t="str">
        <f t="shared" si="326"/>
        <v>No tolerable</v>
      </c>
      <c r="AB82" s="78" t="str">
        <f t="shared" si="327"/>
        <v>Si</v>
      </c>
      <c r="AC82" s="140" t="s">
        <v>312</v>
      </c>
      <c r="AD82" s="80" t="s">
        <v>284</v>
      </c>
      <c r="AE82" s="78">
        <v>0.97</v>
      </c>
      <c r="AF82" s="83">
        <v>0</v>
      </c>
      <c r="AG82" s="84">
        <f t="shared" si="328"/>
        <v>0.97</v>
      </c>
      <c r="AH82" s="27">
        <v>0.74</v>
      </c>
      <c r="AI82" s="187">
        <f t="shared" si="272"/>
        <v>0.23711340206185566</v>
      </c>
      <c r="AJ82" s="145">
        <v>44006</v>
      </c>
      <c r="AK82" s="145" t="s">
        <v>291</v>
      </c>
      <c r="AL82" s="158" t="str">
        <f>IF(MATRIZASPECTOS[[#This Row],[(2) Tipo de valoración 2020]]="","",IF(MATRIZASPECTOS[[#This Row],[(2) Tipo de valoración 2020]]="Manual","",MATRIZASPECTOS[[#This Row],[Probabilidad]]))</f>
        <v>Certeza</v>
      </c>
      <c r="AM82" s="158" t="str">
        <f>IF(MATRIZASPECTOS[[#This Row],[(2) Tipo de valoración 2020]]="","",IF(MATRIZASPECTOS[[#This Row],[(2) Tipo de valoración 2020]]="Manual","",MATRIZASPECTOS[[#This Row],[Consecuencia]]))</f>
        <v>Alta</v>
      </c>
      <c r="AN82" s="159" t="str">
        <f t="shared" si="273"/>
        <v>Alto</v>
      </c>
      <c r="AO82" s="159">
        <f t="shared" si="274"/>
        <v>5</v>
      </c>
      <c r="AP82" s="159">
        <f t="shared" si="275"/>
        <v>5</v>
      </c>
      <c r="AQ82" s="78">
        <f t="shared" si="276"/>
        <v>25</v>
      </c>
      <c r="AR82" s="84">
        <f t="shared" si="277"/>
        <v>19.072164948453608</v>
      </c>
      <c r="AS82" s="78" t="str">
        <f t="shared" si="329"/>
        <v>No tolerable</v>
      </c>
      <c r="AT82" s="78" t="str">
        <f t="shared" si="330"/>
        <v>Si</v>
      </c>
      <c r="AU82" s="140" t="s">
        <v>327</v>
      </c>
      <c r="AV82" s="37" t="s">
        <v>284</v>
      </c>
      <c r="AW82" s="27">
        <v>0.74</v>
      </c>
      <c r="AX82" s="191">
        <v>-0.18</v>
      </c>
      <c r="AY82" s="29">
        <f t="shared" si="278"/>
        <v>0.87319999999999998</v>
      </c>
      <c r="AZ82" s="27">
        <v>0.28000000000000003</v>
      </c>
      <c r="BA82" s="189">
        <f t="shared" si="279"/>
        <v>0.67934035730645892</v>
      </c>
      <c r="BB82" s="143">
        <v>44105</v>
      </c>
      <c r="BC82" s="27" t="s">
        <v>291</v>
      </c>
      <c r="BD82" s="27" t="str">
        <f>IF(MATRIZASPECTOS[[#This Row],[(E) Tipo de valoración extraordinaria 2020]]="","",IF(MATRIZASPECTOS[[#This Row],[(E) Tipo de valoración extraordinaria 2020]]="Manual","",MATRIZASPECTOS[[#This Row],[(2) Probabilidad]]))</f>
        <v>Certeza</v>
      </c>
      <c r="BE82" s="27" t="str">
        <f>IF(MATRIZASPECTOS[[#This Row],[(E) Tipo de valoración extraordinaria 2020]]="","",IF(MATRIZASPECTOS[[#This Row],[(E) Tipo de valoración extraordinaria 2020]]="Manual","",MATRIZASPECTOS[[#This Row],[(2) Consecuencia]]))</f>
        <v>Alta</v>
      </c>
      <c r="BF82" s="27" t="str">
        <f t="shared" si="280"/>
        <v>Alto</v>
      </c>
      <c r="BG82" s="27">
        <f t="shared" si="281"/>
        <v>5</v>
      </c>
      <c r="BH82" s="27">
        <f t="shared" si="282"/>
        <v>5</v>
      </c>
      <c r="BI82" s="29">
        <f t="shared" si="283"/>
        <v>19.072164948453608</v>
      </c>
      <c r="BJ82" s="29">
        <f t="shared" si="284"/>
        <v>6.2956735977634128</v>
      </c>
      <c r="BK82" s="78" t="str">
        <f t="shared" si="331"/>
        <v>Tolerable</v>
      </c>
      <c r="BL82" s="27" t="str">
        <f t="shared" si="285"/>
        <v>No</v>
      </c>
      <c r="BM82" s="53" t="s">
        <v>454</v>
      </c>
      <c r="BN82" s="80"/>
      <c r="BO82" s="84">
        <f t="shared" si="286"/>
        <v>0.74</v>
      </c>
      <c r="BP82" s="83"/>
      <c r="BQ82" s="84" t="str">
        <f t="shared" si="332"/>
        <v/>
      </c>
      <c r="BR82" s="27"/>
      <c r="BS82" s="85" t="str">
        <f t="shared" si="333"/>
        <v/>
      </c>
      <c r="BT82" s="86"/>
      <c r="BU82" s="78">
        <f t="shared" si="287"/>
        <v>19.072164948453608</v>
      </c>
      <c r="BV82" s="78" t="str">
        <f t="shared" si="288"/>
        <v>No tolerable</v>
      </c>
      <c r="BW82" s="84" t="str">
        <f t="shared" si="334"/>
        <v/>
      </c>
      <c r="BX82" s="78" t="str">
        <f t="shared" si="335"/>
        <v/>
      </c>
      <c r="BY82" s="78" t="str">
        <f t="shared" si="336"/>
        <v/>
      </c>
      <c r="BZ82" s="79"/>
      <c r="CA82" s="80"/>
      <c r="CB82" s="84" t="str">
        <f t="shared" si="337"/>
        <v/>
      </c>
      <c r="CC82" s="83"/>
      <c r="CD82" s="84" t="str">
        <f t="shared" si="338"/>
        <v/>
      </c>
      <c r="CE82" s="27"/>
      <c r="CF82" s="85" t="str">
        <f t="shared" si="339"/>
        <v/>
      </c>
      <c r="CG82" s="86"/>
      <c r="CH82" s="78" t="str">
        <f t="shared" si="340"/>
        <v/>
      </c>
      <c r="CI82" s="78" t="str">
        <f t="shared" si="341"/>
        <v/>
      </c>
      <c r="CJ82" s="84" t="str">
        <f t="shared" si="342"/>
        <v/>
      </c>
      <c r="CK82" s="78" t="str">
        <f t="shared" si="343"/>
        <v/>
      </c>
      <c r="CL82" s="78" t="str">
        <f t="shared" si="344"/>
        <v/>
      </c>
      <c r="CM82" s="79"/>
      <c r="CN82" s="80"/>
      <c r="CO82" s="84" t="str">
        <f t="shared" si="345"/>
        <v/>
      </c>
      <c r="CP82" s="83"/>
      <c r="CQ82" s="84" t="str">
        <f t="shared" si="346"/>
        <v/>
      </c>
      <c r="CR82" s="27"/>
      <c r="CS82" s="85" t="str">
        <f t="shared" si="347"/>
        <v/>
      </c>
      <c r="CT82" s="86"/>
      <c r="CU82" s="78" t="str">
        <f t="shared" si="348"/>
        <v/>
      </c>
      <c r="CV82" s="78" t="str">
        <f t="shared" si="349"/>
        <v/>
      </c>
      <c r="CW82" s="84" t="str">
        <f t="shared" si="350"/>
        <v/>
      </c>
      <c r="CX82" s="78" t="str">
        <f t="shared" si="351"/>
        <v/>
      </c>
      <c r="CY82" s="78" t="str">
        <f t="shared" si="352"/>
        <v/>
      </c>
      <c r="CZ82" s="87"/>
    </row>
    <row r="83" spans="1:104" ht="45.75" thickBot="1" x14ac:dyDescent="0.3">
      <c r="A83" s="17">
        <v>80</v>
      </c>
      <c r="B83" s="76" t="str">
        <f t="shared" si="321"/>
        <v>Delimitación y declaración de áreas de zonas de interés</v>
      </c>
      <c r="C83" s="76" t="str">
        <f t="shared" si="322"/>
        <v>Generación de residuos</v>
      </c>
      <c r="D83" s="76" t="str">
        <f t="shared" si="323"/>
        <v>Contaminación por generación de residuos recuperables</v>
      </c>
      <c r="E83" s="82">
        <v>43647</v>
      </c>
      <c r="F83" s="168" t="s">
        <v>334</v>
      </c>
      <c r="G83" s="99" t="s">
        <v>177</v>
      </c>
      <c r="H83" s="99" t="s">
        <v>337</v>
      </c>
      <c r="I83" s="77" t="s">
        <v>3</v>
      </c>
      <c r="J83" s="78" t="s">
        <v>92</v>
      </c>
      <c r="K83" s="111" t="s">
        <v>221</v>
      </c>
      <c r="L83" s="53" t="s">
        <v>267</v>
      </c>
      <c r="M83" s="80" t="s">
        <v>68</v>
      </c>
      <c r="N83" s="77" t="s">
        <v>216</v>
      </c>
      <c r="O83" s="77" t="s">
        <v>459</v>
      </c>
      <c r="P83" s="77" t="s">
        <v>23</v>
      </c>
      <c r="Q83" s="77" t="s">
        <v>226</v>
      </c>
      <c r="R83" s="78" t="s">
        <v>71</v>
      </c>
      <c r="S83" s="81" t="s">
        <v>76</v>
      </c>
      <c r="T83" s="82">
        <v>43647</v>
      </c>
      <c r="U83" s="78" t="s">
        <v>101</v>
      </c>
      <c r="V83" s="78" t="s">
        <v>103</v>
      </c>
      <c r="W83" s="78" t="str">
        <f t="shared" si="324"/>
        <v>Moderado</v>
      </c>
      <c r="X83" s="78">
        <f t="shared" si="270"/>
        <v>5</v>
      </c>
      <c r="Y83" s="78">
        <f t="shared" si="271"/>
        <v>3</v>
      </c>
      <c r="Z83" s="78">
        <f t="shared" si="325"/>
        <v>15</v>
      </c>
      <c r="AA83" s="78" t="str">
        <f t="shared" si="326"/>
        <v>Potencialmente no tolerable</v>
      </c>
      <c r="AB83" s="78" t="str">
        <f t="shared" si="327"/>
        <v>No</v>
      </c>
      <c r="AC83" s="53" t="s">
        <v>306</v>
      </c>
      <c r="AD83" s="80" t="s">
        <v>230</v>
      </c>
      <c r="AE83" s="78">
        <v>0</v>
      </c>
      <c r="AF83" s="83">
        <v>0</v>
      </c>
      <c r="AG83" s="84">
        <f t="shared" si="328"/>
        <v>0</v>
      </c>
      <c r="AH83" s="27">
        <v>0</v>
      </c>
      <c r="AI83" s="187">
        <f t="shared" si="272"/>
        <v>0</v>
      </c>
      <c r="AJ83" s="145">
        <v>44006</v>
      </c>
      <c r="AK83" s="145" t="s">
        <v>291</v>
      </c>
      <c r="AL83" s="158" t="str">
        <f>IF(MATRIZASPECTOS[[#This Row],[(2) Tipo de valoración 2020]]="","",IF(MATRIZASPECTOS[[#This Row],[(2) Tipo de valoración 2020]]="Manual","",MATRIZASPECTOS[[#This Row],[Probabilidad]]))</f>
        <v>Certeza</v>
      </c>
      <c r="AM83" s="158" t="str">
        <f>IF(MATRIZASPECTOS[[#This Row],[(2) Tipo de valoración 2020]]="","",IF(MATRIZASPECTOS[[#This Row],[(2) Tipo de valoración 2020]]="Manual","",MATRIZASPECTOS[[#This Row],[Consecuencia]]))</f>
        <v>Moderada</v>
      </c>
      <c r="AN83" s="159" t="str">
        <f t="shared" si="273"/>
        <v>Moderado</v>
      </c>
      <c r="AO83" s="159">
        <f t="shared" si="274"/>
        <v>5</v>
      </c>
      <c r="AP83" s="159">
        <f t="shared" si="275"/>
        <v>3</v>
      </c>
      <c r="AQ83" s="78">
        <f t="shared" si="276"/>
        <v>15</v>
      </c>
      <c r="AR83" s="84">
        <f t="shared" si="277"/>
        <v>15</v>
      </c>
      <c r="AS83" s="78" t="str">
        <f t="shared" si="329"/>
        <v>Potencialmente no tolerable</v>
      </c>
      <c r="AT83" s="78" t="str">
        <f t="shared" si="330"/>
        <v>No</v>
      </c>
      <c r="AU83" s="140" t="s">
        <v>314</v>
      </c>
      <c r="AV83" s="37" t="s">
        <v>230</v>
      </c>
      <c r="AW83" s="27">
        <v>0</v>
      </c>
      <c r="AX83" s="191">
        <v>0</v>
      </c>
      <c r="AY83" s="29">
        <f t="shared" si="278"/>
        <v>0</v>
      </c>
      <c r="AZ83" s="27">
        <v>0</v>
      </c>
      <c r="BA83" s="189">
        <f t="shared" si="279"/>
        <v>0</v>
      </c>
      <c r="BB83" s="145">
        <v>44105</v>
      </c>
      <c r="BC83" s="27" t="s">
        <v>291</v>
      </c>
      <c r="BD83" s="27" t="str">
        <f>IF(MATRIZASPECTOS[[#This Row],[(E) Tipo de valoración extraordinaria 2020]]="","",IF(MATRIZASPECTOS[[#This Row],[(E) Tipo de valoración extraordinaria 2020]]="Manual","",MATRIZASPECTOS[[#This Row],[(2) Probabilidad]]))</f>
        <v>Certeza</v>
      </c>
      <c r="BE83" s="27" t="str">
        <f>IF(MATRIZASPECTOS[[#This Row],[(E) Tipo de valoración extraordinaria 2020]]="","",IF(MATRIZASPECTOS[[#This Row],[(E) Tipo de valoración extraordinaria 2020]]="Manual","",MATRIZASPECTOS[[#This Row],[(2) Consecuencia]]))</f>
        <v>Moderada</v>
      </c>
      <c r="BF83" s="27" t="str">
        <f t="shared" si="280"/>
        <v>Moderado</v>
      </c>
      <c r="BG83" s="27">
        <f t="shared" si="281"/>
        <v>5</v>
      </c>
      <c r="BH83" s="27">
        <f t="shared" si="282"/>
        <v>3</v>
      </c>
      <c r="BI83" s="27">
        <f t="shared" si="283"/>
        <v>15</v>
      </c>
      <c r="BJ83" s="29">
        <f t="shared" si="284"/>
        <v>15</v>
      </c>
      <c r="BK83" s="78" t="str">
        <f t="shared" si="331"/>
        <v>Potencialmente no tolerable</v>
      </c>
      <c r="BL83" s="27" t="str">
        <f t="shared" si="285"/>
        <v>No</v>
      </c>
      <c r="BM83" s="53" t="s">
        <v>450</v>
      </c>
      <c r="BN83" s="80"/>
      <c r="BO83" s="84">
        <f t="shared" si="286"/>
        <v>0</v>
      </c>
      <c r="BP83" s="83"/>
      <c r="BQ83" s="84" t="str">
        <f t="shared" si="332"/>
        <v/>
      </c>
      <c r="BR83" s="27"/>
      <c r="BS83" s="85" t="str">
        <f t="shared" si="333"/>
        <v/>
      </c>
      <c r="BT83" s="86"/>
      <c r="BU83" s="78">
        <f t="shared" si="287"/>
        <v>15</v>
      </c>
      <c r="BV83" s="78" t="str">
        <f t="shared" si="288"/>
        <v>Potencialmente no tolerable</v>
      </c>
      <c r="BW83" s="84" t="str">
        <f t="shared" si="334"/>
        <v/>
      </c>
      <c r="BX83" s="78" t="str">
        <f t="shared" si="335"/>
        <v/>
      </c>
      <c r="BY83" s="78" t="str">
        <f t="shared" si="336"/>
        <v/>
      </c>
      <c r="BZ83" s="79"/>
      <c r="CA83" s="80"/>
      <c r="CB83" s="84" t="str">
        <f t="shared" si="337"/>
        <v/>
      </c>
      <c r="CC83" s="83"/>
      <c r="CD83" s="84" t="str">
        <f t="shared" si="338"/>
        <v/>
      </c>
      <c r="CE83" s="27"/>
      <c r="CF83" s="85" t="str">
        <f t="shared" si="339"/>
        <v/>
      </c>
      <c r="CG83" s="86"/>
      <c r="CH83" s="78" t="str">
        <f t="shared" si="340"/>
        <v/>
      </c>
      <c r="CI83" s="78" t="str">
        <f t="shared" si="341"/>
        <v/>
      </c>
      <c r="CJ83" s="84" t="str">
        <f t="shared" si="342"/>
        <v/>
      </c>
      <c r="CK83" s="78" t="str">
        <f t="shared" si="343"/>
        <v/>
      </c>
      <c r="CL83" s="78" t="str">
        <f t="shared" si="344"/>
        <v/>
      </c>
      <c r="CM83" s="79"/>
      <c r="CN83" s="80"/>
      <c r="CO83" s="84" t="str">
        <f t="shared" si="345"/>
        <v/>
      </c>
      <c r="CP83" s="83"/>
      <c r="CQ83" s="84" t="str">
        <f t="shared" si="346"/>
        <v/>
      </c>
      <c r="CR83" s="27"/>
      <c r="CS83" s="85" t="str">
        <f t="shared" si="347"/>
        <v/>
      </c>
      <c r="CT83" s="86"/>
      <c r="CU83" s="78" t="str">
        <f t="shared" si="348"/>
        <v/>
      </c>
      <c r="CV83" s="78" t="str">
        <f t="shared" si="349"/>
        <v/>
      </c>
      <c r="CW83" s="84" t="str">
        <f t="shared" si="350"/>
        <v/>
      </c>
      <c r="CX83" s="78" t="str">
        <f t="shared" si="351"/>
        <v/>
      </c>
      <c r="CY83" s="78" t="str">
        <f t="shared" si="352"/>
        <v/>
      </c>
      <c r="CZ83" s="87"/>
    </row>
    <row r="84" spans="1:104" ht="45.75" thickBot="1" x14ac:dyDescent="0.3">
      <c r="A84" s="17">
        <v>81</v>
      </c>
      <c r="B84" s="76" t="str">
        <f t="shared" si="321"/>
        <v>Delimitación y declaración de áreas de zonas de interés</v>
      </c>
      <c r="C84" s="76" t="str">
        <f t="shared" si="322"/>
        <v>Generación de residuos</v>
      </c>
      <c r="D84" s="76" t="str">
        <f t="shared" si="323"/>
        <v>Contaminación por generación de residuos reutilizables</v>
      </c>
      <c r="E84" s="82">
        <v>43647</v>
      </c>
      <c r="F84" s="168" t="s">
        <v>334</v>
      </c>
      <c r="G84" s="99" t="s">
        <v>177</v>
      </c>
      <c r="H84" s="99" t="s">
        <v>337</v>
      </c>
      <c r="I84" s="77" t="s">
        <v>3</v>
      </c>
      <c r="J84" s="78" t="s">
        <v>92</v>
      </c>
      <c r="K84" s="111" t="s">
        <v>221</v>
      </c>
      <c r="L84" s="53" t="s">
        <v>267</v>
      </c>
      <c r="M84" s="80" t="s">
        <v>68</v>
      </c>
      <c r="N84" s="77" t="s">
        <v>210</v>
      </c>
      <c r="O84" s="77" t="s">
        <v>459</v>
      </c>
      <c r="P84" s="77" t="s">
        <v>23</v>
      </c>
      <c r="Q84" s="77" t="s">
        <v>227</v>
      </c>
      <c r="R84" s="78" t="s">
        <v>71</v>
      </c>
      <c r="S84" s="81" t="s">
        <v>76</v>
      </c>
      <c r="T84" s="82">
        <v>43647</v>
      </c>
      <c r="U84" s="78" t="s">
        <v>101</v>
      </c>
      <c r="V84" s="78" t="s">
        <v>103</v>
      </c>
      <c r="W84" s="78" t="str">
        <f t="shared" si="324"/>
        <v>Moderado</v>
      </c>
      <c r="X84" s="78">
        <f t="shared" si="270"/>
        <v>5</v>
      </c>
      <c r="Y84" s="78">
        <f t="shared" si="271"/>
        <v>3</v>
      </c>
      <c r="Z84" s="78">
        <f t="shared" si="325"/>
        <v>15</v>
      </c>
      <c r="AA84" s="78" t="str">
        <f t="shared" si="326"/>
        <v>Potencialmente no tolerable</v>
      </c>
      <c r="AB84" s="78" t="str">
        <f t="shared" si="327"/>
        <v>No</v>
      </c>
      <c r="AC84" s="53" t="s">
        <v>306</v>
      </c>
      <c r="AD84" s="80" t="s">
        <v>230</v>
      </c>
      <c r="AE84" s="78">
        <v>0</v>
      </c>
      <c r="AF84" s="83">
        <v>0</v>
      </c>
      <c r="AG84" s="84">
        <f t="shared" si="328"/>
        <v>0</v>
      </c>
      <c r="AH84" s="27">
        <v>0</v>
      </c>
      <c r="AI84" s="187">
        <f t="shared" si="272"/>
        <v>0</v>
      </c>
      <c r="AJ84" s="145">
        <v>44006</v>
      </c>
      <c r="AK84" s="145" t="s">
        <v>291</v>
      </c>
      <c r="AL84" s="158" t="str">
        <f>IF(MATRIZASPECTOS[[#This Row],[(2) Tipo de valoración 2020]]="","",IF(MATRIZASPECTOS[[#This Row],[(2) Tipo de valoración 2020]]="Manual","",MATRIZASPECTOS[[#This Row],[Probabilidad]]))</f>
        <v>Certeza</v>
      </c>
      <c r="AM84" s="158" t="str">
        <f>IF(MATRIZASPECTOS[[#This Row],[(2) Tipo de valoración 2020]]="","",IF(MATRIZASPECTOS[[#This Row],[(2) Tipo de valoración 2020]]="Manual","",MATRIZASPECTOS[[#This Row],[Consecuencia]]))</f>
        <v>Moderada</v>
      </c>
      <c r="AN84" s="159" t="str">
        <f t="shared" si="273"/>
        <v>Moderado</v>
      </c>
      <c r="AO84" s="159">
        <f t="shared" si="274"/>
        <v>5</v>
      </c>
      <c r="AP84" s="159">
        <f t="shared" si="275"/>
        <v>3</v>
      </c>
      <c r="AQ84" s="78">
        <f t="shared" si="276"/>
        <v>15</v>
      </c>
      <c r="AR84" s="84">
        <f t="shared" si="277"/>
        <v>15</v>
      </c>
      <c r="AS84" s="78" t="str">
        <f t="shared" si="329"/>
        <v>Potencialmente no tolerable</v>
      </c>
      <c r="AT84" s="78" t="str">
        <f t="shared" si="330"/>
        <v>No</v>
      </c>
      <c r="AU84" s="140" t="s">
        <v>314</v>
      </c>
      <c r="AV84" s="37" t="s">
        <v>230</v>
      </c>
      <c r="AW84" s="27">
        <v>0</v>
      </c>
      <c r="AX84" s="191">
        <v>0</v>
      </c>
      <c r="AY84" s="29">
        <f t="shared" si="278"/>
        <v>0</v>
      </c>
      <c r="AZ84" s="27">
        <v>0</v>
      </c>
      <c r="BA84" s="189">
        <f t="shared" si="279"/>
        <v>0</v>
      </c>
      <c r="BB84" s="145">
        <v>44105</v>
      </c>
      <c r="BC84" s="27" t="s">
        <v>291</v>
      </c>
      <c r="BD84" s="27" t="str">
        <f>IF(MATRIZASPECTOS[[#This Row],[(E) Tipo de valoración extraordinaria 2020]]="","",IF(MATRIZASPECTOS[[#This Row],[(E) Tipo de valoración extraordinaria 2020]]="Manual","",MATRIZASPECTOS[[#This Row],[(2) Probabilidad]]))</f>
        <v>Certeza</v>
      </c>
      <c r="BE84" s="27" t="str">
        <f>IF(MATRIZASPECTOS[[#This Row],[(E) Tipo de valoración extraordinaria 2020]]="","",IF(MATRIZASPECTOS[[#This Row],[(E) Tipo de valoración extraordinaria 2020]]="Manual","",MATRIZASPECTOS[[#This Row],[(2) Consecuencia]]))</f>
        <v>Moderada</v>
      </c>
      <c r="BF84" s="27" t="str">
        <f t="shared" si="280"/>
        <v>Moderado</v>
      </c>
      <c r="BG84" s="27">
        <f t="shared" si="281"/>
        <v>5</v>
      </c>
      <c r="BH84" s="27">
        <f t="shared" si="282"/>
        <v>3</v>
      </c>
      <c r="BI84" s="27">
        <f t="shared" si="283"/>
        <v>15</v>
      </c>
      <c r="BJ84" s="29">
        <f t="shared" si="284"/>
        <v>15</v>
      </c>
      <c r="BK84" s="78" t="str">
        <f t="shared" si="331"/>
        <v>Potencialmente no tolerable</v>
      </c>
      <c r="BL84" s="27" t="str">
        <f t="shared" si="285"/>
        <v>No</v>
      </c>
      <c r="BM84" s="53" t="s">
        <v>450</v>
      </c>
      <c r="BN84" s="80"/>
      <c r="BO84" s="84">
        <f t="shared" si="286"/>
        <v>0</v>
      </c>
      <c r="BP84" s="83"/>
      <c r="BQ84" s="84" t="str">
        <f t="shared" si="332"/>
        <v/>
      </c>
      <c r="BR84" s="27"/>
      <c r="BS84" s="85" t="str">
        <f t="shared" si="333"/>
        <v/>
      </c>
      <c r="BT84" s="86"/>
      <c r="BU84" s="78">
        <f t="shared" si="287"/>
        <v>15</v>
      </c>
      <c r="BV84" s="78" t="str">
        <f t="shared" si="288"/>
        <v>Potencialmente no tolerable</v>
      </c>
      <c r="BW84" s="84" t="str">
        <f t="shared" si="334"/>
        <v/>
      </c>
      <c r="BX84" s="78" t="str">
        <f t="shared" si="335"/>
        <v/>
      </c>
      <c r="BY84" s="78" t="str">
        <f t="shared" si="336"/>
        <v/>
      </c>
      <c r="BZ84" s="79"/>
      <c r="CA84" s="80"/>
      <c r="CB84" s="84" t="str">
        <f t="shared" si="337"/>
        <v/>
      </c>
      <c r="CC84" s="83"/>
      <c r="CD84" s="84" t="str">
        <f t="shared" si="338"/>
        <v/>
      </c>
      <c r="CE84" s="27"/>
      <c r="CF84" s="85" t="str">
        <f t="shared" si="339"/>
        <v/>
      </c>
      <c r="CG84" s="86"/>
      <c r="CH84" s="78" t="str">
        <f t="shared" si="340"/>
        <v/>
      </c>
      <c r="CI84" s="78" t="str">
        <f t="shared" si="341"/>
        <v/>
      </c>
      <c r="CJ84" s="84" t="str">
        <f t="shared" si="342"/>
        <v/>
      </c>
      <c r="CK84" s="78" t="str">
        <f t="shared" si="343"/>
        <v/>
      </c>
      <c r="CL84" s="78" t="str">
        <f t="shared" si="344"/>
        <v/>
      </c>
      <c r="CM84" s="79"/>
      <c r="CN84" s="80"/>
      <c r="CO84" s="84" t="str">
        <f t="shared" si="345"/>
        <v/>
      </c>
      <c r="CP84" s="83"/>
      <c r="CQ84" s="84" t="str">
        <f t="shared" si="346"/>
        <v/>
      </c>
      <c r="CR84" s="27"/>
      <c r="CS84" s="85" t="str">
        <f t="shared" si="347"/>
        <v/>
      </c>
      <c r="CT84" s="86"/>
      <c r="CU84" s="78" t="str">
        <f t="shared" si="348"/>
        <v/>
      </c>
      <c r="CV84" s="78" t="str">
        <f t="shared" si="349"/>
        <v/>
      </c>
      <c r="CW84" s="84" t="str">
        <f t="shared" si="350"/>
        <v/>
      </c>
      <c r="CX84" s="78" t="str">
        <f t="shared" si="351"/>
        <v/>
      </c>
      <c r="CY84" s="78" t="str">
        <f t="shared" si="352"/>
        <v/>
      </c>
      <c r="CZ84" s="87"/>
    </row>
    <row r="85" spans="1:104" ht="45.75" thickBot="1" x14ac:dyDescent="0.3">
      <c r="A85" s="17">
        <v>82</v>
      </c>
      <c r="B85" s="76" t="str">
        <f t="shared" si="321"/>
        <v>Delimitación y declaración de áreas de zonas de interés</v>
      </c>
      <c r="C85" s="76" t="str">
        <f t="shared" si="322"/>
        <v>Generación de residuos</v>
      </c>
      <c r="D85" s="76" t="str">
        <f t="shared" si="323"/>
        <v>Contaminación por generación de residuos de aparatos eléctricos y electrónicos</v>
      </c>
      <c r="E85" s="82">
        <v>43647</v>
      </c>
      <c r="F85" s="168" t="s">
        <v>334</v>
      </c>
      <c r="G85" s="99" t="s">
        <v>177</v>
      </c>
      <c r="H85" s="99" t="s">
        <v>337</v>
      </c>
      <c r="I85" s="77" t="s">
        <v>3</v>
      </c>
      <c r="J85" s="78" t="s">
        <v>92</v>
      </c>
      <c r="K85" s="111" t="s">
        <v>221</v>
      </c>
      <c r="L85" s="53" t="s">
        <v>267</v>
      </c>
      <c r="M85" s="80" t="s">
        <v>68</v>
      </c>
      <c r="N85" s="77" t="s">
        <v>214</v>
      </c>
      <c r="O85" s="77" t="s">
        <v>459</v>
      </c>
      <c r="P85" s="77" t="s">
        <v>23</v>
      </c>
      <c r="Q85" s="77" t="s">
        <v>58</v>
      </c>
      <c r="R85" s="78" t="s">
        <v>71</v>
      </c>
      <c r="S85" s="81" t="s">
        <v>76</v>
      </c>
      <c r="T85" s="82">
        <v>43647</v>
      </c>
      <c r="U85" s="78" t="s">
        <v>101</v>
      </c>
      <c r="V85" s="78" t="s">
        <v>103</v>
      </c>
      <c r="W85" s="78" t="str">
        <f t="shared" si="324"/>
        <v>Moderado</v>
      </c>
      <c r="X85" s="78">
        <f t="shared" si="270"/>
        <v>5</v>
      </c>
      <c r="Y85" s="78">
        <f t="shared" si="271"/>
        <v>3</v>
      </c>
      <c r="Z85" s="78">
        <f t="shared" si="325"/>
        <v>15</v>
      </c>
      <c r="AA85" s="78" t="str">
        <f t="shared" si="326"/>
        <v>Potencialmente no tolerable</v>
      </c>
      <c r="AB85" s="78" t="str">
        <f t="shared" si="327"/>
        <v>No</v>
      </c>
      <c r="AC85" s="53" t="s">
        <v>306</v>
      </c>
      <c r="AD85" s="71" t="s">
        <v>230</v>
      </c>
      <c r="AE85" s="89">
        <v>0</v>
      </c>
      <c r="AF85" s="93">
        <v>0</v>
      </c>
      <c r="AG85" s="84">
        <f t="shared" si="328"/>
        <v>0</v>
      </c>
      <c r="AH85" s="27">
        <v>0</v>
      </c>
      <c r="AI85" s="187">
        <f t="shared" si="272"/>
        <v>0</v>
      </c>
      <c r="AJ85" s="145">
        <v>44006</v>
      </c>
      <c r="AK85" s="145" t="s">
        <v>291</v>
      </c>
      <c r="AL85" s="158" t="str">
        <f>IF(MATRIZASPECTOS[[#This Row],[(2) Tipo de valoración 2020]]="","",IF(MATRIZASPECTOS[[#This Row],[(2) Tipo de valoración 2020]]="Manual","",MATRIZASPECTOS[[#This Row],[Probabilidad]]))</f>
        <v>Certeza</v>
      </c>
      <c r="AM85" s="158" t="str">
        <f>IF(MATRIZASPECTOS[[#This Row],[(2) Tipo de valoración 2020]]="","",IF(MATRIZASPECTOS[[#This Row],[(2) Tipo de valoración 2020]]="Manual","",MATRIZASPECTOS[[#This Row],[Consecuencia]]))</f>
        <v>Moderada</v>
      </c>
      <c r="AN85" s="159" t="str">
        <f t="shared" si="273"/>
        <v>Moderado</v>
      </c>
      <c r="AO85" s="159">
        <f t="shared" si="274"/>
        <v>5</v>
      </c>
      <c r="AP85" s="159">
        <f t="shared" si="275"/>
        <v>3</v>
      </c>
      <c r="AQ85" s="78">
        <f t="shared" si="276"/>
        <v>15</v>
      </c>
      <c r="AR85" s="84">
        <f t="shared" si="277"/>
        <v>15</v>
      </c>
      <c r="AS85" s="78" t="str">
        <f t="shared" si="329"/>
        <v>Potencialmente no tolerable</v>
      </c>
      <c r="AT85" s="78" t="str">
        <f t="shared" si="330"/>
        <v>No</v>
      </c>
      <c r="AU85" s="140" t="s">
        <v>314</v>
      </c>
      <c r="AV85" s="37" t="s">
        <v>230</v>
      </c>
      <c r="AW85" s="27">
        <v>0</v>
      </c>
      <c r="AX85" s="191">
        <v>0</v>
      </c>
      <c r="AY85" s="29">
        <f t="shared" si="278"/>
        <v>0</v>
      </c>
      <c r="AZ85" s="27">
        <v>0</v>
      </c>
      <c r="BA85" s="189">
        <f t="shared" si="279"/>
        <v>0</v>
      </c>
      <c r="BB85" s="142">
        <v>44105</v>
      </c>
      <c r="BC85" s="27" t="s">
        <v>291</v>
      </c>
      <c r="BD85" s="27" t="str">
        <f>IF(MATRIZASPECTOS[[#This Row],[(E) Tipo de valoración extraordinaria 2020]]="","",IF(MATRIZASPECTOS[[#This Row],[(E) Tipo de valoración extraordinaria 2020]]="Manual","",MATRIZASPECTOS[[#This Row],[(2) Probabilidad]]))</f>
        <v>Certeza</v>
      </c>
      <c r="BE85" s="27" t="str">
        <f>IF(MATRIZASPECTOS[[#This Row],[(E) Tipo de valoración extraordinaria 2020]]="","",IF(MATRIZASPECTOS[[#This Row],[(E) Tipo de valoración extraordinaria 2020]]="Manual","",MATRIZASPECTOS[[#This Row],[(2) Consecuencia]]))</f>
        <v>Moderada</v>
      </c>
      <c r="BF85" s="27" t="str">
        <f t="shared" si="280"/>
        <v>Moderado</v>
      </c>
      <c r="BG85" s="27">
        <f t="shared" si="281"/>
        <v>5</v>
      </c>
      <c r="BH85" s="27">
        <f t="shared" si="282"/>
        <v>3</v>
      </c>
      <c r="BI85" s="27">
        <f t="shared" si="283"/>
        <v>15</v>
      </c>
      <c r="BJ85" s="29">
        <f t="shared" si="284"/>
        <v>15</v>
      </c>
      <c r="BK85" s="78" t="str">
        <f t="shared" si="331"/>
        <v>Potencialmente no tolerable</v>
      </c>
      <c r="BL85" s="27" t="str">
        <f t="shared" si="285"/>
        <v>No</v>
      </c>
      <c r="BM85" s="53" t="s">
        <v>420</v>
      </c>
      <c r="BN85" s="80"/>
      <c r="BO85" s="84">
        <f t="shared" si="286"/>
        <v>0</v>
      </c>
      <c r="BP85" s="83"/>
      <c r="BQ85" s="84" t="str">
        <f t="shared" si="332"/>
        <v/>
      </c>
      <c r="BR85" s="27"/>
      <c r="BS85" s="85" t="str">
        <f t="shared" si="333"/>
        <v/>
      </c>
      <c r="BT85" s="86"/>
      <c r="BU85" s="78">
        <f t="shared" si="287"/>
        <v>15</v>
      </c>
      <c r="BV85" s="78" t="str">
        <f t="shared" si="288"/>
        <v>Potencialmente no tolerable</v>
      </c>
      <c r="BW85" s="84" t="str">
        <f t="shared" si="334"/>
        <v/>
      </c>
      <c r="BX85" s="78" t="str">
        <f t="shared" si="335"/>
        <v/>
      </c>
      <c r="BY85" s="78" t="str">
        <f t="shared" si="336"/>
        <v/>
      </c>
      <c r="BZ85" s="79"/>
      <c r="CA85" s="80"/>
      <c r="CB85" s="84" t="str">
        <f t="shared" si="337"/>
        <v/>
      </c>
      <c r="CC85" s="83"/>
      <c r="CD85" s="84" t="str">
        <f t="shared" si="338"/>
        <v/>
      </c>
      <c r="CE85" s="27"/>
      <c r="CF85" s="85" t="str">
        <f t="shared" si="339"/>
        <v/>
      </c>
      <c r="CG85" s="86"/>
      <c r="CH85" s="78" t="str">
        <f t="shared" si="340"/>
        <v/>
      </c>
      <c r="CI85" s="78" t="str">
        <f t="shared" si="341"/>
        <v/>
      </c>
      <c r="CJ85" s="84" t="str">
        <f t="shared" si="342"/>
        <v/>
      </c>
      <c r="CK85" s="78" t="str">
        <f t="shared" si="343"/>
        <v/>
      </c>
      <c r="CL85" s="78" t="str">
        <f t="shared" si="344"/>
        <v/>
      </c>
      <c r="CM85" s="79"/>
      <c r="CN85" s="80"/>
      <c r="CO85" s="84" t="str">
        <f t="shared" si="345"/>
        <v/>
      </c>
      <c r="CP85" s="83"/>
      <c r="CQ85" s="84" t="str">
        <f t="shared" si="346"/>
        <v/>
      </c>
      <c r="CR85" s="27"/>
      <c r="CS85" s="85" t="str">
        <f t="shared" si="347"/>
        <v/>
      </c>
      <c r="CT85" s="86"/>
      <c r="CU85" s="78" t="str">
        <f t="shared" si="348"/>
        <v/>
      </c>
      <c r="CV85" s="78" t="str">
        <f t="shared" si="349"/>
        <v/>
      </c>
      <c r="CW85" s="84" t="str">
        <f t="shared" si="350"/>
        <v/>
      </c>
      <c r="CX85" s="78" t="str">
        <f t="shared" si="351"/>
        <v/>
      </c>
      <c r="CY85" s="78" t="str">
        <f t="shared" si="352"/>
        <v/>
      </c>
      <c r="CZ85" s="87"/>
    </row>
    <row r="86" spans="1:104" ht="45.75" thickBot="1" x14ac:dyDescent="0.3">
      <c r="A86" s="17">
        <v>83</v>
      </c>
      <c r="B86" s="76" t="str">
        <f t="shared" si="321"/>
        <v>Delimitación y declaración de áreas de zonas de interés</v>
      </c>
      <c r="C86" s="76" t="str">
        <f t="shared" si="322"/>
        <v>Generación de residuos</v>
      </c>
      <c r="D86" s="76" t="str">
        <f t="shared" si="323"/>
        <v>Contaminación por generación de residuos de escombro</v>
      </c>
      <c r="E86" s="82">
        <v>43647</v>
      </c>
      <c r="F86" s="168" t="s">
        <v>334</v>
      </c>
      <c r="G86" s="99" t="s">
        <v>177</v>
      </c>
      <c r="H86" s="99" t="s">
        <v>337</v>
      </c>
      <c r="I86" s="77" t="s">
        <v>3</v>
      </c>
      <c r="J86" s="78" t="s">
        <v>92</v>
      </c>
      <c r="K86" s="111" t="s">
        <v>221</v>
      </c>
      <c r="L86" s="53" t="s">
        <v>267</v>
      </c>
      <c r="M86" s="80" t="s">
        <v>68</v>
      </c>
      <c r="N86" s="77" t="s">
        <v>224</v>
      </c>
      <c r="O86" s="77" t="s">
        <v>459</v>
      </c>
      <c r="P86" s="77" t="s">
        <v>23</v>
      </c>
      <c r="Q86" s="77" t="s">
        <v>57</v>
      </c>
      <c r="R86" s="78" t="s">
        <v>71</v>
      </c>
      <c r="S86" s="81" t="s">
        <v>76</v>
      </c>
      <c r="T86" s="82">
        <v>43647</v>
      </c>
      <c r="U86" s="78" t="s">
        <v>99</v>
      </c>
      <c r="V86" s="78" t="s">
        <v>104</v>
      </c>
      <c r="W86" s="78" t="str">
        <f t="shared" si="324"/>
        <v>Bajo</v>
      </c>
      <c r="X86" s="78">
        <f t="shared" si="270"/>
        <v>1</v>
      </c>
      <c r="Y86" s="78">
        <f t="shared" si="271"/>
        <v>5</v>
      </c>
      <c r="Z86" s="78">
        <f t="shared" si="325"/>
        <v>5</v>
      </c>
      <c r="AA86" s="78" t="str">
        <f t="shared" si="326"/>
        <v>Tolerable</v>
      </c>
      <c r="AB86" s="78" t="str">
        <f t="shared" si="327"/>
        <v>No</v>
      </c>
      <c r="AC86" s="53" t="s">
        <v>306</v>
      </c>
      <c r="AD86" s="80" t="s">
        <v>230</v>
      </c>
      <c r="AE86" s="78">
        <v>0</v>
      </c>
      <c r="AF86" s="83">
        <v>0</v>
      </c>
      <c r="AG86" s="84">
        <f t="shared" si="328"/>
        <v>0</v>
      </c>
      <c r="AH86" s="27">
        <v>0</v>
      </c>
      <c r="AI86" s="187">
        <f t="shared" si="272"/>
        <v>0</v>
      </c>
      <c r="AJ86" s="145">
        <v>44006</v>
      </c>
      <c r="AK86" s="145" t="s">
        <v>291</v>
      </c>
      <c r="AL86" s="158" t="str">
        <f>IF(MATRIZASPECTOS[[#This Row],[(2) Tipo de valoración 2020]]="","",IF(MATRIZASPECTOS[[#This Row],[(2) Tipo de valoración 2020]]="Manual","",MATRIZASPECTOS[[#This Row],[Probabilidad]]))</f>
        <v>Improbable</v>
      </c>
      <c r="AM86" s="158" t="str">
        <f>IF(MATRIZASPECTOS[[#This Row],[(2) Tipo de valoración 2020]]="","",IF(MATRIZASPECTOS[[#This Row],[(2) Tipo de valoración 2020]]="Manual","",MATRIZASPECTOS[[#This Row],[Consecuencia]]))</f>
        <v>Alta</v>
      </c>
      <c r="AN86" s="159" t="str">
        <f t="shared" si="273"/>
        <v>Bajo</v>
      </c>
      <c r="AO86" s="159">
        <f t="shared" si="274"/>
        <v>1</v>
      </c>
      <c r="AP86" s="159">
        <f t="shared" si="275"/>
        <v>5</v>
      </c>
      <c r="AQ86" s="78">
        <f t="shared" si="276"/>
        <v>5</v>
      </c>
      <c r="AR86" s="84">
        <f t="shared" si="277"/>
        <v>5</v>
      </c>
      <c r="AS86" s="78" t="str">
        <f t="shared" si="329"/>
        <v>Tolerable</v>
      </c>
      <c r="AT86" s="78" t="str">
        <f t="shared" si="330"/>
        <v>No</v>
      </c>
      <c r="AU86" s="140" t="s">
        <v>314</v>
      </c>
      <c r="AV86" s="37" t="s">
        <v>230</v>
      </c>
      <c r="AW86" s="27">
        <v>0</v>
      </c>
      <c r="AX86" s="191">
        <v>0</v>
      </c>
      <c r="AY86" s="29">
        <f t="shared" si="278"/>
        <v>0</v>
      </c>
      <c r="AZ86" s="27">
        <v>0</v>
      </c>
      <c r="BA86" s="189">
        <f t="shared" si="279"/>
        <v>0</v>
      </c>
      <c r="BB86" s="142">
        <v>44105</v>
      </c>
      <c r="BC86" s="27" t="s">
        <v>291</v>
      </c>
      <c r="BD86" s="27" t="str">
        <f>IF(MATRIZASPECTOS[[#This Row],[(E) Tipo de valoración extraordinaria 2020]]="","",IF(MATRIZASPECTOS[[#This Row],[(E) Tipo de valoración extraordinaria 2020]]="Manual","",MATRIZASPECTOS[[#This Row],[(2) Probabilidad]]))</f>
        <v>Improbable</v>
      </c>
      <c r="BE86" s="27" t="str">
        <f>IF(MATRIZASPECTOS[[#This Row],[(E) Tipo de valoración extraordinaria 2020]]="","",IF(MATRIZASPECTOS[[#This Row],[(E) Tipo de valoración extraordinaria 2020]]="Manual","",MATRIZASPECTOS[[#This Row],[(2) Consecuencia]]))</f>
        <v>Alta</v>
      </c>
      <c r="BF86" s="27" t="str">
        <f t="shared" si="280"/>
        <v>Bajo</v>
      </c>
      <c r="BG86" s="27">
        <f t="shared" si="281"/>
        <v>1</v>
      </c>
      <c r="BH86" s="27">
        <f t="shared" si="282"/>
        <v>5</v>
      </c>
      <c r="BI86" s="27">
        <f t="shared" si="283"/>
        <v>5</v>
      </c>
      <c r="BJ86" s="29">
        <f t="shared" si="284"/>
        <v>5</v>
      </c>
      <c r="BK86" s="78" t="str">
        <f t="shared" si="331"/>
        <v>Tolerable</v>
      </c>
      <c r="BL86" s="27" t="str">
        <f t="shared" si="285"/>
        <v>No</v>
      </c>
      <c r="BM86" s="53" t="s">
        <v>421</v>
      </c>
      <c r="BN86" s="80"/>
      <c r="BO86" s="84">
        <f t="shared" si="286"/>
        <v>0</v>
      </c>
      <c r="BP86" s="83"/>
      <c r="BQ86" s="84" t="str">
        <f t="shared" si="332"/>
        <v/>
      </c>
      <c r="BR86" s="27"/>
      <c r="BS86" s="85" t="str">
        <f t="shared" si="333"/>
        <v/>
      </c>
      <c r="BT86" s="86"/>
      <c r="BU86" s="78">
        <f t="shared" si="287"/>
        <v>5</v>
      </c>
      <c r="BV86" s="78" t="str">
        <f t="shared" si="288"/>
        <v>Tolerable</v>
      </c>
      <c r="BW86" s="84" t="str">
        <f t="shared" si="334"/>
        <v/>
      </c>
      <c r="BX86" s="78" t="str">
        <f t="shared" si="335"/>
        <v/>
      </c>
      <c r="BY86" s="78" t="str">
        <f t="shared" si="336"/>
        <v/>
      </c>
      <c r="BZ86" s="79"/>
      <c r="CA86" s="80"/>
      <c r="CB86" s="84" t="str">
        <f t="shared" si="337"/>
        <v/>
      </c>
      <c r="CC86" s="83"/>
      <c r="CD86" s="84" t="str">
        <f t="shared" si="338"/>
        <v/>
      </c>
      <c r="CE86" s="27"/>
      <c r="CF86" s="85" t="str">
        <f t="shared" si="339"/>
        <v/>
      </c>
      <c r="CG86" s="86"/>
      <c r="CH86" s="78" t="str">
        <f t="shared" si="340"/>
        <v/>
      </c>
      <c r="CI86" s="78" t="str">
        <f t="shared" si="341"/>
        <v/>
      </c>
      <c r="CJ86" s="84" t="str">
        <f t="shared" si="342"/>
        <v/>
      </c>
      <c r="CK86" s="78" t="str">
        <f t="shared" si="343"/>
        <v/>
      </c>
      <c r="CL86" s="78" t="str">
        <f t="shared" si="344"/>
        <v/>
      </c>
      <c r="CM86" s="79"/>
      <c r="CN86" s="80"/>
      <c r="CO86" s="84" t="str">
        <f t="shared" si="345"/>
        <v/>
      </c>
      <c r="CP86" s="83"/>
      <c r="CQ86" s="84" t="str">
        <f t="shared" si="346"/>
        <v/>
      </c>
      <c r="CR86" s="27"/>
      <c r="CS86" s="85" t="str">
        <f t="shared" si="347"/>
        <v/>
      </c>
      <c r="CT86" s="86"/>
      <c r="CU86" s="78" t="str">
        <f t="shared" si="348"/>
        <v/>
      </c>
      <c r="CV86" s="78" t="str">
        <f t="shared" si="349"/>
        <v/>
      </c>
      <c r="CW86" s="84" t="str">
        <f t="shared" si="350"/>
        <v/>
      </c>
      <c r="CX86" s="78" t="str">
        <f t="shared" si="351"/>
        <v/>
      </c>
      <c r="CY86" s="78" t="str">
        <f t="shared" si="352"/>
        <v/>
      </c>
      <c r="CZ86" s="87"/>
    </row>
    <row r="87" spans="1:104" ht="45.75" thickBot="1" x14ac:dyDescent="0.3">
      <c r="A87" s="17">
        <v>84</v>
      </c>
      <c r="B87" s="88" t="str">
        <f t="shared" si="321"/>
        <v>Delimitación y declaración de áreas de zonas de interés</v>
      </c>
      <c r="C87" s="88" t="str">
        <f t="shared" si="322"/>
        <v>Generación de residuos</v>
      </c>
      <c r="D87" s="88" t="str">
        <f t="shared" si="323"/>
        <v>Contaminación por generación de residuos peligrosos</v>
      </c>
      <c r="E87" s="92">
        <v>43647</v>
      </c>
      <c r="F87" s="169" t="s">
        <v>334</v>
      </c>
      <c r="G87" s="99" t="s">
        <v>177</v>
      </c>
      <c r="H87" s="99" t="s">
        <v>337</v>
      </c>
      <c r="I87" s="101" t="s">
        <v>3</v>
      </c>
      <c r="J87" s="89" t="s">
        <v>92</v>
      </c>
      <c r="K87" s="105" t="s">
        <v>222</v>
      </c>
      <c r="L87" s="53" t="s">
        <v>267</v>
      </c>
      <c r="M87" s="91" t="s">
        <v>68</v>
      </c>
      <c r="N87" s="101" t="s">
        <v>225</v>
      </c>
      <c r="O87" s="101" t="s">
        <v>459</v>
      </c>
      <c r="P87" s="101" t="s">
        <v>23</v>
      </c>
      <c r="Q87" s="101" t="s">
        <v>56</v>
      </c>
      <c r="R87" s="89" t="s">
        <v>71</v>
      </c>
      <c r="S87" s="102" t="s">
        <v>76</v>
      </c>
      <c r="T87" s="92">
        <v>43647</v>
      </c>
      <c r="U87" s="89" t="s">
        <v>99</v>
      </c>
      <c r="V87" s="89" t="s">
        <v>103</v>
      </c>
      <c r="W87" s="89" t="str">
        <f t="shared" si="324"/>
        <v>Bajo</v>
      </c>
      <c r="X87" s="89">
        <f t="shared" si="270"/>
        <v>1</v>
      </c>
      <c r="Y87" s="89">
        <f t="shared" si="271"/>
        <v>3</v>
      </c>
      <c r="Z87" s="89">
        <f t="shared" si="325"/>
        <v>3</v>
      </c>
      <c r="AA87" s="89" t="str">
        <f t="shared" si="326"/>
        <v>Tolerable</v>
      </c>
      <c r="AB87" s="89" t="str">
        <f t="shared" si="327"/>
        <v>No</v>
      </c>
      <c r="AC87" s="53" t="s">
        <v>306</v>
      </c>
      <c r="AD87" s="80" t="s">
        <v>230</v>
      </c>
      <c r="AE87" s="78">
        <v>0</v>
      </c>
      <c r="AF87" s="93">
        <v>0</v>
      </c>
      <c r="AG87" s="94">
        <f t="shared" si="328"/>
        <v>0</v>
      </c>
      <c r="AH87" s="69">
        <v>0</v>
      </c>
      <c r="AI87" s="186">
        <f t="shared" si="272"/>
        <v>0</v>
      </c>
      <c r="AJ87" s="144">
        <v>44006</v>
      </c>
      <c r="AK87" s="144" t="s">
        <v>291</v>
      </c>
      <c r="AL87" s="156" t="str">
        <f>IF(MATRIZASPECTOS[[#This Row],[(2) Tipo de valoración 2020]]="","",IF(MATRIZASPECTOS[[#This Row],[(2) Tipo de valoración 2020]]="Manual","",MATRIZASPECTOS[[#This Row],[Probabilidad]]))</f>
        <v>Improbable</v>
      </c>
      <c r="AM87" s="156" t="str">
        <f>IF(MATRIZASPECTOS[[#This Row],[(2) Tipo de valoración 2020]]="","",IF(MATRIZASPECTOS[[#This Row],[(2) Tipo de valoración 2020]]="Manual","",MATRIZASPECTOS[[#This Row],[Consecuencia]]))</f>
        <v>Moderada</v>
      </c>
      <c r="AN87" s="157" t="str">
        <f t="shared" si="273"/>
        <v>Bajo</v>
      </c>
      <c r="AO87" s="157">
        <f t="shared" si="274"/>
        <v>1</v>
      </c>
      <c r="AP87" s="157">
        <f t="shared" si="275"/>
        <v>3</v>
      </c>
      <c r="AQ87" s="89">
        <f t="shared" si="276"/>
        <v>3</v>
      </c>
      <c r="AR87" s="94">
        <f t="shared" si="277"/>
        <v>3</v>
      </c>
      <c r="AS87" s="89" t="str">
        <f t="shared" si="329"/>
        <v>Tolerable</v>
      </c>
      <c r="AT87" s="89" t="str">
        <f t="shared" si="330"/>
        <v>No</v>
      </c>
      <c r="AU87" s="140" t="s">
        <v>314</v>
      </c>
      <c r="AV87" s="37" t="s">
        <v>230</v>
      </c>
      <c r="AW87" s="27">
        <v>0</v>
      </c>
      <c r="AX87" s="191">
        <v>0</v>
      </c>
      <c r="AY87" s="29">
        <f t="shared" si="278"/>
        <v>0</v>
      </c>
      <c r="AZ87" s="27">
        <v>0</v>
      </c>
      <c r="BA87" s="189">
        <f t="shared" si="279"/>
        <v>0</v>
      </c>
      <c r="BB87" s="142">
        <v>44105</v>
      </c>
      <c r="BC87" s="27" t="s">
        <v>291</v>
      </c>
      <c r="BD87" s="27" t="str">
        <f>IF(MATRIZASPECTOS[[#This Row],[(E) Tipo de valoración extraordinaria 2020]]="","",IF(MATRIZASPECTOS[[#This Row],[(E) Tipo de valoración extraordinaria 2020]]="Manual","",MATRIZASPECTOS[[#This Row],[(2) Probabilidad]]))</f>
        <v>Improbable</v>
      </c>
      <c r="BE87" s="27" t="str">
        <f>IF(MATRIZASPECTOS[[#This Row],[(E) Tipo de valoración extraordinaria 2020]]="","",IF(MATRIZASPECTOS[[#This Row],[(E) Tipo de valoración extraordinaria 2020]]="Manual","",MATRIZASPECTOS[[#This Row],[(2) Consecuencia]]))</f>
        <v>Moderada</v>
      </c>
      <c r="BF87" s="27" t="str">
        <f t="shared" si="280"/>
        <v>Bajo</v>
      </c>
      <c r="BG87" s="27">
        <f t="shared" si="281"/>
        <v>1</v>
      </c>
      <c r="BH87" s="27">
        <f t="shared" si="282"/>
        <v>3</v>
      </c>
      <c r="BI87" s="27">
        <f t="shared" si="283"/>
        <v>3</v>
      </c>
      <c r="BJ87" s="29">
        <f t="shared" si="284"/>
        <v>3</v>
      </c>
      <c r="BK87" s="89" t="str">
        <f t="shared" si="331"/>
        <v>Tolerable</v>
      </c>
      <c r="BL87" s="27" t="str">
        <f t="shared" si="285"/>
        <v>No</v>
      </c>
      <c r="BM87" s="53" t="s">
        <v>422</v>
      </c>
      <c r="BN87" s="91"/>
      <c r="BO87" s="94">
        <f t="shared" si="286"/>
        <v>0</v>
      </c>
      <c r="BP87" s="93"/>
      <c r="BQ87" s="94" t="str">
        <f t="shared" si="332"/>
        <v/>
      </c>
      <c r="BR87" s="69"/>
      <c r="BS87" s="95" t="str">
        <f t="shared" si="333"/>
        <v/>
      </c>
      <c r="BT87" s="96"/>
      <c r="BU87" s="89">
        <f t="shared" si="287"/>
        <v>3</v>
      </c>
      <c r="BV87" s="89" t="str">
        <f t="shared" si="288"/>
        <v>Tolerable</v>
      </c>
      <c r="BW87" s="94" t="str">
        <f t="shared" si="334"/>
        <v/>
      </c>
      <c r="BX87" s="89" t="str">
        <f t="shared" si="335"/>
        <v/>
      </c>
      <c r="BY87" s="89" t="str">
        <f t="shared" si="336"/>
        <v/>
      </c>
      <c r="BZ87" s="90"/>
      <c r="CA87" s="91"/>
      <c r="CB87" s="94" t="str">
        <f t="shared" si="337"/>
        <v/>
      </c>
      <c r="CC87" s="93"/>
      <c r="CD87" s="94" t="str">
        <f t="shared" si="338"/>
        <v/>
      </c>
      <c r="CE87" s="69"/>
      <c r="CF87" s="95" t="str">
        <f t="shared" si="339"/>
        <v/>
      </c>
      <c r="CG87" s="96"/>
      <c r="CH87" s="89" t="str">
        <f t="shared" si="340"/>
        <v/>
      </c>
      <c r="CI87" s="89" t="str">
        <f t="shared" si="341"/>
        <v/>
      </c>
      <c r="CJ87" s="94" t="str">
        <f t="shared" si="342"/>
        <v/>
      </c>
      <c r="CK87" s="89" t="str">
        <f t="shared" si="343"/>
        <v/>
      </c>
      <c r="CL87" s="89" t="str">
        <f t="shared" si="344"/>
        <v/>
      </c>
      <c r="CM87" s="90"/>
      <c r="CN87" s="91"/>
      <c r="CO87" s="94" t="str">
        <f t="shared" si="345"/>
        <v/>
      </c>
      <c r="CP87" s="93"/>
      <c r="CQ87" s="94" t="str">
        <f t="shared" si="346"/>
        <v/>
      </c>
      <c r="CR87" s="69"/>
      <c r="CS87" s="95" t="str">
        <f t="shared" si="347"/>
        <v/>
      </c>
      <c r="CT87" s="96"/>
      <c r="CU87" s="89" t="str">
        <f t="shared" si="348"/>
        <v/>
      </c>
      <c r="CV87" s="89" t="str">
        <f t="shared" si="349"/>
        <v/>
      </c>
      <c r="CW87" s="94" t="str">
        <f t="shared" si="350"/>
        <v/>
      </c>
      <c r="CX87" s="89" t="str">
        <f t="shared" si="351"/>
        <v/>
      </c>
      <c r="CY87" s="89" t="str">
        <f t="shared" si="352"/>
        <v/>
      </c>
      <c r="CZ87" s="97"/>
    </row>
    <row r="88" spans="1:104" ht="45.75" thickBot="1" x14ac:dyDescent="0.3">
      <c r="A88" s="17">
        <v>85</v>
      </c>
      <c r="B88" s="76" t="str">
        <f t="shared" ref="B88:B117" si="353">IF(I88="","",I88)</f>
        <v>Gestión de la Inversión Minera</v>
      </c>
      <c r="C88" s="76" t="str">
        <f t="shared" ref="C88:C117" si="354">IF(P88="","",P88)</f>
        <v>Consumo del recurso hídrico</v>
      </c>
      <c r="D88" s="76" t="str">
        <f t="shared" ref="D88:D117" si="355">IF(Q88="","",Q88)</f>
        <v>Agotamiento del recurso hídrico</v>
      </c>
      <c r="E88" s="82">
        <v>43647</v>
      </c>
      <c r="F88" s="168" t="s">
        <v>334</v>
      </c>
      <c r="G88" s="99" t="s">
        <v>177</v>
      </c>
      <c r="H88" s="99" t="s">
        <v>337</v>
      </c>
      <c r="I88" s="77" t="s">
        <v>4</v>
      </c>
      <c r="J88" s="89" t="s">
        <v>90</v>
      </c>
      <c r="K88" s="111" t="s">
        <v>230</v>
      </c>
      <c r="L88" s="53" t="s">
        <v>270</v>
      </c>
      <c r="M88" s="80" t="s">
        <v>233</v>
      </c>
      <c r="N88" s="77" t="s">
        <v>199</v>
      </c>
      <c r="O88" s="77" t="s">
        <v>459</v>
      </c>
      <c r="P88" s="77" t="s">
        <v>21</v>
      </c>
      <c r="Q88" s="77" t="s">
        <v>52</v>
      </c>
      <c r="R88" s="78" t="s">
        <v>71</v>
      </c>
      <c r="S88" s="81" t="s">
        <v>75</v>
      </c>
      <c r="T88" s="82">
        <v>43647</v>
      </c>
      <c r="U88" s="78" t="s">
        <v>100</v>
      </c>
      <c r="V88" s="78" t="s">
        <v>103</v>
      </c>
      <c r="W88" s="78" t="str">
        <f t="shared" ref="W88:W117" si="356">IF(Z88="","",IF(Z88&lt;=10,"Bajo",IF(Z88&lt;=15,"Moderado",IF(Z88&gt;15,"Alto",""))))</f>
        <v>Bajo</v>
      </c>
      <c r="X88" s="78">
        <f t="shared" ref="X88:X117" si="357">IF(U88="","",VLOOKUP(U88,MATRIZ2,2,FALSE))</f>
        <v>3</v>
      </c>
      <c r="Y88" s="78">
        <f t="shared" ref="Y88:Y117" si="358">IF(V88="","",VLOOKUP(V88,MATRIZ3,2,FALSE))</f>
        <v>3</v>
      </c>
      <c r="Z88" s="78">
        <f t="shared" ref="Z88:Z117" si="359">IF(X88="","",IF(Y88="","",(X88*Y88)))</f>
        <v>9</v>
      </c>
      <c r="AA88" s="78" t="str">
        <f t="shared" ref="AA88:AA117" si="360">IF(Z88="","",IF(Z88&lt;=10,"Tolerable",IF(Z88&lt;=15,"Potencialmente no tolerable",IF(Z88&gt;15,"No tolerable",""))))</f>
        <v>Tolerable</v>
      </c>
      <c r="AB88" s="78" t="str">
        <f t="shared" ref="AB88:AB117" si="361">IF(AA88="","",IF(AA88="Tolerable","No",IF(AA88="Potencialmente no tolerable","No",IF(AA88="No tolerable","Si",""))))</f>
        <v>No</v>
      </c>
      <c r="AC88" s="53" t="s">
        <v>306</v>
      </c>
      <c r="AD88" s="80" t="s">
        <v>230</v>
      </c>
      <c r="AE88" s="78">
        <v>0</v>
      </c>
      <c r="AF88" s="83">
        <v>0</v>
      </c>
      <c r="AG88" s="84">
        <f t="shared" ref="AG88:AG117" si="362">IF(AE88="","",IF(AF88="","",(AE88-(AE88*AF88))))</f>
        <v>0</v>
      </c>
      <c r="AH88" s="27">
        <v>0</v>
      </c>
      <c r="AI88" s="187">
        <f t="shared" si="272"/>
        <v>0</v>
      </c>
      <c r="AJ88" s="145">
        <v>44006</v>
      </c>
      <c r="AK88" s="145" t="s">
        <v>291</v>
      </c>
      <c r="AL88" s="158" t="str">
        <f>IF(MATRIZASPECTOS[[#This Row],[(2) Tipo de valoración 2020]]="","",IF(MATRIZASPECTOS[[#This Row],[(2) Tipo de valoración 2020]]="Manual","",MATRIZASPECTOS[[#This Row],[Probabilidad]]))</f>
        <v>Probable</v>
      </c>
      <c r="AM88" s="158" t="str">
        <f>IF(MATRIZASPECTOS[[#This Row],[(2) Tipo de valoración 2020]]="","",IF(MATRIZASPECTOS[[#This Row],[(2) Tipo de valoración 2020]]="Manual","",MATRIZASPECTOS[[#This Row],[Consecuencia]]))</f>
        <v>Moderada</v>
      </c>
      <c r="AN88" s="159" t="str">
        <f t="shared" si="273"/>
        <v>Bajo</v>
      </c>
      <c r="AO88" s="159">
        <f t="shared" si="274"/>
        <v>3</v>
      </c>
      <c r="AP88" s="159">
        <f t="shared" si="275"/>
        <v>3</v>
      </c>
      <c r="AQ88" s="78">
        <f t="shared" si="276"/>
        <v>9</v>
      </c>
      <c r="AR88" s="84">
        <f t="shared" si="277"/>
        <v>9</v>
      </c>
      <c r="AS88" s="78" t="str">
        <f t="shared" ref="AS88:AS117" si="363">IF(AR88="","",IF(AR88&lt;=10,"Tolerable",IF(AR88&lt;=15,"Potencialmente no tolerable",IF(AR88&gt;15,"No tolerable",""))))</f>
        <v>Tolerable</v>
      </c>
      <c r="AT88" s="78" t="str">
        <f t="shared" ref="AT88:AT117" si="364">IF(AS88="","",IF(AS88="Tolerable","No",IF(AS88="Potencialmente no tolerable","No",IF(AS88="No tolerable","Si",""))))</f>
        <v>No</v>
      </c>
      <c r="AU88" s="140" t="s">
        <v>300</v>
      </c>
      <c r="AV88" s="37" t="s">
        <v>230</v>
      </c>
      <c r="AW88" s="27">
        <v>0</v>
      </c>
      <c r="AX88" s="191">
        <v>0</v>
      </c>
      <c r="AY88" s="29">
        <f t="shared" si="278"/>
        <v>0</v>
      </c>
      <c r="AZ88" s="27">
        <v>0</v>
      </c>
      <c r="BA88" s="189">
        <f t="shared" si="279"/>
        <v>0</v>
      </c>
      <c r="BB88" s="142">
        <v>44105</v>
      </c>
      <c r="BC88" s="27" t="s">
        <v>292</v>
      </c>
      <c r="BD88" s="27" t="s">
        <v>99</v>
      </c>
      <c r="BE88" s="27" t="s">
        <v>103</v>
      </c>
      <c r="BF88" s="27" t="str">
        <f t="shared" si="280"/>
        <v>Bajo</v>
      </c>
      <c r="BG88" s="27">
        <f t="shared" si="281"/>
        <v>1</v>
      </c>
      <c r="BH88" s="27">
        <f t="shared" si="282"/>
        <v>3</v>
      </c>
      <c r="BI88" s="27">
        <f t="shared" si="283"/>
        <v>3</v>
      </c>
      <c r="BJ88" s="29">
        <f t="shared" si="284"/>
        <v>3</v>
      </c>
      <c r="BK88" s="78" t="str">
        <f t="shared" si="331"/>
        <v>Tolerable</v>
      </c>
      <c r="BL88" s="27" t="str">
        <f t="shared" si="285"/>
        <v>No</v>
      </c>
      <c r="BM88" s="53" t="s">
        <v>394</v>
      </c>
      <c r="BN88" s="80"/>
      <c r="BO88" s="84">
        <f t="shared" si="286"/>
        <v>0</v>
      </c>
      <c r="BP88" s="83"/>
      <c r="BQ88" s="84" t="str">
        <f t="shared" ref="BQ88:BQ117" si="365">IF(BO88="","",IF(BP88="","",(BO88-(BO88*BP88))))</f>
        <v/>
      </c>
      <c r="BR88" s="27"/>
      <c r="BS88" s="85" t="str">
        <f t="shared" ref="BS88:BS117" si="366">IF(BQ88="","",IF(BR88="","",((BQ88-BR88)/BQ88)))</f>
        <v/>
      </c>
      <c r="BT88" s="86"/>
      <c r="BU88" s="78">
        <f t="shared" si="287"/>
        <v>9</v>
      </c>
      <c r="BV88" s="78" t="str">
        <f t="shared" si="288"/>
        <v>Tolerable</v>
      </c>
      <c r="BW88" s="84" t="str">
        <f t="shared" ref="BW88:BW117" si="367">IF(BS88="","",(IF(BS88&lt;=-1%,(BU88+(ABS(BU88*BS88))),(BU88-((ABS(BU88*BS88))+BP88)))))</f>
        <v/>
      </c>
      <c r="BX88" s="78" t="str">
        <f t="shared" ref="BX88:BX117" si="368">IF(BW88="","",IF(BW88&lt;=10,"Tolerable",IF(BW88&lt;=15,"Potencialmente no tolerable",IF(BW88&gt;15,"No tolerable",""))))</f>
        <v/>
      </c>
      <c r="BY88" s="78" t="str">
        <f t="shared" ref="BY88:BY117" si="369">IF(BX88="","",IF(BX88="Tolerable","No",IF(BX88="Potencialmente no tolerable","No",IF(BX88="No tolerable","Si",""))))</f>
        <v/>
      </c>
      <c r="BZ88" s="79"/>
      <c r="CA88" s="80"/>
      <c r="CB88" s="84" t="str">
        <f t="shared" ref="CB88:CB117" si="370">IF(BR88="","",BR88)</f>
        <v/>
      </c>
      <c r="CC88" s="83"/>
      <c r="CD88" s="84" t="str">
        <f t="shared" ref="CD88:CD117" si="371">IF(CB88="","",IF(CC88="","",(CB88-(CB88*CC88))))</f>
        <v/>
      </c>
      <c r="CE88" s="27"/>
      <c r="CF88" s="85" t="str">
        <f t="shared" ref="CF88:CF117" si="372">IF(CD88="","",IF(CE88="","",((CD88-CE88)/CD88)))</f>
        <v/>
      </c>
      <c r="CG88" s="86"/>
      <c r="CH88" s="78" t="str">
        <f t="shared" ref="CH88:CH117" si="373">IF(BW88="","",BW88)</f>
        <v/>
      </c>
      <c r="CI88" s="78" t="str">
        <f t="shared" ref="CI88:CI117" si="374">IF(BX88="","",BX88)</f>
        <v/>
      </c>
      <c r="CJ88" s="84" t="str">
        <f t="shared" ref="CJ88:CJ117" si="375">IF(CF88="","",(IF(CF88&lt;=-1%,(CH88+(ABS(CH88*CF88))),(CH88-((ABS(CH88*CF88))+CC88)))))</f>
        <v/>
      </c>
      <c r="CK88" s="78" t="str">
        <f t="shared" ref="CK88:CK117" si="376">IF(CJ88="","",IF(CJ88&lt;=10,"Tolerable",IF(CJ88&lt;=15,"Potencialmente no tolerable",IF(CJ88&gt;15,"No tolerable",""))))</f>
        <v/>
      </c>
      <c r="CL88" s="78" t="str">
        <f t="shared" ref="CL88:CL117" si="377">IF(CK88="","",IF(CK88="Tolerable","No",IF(CK88="Potencialmente no tolerable","No",IF(CK88="No tolerable","Si",""))))</f>
        <v/>
      </c>
      <c r="CM88" s="79"/>
      <c r="CN88" s="80"/>
      <c r="CO88" s="84" t="str">
        <f t="shared" ref="CO88:CO117" si="378">IF(CE88="","",CE88)</f>
        <v/>
      </c>
      <c r="CP88" s="83"/>
      <c r="CQ88" s="84" t="str">
        <f t="shared" ref="CQ88:CQ117" si="379">IF(CO88="","",IF(CP88="","",(CO88-(CO88*CP88))))</f>
        <v/>
      </c>
      <c r="CR88" s="27"/>
      <c r="CS88" s="85" t="str">
        <f t="shared" ref="CS88:CS117" si="380">IF(CQ88="","",IF(CR88="","",((CQ88-CR88)/CQ88)))</f>
        <v/>
      </c>
      <c r="CT88" s="86"/>
      <c r="CU88" s="78" t="str">
        <f t="shared" ref="CU88:CU117" si="381">IF(CJ88="","",CJ88)</f>
        <v/>
      </c>
      <c r="CV88" s="78" t="str">
        <f t="shared" ref="CV88:CV117" si="382">IF(CK88="","",CK88)</f>
        <v/>
      </c>
      <c r="CW88" s="84" t="str">
        <f t="shared" ref="CW88:CW117" si="383">IF(CS88="","",(IF(CS88&lt;=-1%,(CU88+(ABS(CU88*CS88))),(CU88-((ABS(CU88*CS88))+CP88)))))</f>
        <v/>
      </c>
      <c r="CX88" s="78" t="str">
        <f t="shared" ref="CX88:CX117" si="384">IF(CW88="","",IF(CW88&lt;=10,"Tolerable",IF(CW88&lt;=15,"Potencialmente no tolerable",IF(CW88&gt;15,"No tolerable",""))))</f>
        <v/>
      </c>
      <c r="CY88" s="78" t="str">
        <f t="shared" ref="CY88:CY117" si="385">IF(CX88="","",IF(CX88="Tolerable","No",IF(CX88="Potencialmente no tolerable","No",IF(CX88="No tolerable","Si",""))))</f>
        <v/>
      </c>
      <c r="CZ88" s="87"/>
    </row>
    <row r="89" spans="1:104" ht="45.75" thickBot="1" x14ac:dyDescent="0.3">
      <c r="A89" s="17">
        <v>86</v>
      </c>
      <c r="B89" s="76" t="str">
        <f t="shared" si="353"/>
        <v>Gestión de la Inversión Minera</v>
      </c>
      <c r="C89" s="76" t="str">
        <f t="shared" si="354"/>
        <v>Consumo del recurso hídrico</v>
      </c>
      <c r="D89" s="76" t="str">
        <f t="shared" si="355"/>
        <v>Agotamiento del recurso hídrico</v>
      </c>
      <c r="E89" s="82">
        <v>43647</v>
      </c>
      <c r="F89" s="168" t="s">
        <v>334</v>
      </c>
      <c r="G89" s="99" t="s">
        <v>177</v>
      </c>
      <c r="H89" s="99" t="s">
        <v>337</v>
      </c>
      <c r="I89" s="77" t="s">
        <v>4</v>
      </c>
      <c r="J89" s="78" t="s">
        <v>90</v>
      </c>
      <c r="K89" s="111" t="s">
        <v>230</v>
      </c>
      <c r="L89" s="53" t="s">
        <v>270</v>
      </c>
      <c r="M89" s="80" t="s">
        <v>233</v>
      </c>
      <c r="N89" s="77" t="s">
        <v>200</v>
      </c>
      <c r="O89" s="77" t="s">
        <v>459</v>
      </c>
      <c r="P89" s="77" t="s">
        <v>21</v>
      </c>
      <c r="Q89" s="77" t="s">
        <v>52</v>
      </c>
      <c r="R89" s="78" t="s">
        <v>71</v>
      </c>
      <c r="S89" s="81" t="s">
        <v>75</v>
      </c>
      <c r="T89" s="82">
        <v>43647</v>
      </c>
      <c r="U89" s="78" t="s">
        <v>99</v>
      </c>
      <c r="V89" s="78" t="s">
        <v>102</v>
      </c>
      <c r="W89" s="78" t="str">
        <f t="shared" si="356"/>
        <v>Bajo</v>
      </c>
      <c r="X89" s="78">
        <f t="shared" si="357"/>
        <v>1</v>
      </c>
      <c r="Y89" s="78">
        <f t="shared" si="358"/>
        <v>1</v>
      </c>
      <c r="Z89" s="78">
        <f t="shared" si="359"/>
        <v>1</v>
      </c>
      <c r="AA89" s="78" t="str">
        <f t="shared" si="360"/>
        <v>Tolerable</v>
      </c>
      <c r="AB89" s="78" t="str">
        <f t="shared" si="361"/>
        <v>No</v>
      </c>
      <c r="AC89" s="53" t="s">
        <v>306</v>
      </c>
      <c r="AD89" s="80" t="s">
        <v>230</v>
      </c>
      <c r="AE89" s="78">
        <v>0</v>
      </c>
      <c r="AF89" s="83">
        <v>0</v>
      </c>
      <c r="AG89" s="84">
        <f t="shared" si="362"/>
        <v>0</v>
      </c>
      <c r="AH89" s="27">
        <v>0</v>
      </c>
      <c r="AI89" s="187">
        <f t="shared" si="272"/>
        <v>0</v>
      </c>
      <c r="AJ89" s="145">
        <v>44006</v>
      </c>
      <c r="AK89" s="145" t="s">
        <v>291</v>
      </c>
      <c r="AL89" s="158" t="str">
        <f>IF(MATRIZASPECTOS[[#This Row],[(2) Tipo de valoración 2020]]="","",IF(MATRIZASPECTOS[[#This Row],[(2) Tipo de valoración 2020]]="Manual","",MATRIZASPECTOS[[#This Row],[Probabilidad]]))</f>
        <v>Improbable</v>
      </c>
      <c r="AM89" s="158" t="str">
        <f>IF(MATRIZASPECTOS[[#This Row],[(2) Tipo de valoración 2020]]="","",IF(MATRIZASPECTOS[[#This Row],[(2) Tipo de valoración 2020]]="Manual","",MATRIZASPECTOS[[#This Row],[Consecuencia]]))</f>
        <v>Baja</v>
      </c>
      <c r="AN89" s="159" t="str">
        <f t="shared" si="273"/>
        <v>Bajo</v>
      </c>
      <c r="AO89" s="159">
        <f t="shared" si="274"/>
        <v>1</v>
      </c>
      <c r="AP89" s="159">
        <f t="shared" si="275"/>
        <v>1</v>
      </c>
      <c r="AQ89" s="78">
        <f t="shared" si="276"/>
        <v>1</v>
      </c>
      <c r="AR89" s="84">
        <f t="shared" si="277"/>
        <v>1</v>
      </c>
      <c r="AS89" s="78" t="str">
        <f t="shared" si="363"/>
        <v>Tolerable</v>
      </c>
      <c r="AT89" s="78" t="str">
        <f t="shared" si="364"/>
        <v>No</v>
      </c>
      <c r="AU89" s="140" t="s">
        <v>300</v>
      </c>
      <c r="AV89" s="37" t="s">
        <v>230</v>
      </c>
      <c r="AW89" s="27">
        <v>0</v>
      </c>
      <c r="AX89" s="191">
        <v>0</v>
      </c>
      <c r="AY89" s="29">
        <f t="shared" si="278"/>
        <v>0</v>
      </c>
      <c r="AZ89" s="27">
        <v>0</v>
      </c>
      <c r="BA89" s="189">
        <f t="shared" si="279"/>
        <v>0</v>
      </c>
      <c r="BB89" s="142">
        <v>44105</v>
      </c>
      <c r="BC89" s="27" t="s">
        <v>292</v>
      </c>
      <c r="BD89" s="27" t="s">
        <v>99</v>
      </c>
      <c r="BE89" s="27" t="s">
        <v>102</v>
      </c>
      <c r="BF89" s="27" t="str">
        <f t="shared" si="280"/>
        <v>Bajo</v>
      </c>
      <c r="BG89" s="27">
        <f t="shared" si="281"/>
        <v>1</v>
      </c>
      <c r="BH89" s="27">
        <f t="shared" si="282"/>
        <v>1</v>
      </c>
      <c r="BI89" s="27">
        <f t="shared" si="283"/>
        <v>1</v>
      </c>
      <c r="BJ89" s="29">
        <f t="shared" si="284"/>
        <v>1</v>
      </c>
      <c r="BK89" s="78" t="str">
        <f t="shared" si="331"/>
        <v>Tolerable</v>
      </c>
      <c r="BL89" s="27" t="str">
        <f t="shared" si="285"/>
        <v>No</v>
      </c>
      <c r="BM89" s="53" t="s">
        <v>396</v>
      </c>
      <c r="BN89" s="80"/>
      <c r="BO89" s="84">
        <f t="shared" si="286"/>
        <v>0</v>
      </c>
      <c r="BP89" s="83"/>
      <c r="BQ89" s="84" t="str">
        <f t="shared" si="365"/>
        <v/>
      </c>
      <c r="BR89" s="27"/>
      <c r="BS89" s="85" t="str">
        <f t="shared" si="366"/>
        <v/>
      </c>
      <c r="BT89" s="86"/>
      <c r="BU89" s="78">
        <f t="shared" si="287"/>
        <v>1</v>
      </c>
      <c r="BV89" s="78" t="str">
        <f t="shared" si="288"/>
        <v>Tolerable</v>
      </c>
      <c r="BW89" s="84" t="str">
        <f t="shared" si="367"/>
        <v/>
      </c>
      <c r="BX89" s="78" t="str">
        <f t="shared" si="368"/>
        <v/>
      </c>
      <c r="BY89" s="78" t="str">
        <f t="shared" si="369"/>
        <v/>
      </c>
      <c r="BZ89" s="79"/>
      <c r="CA89" s="80"/>
      <c r="CB89" s="84" t="str">
        <f t="shared" si="370"/>
        <v/>
      </c>
      <c r="CC89" s="83"/>
      <c r="CD89" s="84" t="str">
        <f t="shared" si="371"/>
        <v/>
      </c>
      <c r="CE89" s="27"/>
      <c r="CF89" s="85" t="str">
        <f t="shared" si="372"/>
        <v/>
      </c>
      <c r="CG89" s="86"/>
      <c r="CH89" s="78" t="str">
        <f t="shared" si="373"/>
        <v/>
      </c>
      <c r="CI89" s="78" t="str">
        <f t="shared" si="374"/>
        <v/>
      </c>
      <c r="CJ89" s="84" t="str">
        <f t="shared" si="375"/>
        <v/>
      </c>
      <c r="CK89" s="78" t="str">
        <f t="shared" si="376"/>
        <v/>
      </c>
      <c r="CL89" s="78" t="str">
        <f t="shared" si="377"/>
        <v/>
      </c>
      <c r="CM89" s="79"/>
      <c r="CN89" s="80"/>
      <c r="CO89" s="84" t="str">
        <f t="shared" si="378"/>
        <v/>
      </c>
      <c r="CP89" s="83"/>
      <c r="CQ89" s="84" t="str">
        <f t="shared" si="379"/>
        <v/>
      </c>
      <c r="CR89" s="27"/>
      <c r="CS89" s="85" t="str">
        <f t="shared" si="380"/>
        <v/>
      </c>
      <c r="CT89" s="86"/>
      <c r="CU89" s="78" t="str">
        <f t="shared" si="381"/>
        <v/>
      </c>
      <c r="CV89" s="78" t="str">
        <f t="shared" si="382"/>
        <v/>
      </c>
      <c r="CW89" s="84" t="str">
        <f t="shared" si="383"/>
        <v/>
      </c>
      <c r="CX89" s="78" t="str">
        <f t="shared" si="384"/>
        <v/>
      </c>
      <c r="CY89" s="78" t="str">
        <f t="shared" si="385"/>
        <v/>
      </c>
      <c r="CZ89" s="87"/>
    </row>
    <row r="90" spans="1:104" ht="63.75" thickBot="1" x14ac:dyDescent="0.3">
      <c r="A90" s="17">
        <v>87</v>
      </c>
      <c r="B90" s="76" t="str">
        <f t="shared" si="353"/>
        <v>Gestión de la Inversión Minera</v>
      </c>
      <c r="C90" s="76" t="str">
        <f t="shared" si="354"/>
        <v>Consumo de energía eléctrica</v>
      </c>
      <c r="D90" s="76" t="str">
        <f t="shared" si="355"/>
        <v>Presión sobre el recurso energético eléctrico</v>
      </c>
      <c r="E90" s="82">
        <v>43647</v>
      </c>
      <c r="F90" s="168" t="s">
        <v>334</v>
      </c>
      <c r="G90" s="99" t="s">
        <v>177</v>
      </c>
      <c r="H90" s="99" t="s">
        <v>337</v>
      </c>
      <c r="I90" s="77" t="s">
        <v>4</v>
      </c>
      <c r="J90" s="78" t="s">
        <v>90</v>
      </c>
      <c r="K90" s="111" t="s">
        <v>230</v>
      </c>
      <c r="L90" s="53" t="s">
        <v>270</v>
      </c>
      <c r="M90" s="80" t="s">
        <v>233</v>
      </c>
      <c r="N90" s="77" t="s">
        <v>201</v>
      </c>
      <c r="O90" s="77" t="s">
        <v>459</v>
      </c>
      <c r="P90" s="77" t="s">
        <v>36</v>
      </c>
      <c r="Q90" s="77" t="s">
        <v>65</v>
      </c>
      <c r="R90" s="78" t="s">
        <v>71</v>
      </c>
      <c r="S90" s="81" t="s">
        <v>75</v>
      </c>
      <c r="T90" s="82">
        <v>43647</v>
      </c>
      <c r="U90" s="78" t="s">
        <v>101</v>
      </c>
      <c r="V90" s="78" t="s">
        <v>104</v>
      </c>
      <c r="W90" s="78" t="str">
        <f t="shared" si="356"/>
        <v>Alto</v>
      </c>
      <c r="X90" s="78">
        <f t="shared" si="357"/>
        <v>5</v>
      </c>
      <c r="Y90" s="78">
        <f t="shared" si="358"/>
        <v>5</v>
      </c>
      <c r="Z90" s="78">
        <f t="shared" si="359"/>
        <v>25</v>
      </c>
      <c r="AA90" s="78" t="str">
        <f t="shared" si="360"/>
        <v>No tolerable</v>
      </c>
      <c r="AB90" s="78" t="str">
        <f t="shared" si="361"/>
        <v>Si</v>
      </c>
      <c r="AC90" s="53" t="s">
        <v>307</v>
      </c>
      <c r="AD90" s="80" t="s">
        <v>283</v>
      </c>
      <c r="AE90" s="78">
        <v>68.84</v>
      </c>
      <c r="AF90" s="83">
        <v>0</v>
      </c>
      <c r="AG90" s="84">
        <f t="shared" si="362"/>
        <v>68.84</v>
      </c>
      <c r="AH90" s="27">
        <v>76.09</v>
      </c>
      <c r="AI90" s="187">
        <f t="shared" si="272"/>
        <v>-0.10531667635095875</v>
      </c>
      <c r="AJ90" s="145">
        <v>44006</v>
      </c>
      <c r="AK90" s="145" t="s">
        <v>291</v>
      </c>
      <c r="AL90" s="158" t="str">
        <f>IF(MATRIZASPECTOS[[#This Row],[(2) Tipo de valoración 2020]]="","",IF(MATRIZASPECTOS[[#This Row],[(2) Tipo de valoración 2020]]="Manual","",MATRIZASPECTOS[[#This Row],[Probabilidad]]))</f>
        <v>Certeza</v>
      </c>
      <c r="AM90" s="158" t="str">
        <f>IF(MATRIZASPECTOS[[#This Row],[(2) Tipo de valoración 2020]]="","",IF(MATRIZASPECTOS[[#This Row],[(2) Tipo de valoración 2020]]="Manual","",MATRIZASPECTOS[[#This Row],[Consecuencia]]))</f>
        <v>Alta</v>
      </c>
      <c r="AN90" s="159" t="str">
        <f t="shared" si="273"/>
        <v>Alto</v>
      </c>
      <c r="AO90" s="159">
        <f t="shared" si="274"/>
        <v>5</v>
      </c>
      <c r="AP90" s="159">
        <f t="shared" si="275"/>
        <v>5</v>
      </c>
      <c r="AQ90" s="78">
        <f t="shared" si="276"/>
        <v>25</v>
      </c>
      <c r="AR90" s="84">
        <f t="shared" si="277"/>
        <v>27.632916908773968</v>
      </c>
      <c r="AS90" s="78" t="str">
        <f t="shared" si="363"/>
        <v>No tolerable</v>
      </c>
      <c r="AT90" s="78" t="str">
        <f t="shared" si="364"/>
        <v>Si</v>
      </c>
      <c r="AU90" s="140" t="s">
        <v>301</v>
      </c>
      <c r="AV90" s="37" t="s">
        <v>283</v>
      </c>
      <c r="AW90" s="27">
        <v>76.09</v>
      </c>
      <c r="AX90" s="191">
        <v>0.14845894940336801</v>
      </c>
      <c r="AY90" s="29">
        <f t="shared" si="278"/>
        <v>64.793758539897738</v>
      </c>
      <c r="AZ90" s="27">
        <v>59.39</v>
      </c>
      <c r="BA90" s="189">
        <f t="shared" si="279"/>
        <v>8.3399368421732956E-2</v>
      </c>
      <c r="BB90" s="142">
        <v>44105</v>
      </c>
      <c r="BC90" s="27" t="s">
        <v>291</v>
      </c>
      <c r="BD90" s="27" t="str">
        <f>IF(MATRIZASPECTOS[[#This Row],[(E) Tipo de valoración extraordinaria 2020]]="","",IF(MATRIZASPECTOS[[#This Row],[(E) Tipo de valoración extraordinaria 2020]]="Manual","",MATRIZASPECTOS[[#This Row],[(2) Probabilidad]]))</f>
        <v>Certeza</v>
      </c>
      <c r="BE90" s="27" t="str">
        <f>IF(MATRIZASPECTOS[[#This Row],[(E) Tipo de valoración extraordinaria 2020]]="","",IF(MATRIZASPECTOS[[#This Row],[(E) Tipo de valoración extraordinaria 2020]]="Manual","",MATRIZASPECTOS[[#This Row],[(2) Consecuencia]]))</f>
        <v>Alta</v>
      </c>
      <c r="BF90" s="27" t="str">
        <f t="shared" si="280"/>
        <v>Alto</v>
      </c>
      <c r="BG90" s="27">
        <f t="shared" si="281"/>
        <v>5</v>
      </c>
      <c r="BH90" s="27">
        <f t="shared" si="282"/>
        <v>5</v>
      </c>
      <c r="BI90" s="29">
        <f t="shared" si="283"/>
        <v>27.632916908773968</v>
      </c>
      <c r="BJ90" s="29">
        <f t="shared" si="284"/>
        <v>25.179890141528624</v>
      </c>
      <c r="BK90" s="78" t="str">
        <f t="shared" si="331"/>
        <v>No tolerable</v>
      </c>
      <c r="BL90" s="27" t="str">
        <f t="shared" si="285"/>
        <v>Si</v>
      </c>
      <c r="BM90" s="53" t="s">
        <v>453</v>
      </c>
      <c r="BN90" s="80"/>
      <c r="BO90" s="84">
        <f t="shared" si="286"/>
        <v>76.09</v>
      </c>
      <c r="BP90" s="83"/>
      <c r="BQ90" s="84" t="str">
        <f t="shared" si="365"/>
        <v/>
      </c>
      <c r="BR90" s="27"/>
      <c r="BS90" s="85" t="str">
        <f t="shared" si="366"/>
        <v/>
      </c>
      <c r="BT90" s="86"/>
      <c r="BU90" s="78">
        <f t="shared" si="287"/>
        <v>27.632916908773968</v>
      </c>
      <c r="BV90" s="78" t="str">
        <f t="shared" si="288"/>
        <v>No tolerable</v>
      </c>
      <c r="BW90" s="84" t="str">
        <f t="shared" si="367"/>
        <v/>
      </c>
      <c r="BX90" s="78" t="str">
        <f t="shared" si="368"/>
        <v/>
      </c>
      <c r="BY90" s="78" t="str">
        <f t="shared" si="369"/>
        <v/>
      </c>
      <c r="BZ90" s="79"/>
      <c r="CA90" s="80"/>
      <c r="CB90" s="84" t="str">
        <f t="shared" si="370"/>
        <v/>
      </c>
      <c r="CC90" s="83"/>
      <c r="CD90" s="84" t="str">
        <f t="shared" si="371"/>
        <v/>
      </c>
      <c r="CE90" s="27"/>
      <c r="CF90" s="85" t="str">
        <f t="shared" si="372"/>
        <v/>
      </c>
      <c r="CG90" s="86"/>
      <c r="CH90" s="78" t="str">
        <f t="shared" si="373"/>
        <v/>
      </c>
      <c r="CI90" s="78" t="str">
        <f t="shared" si="374"/>
        <v/>
      </c>
      <c r="CJ90" s="84" t="str">
        <f t="shared" si="375"/>
        <v/>
      </c>
      <c r="CK90" s="78" t="str">
        <f t="shared" si="376"/>
        <v/>
      </c>
      <c r="CL90" s="78" t="str">
        <f t="shared" si="377"/>
        <v/>
      </c>
      <c r="CM90" s="79"/>
      <c r="CN90" s="80"/>
      <c r="CO90" s="84" t="str">
        <f t="shared" si="378"/>
        <v/>
      </c>
      <c r="CP90" s="83"/>
      <c r="CQ90" s="84" t="str">
        <f t="shared" si="379"/>
        <v/>
      </c>
      <c r="CR90" s="27"/>
      <c r="CS90" s="85" t="str">
        <f t="shared" si="380"/>
        <v/>
      </c>
      <c r="CT90" s="86"/>
      <c r="CU90" s="78" t="str">
        <f t="shared" si="381"/>
        <v/>
      </c>
      <c r="CV90" s="78" t="str">
        <f t="shared" si="382"/>
        <v/>
      </c>
      <c r="CW90" s="84" t="str">
        <f t="shared" si="383"/>
        <v/>
      </c>
      <c r="CX90" s="78" t="str">
        <f t="shared" si="384"/>
        <v/>
      </c>
      <c r="CY90" s="78" t="str">
        <f t="shared" si="385"/>
        <v/>
      </c>
      <c r="CZ90" s="87"/>
    </row>
    <row r="91" spans="1:104" ht="45.75" thickBot="1" x14ac:dyDescent="0.3">
      <c r="A91" s="17">
        <v>88</v>
      </c>
      <c r="B91" s="76" t="str">
        <f t="shared" si="353"/>
        <v>Gestión de la Inversión Minera</v>
      </c>
      <c r="C91" s="76" t="str">
        <f t="shared" si="354"/>
        <v>Consumo de materias primas e insumos</v>
      </c>
      <c r="D91" s="76" t="str">
        <f t="shared" si="355"/>
        <v>Agotamiento de los recursos naturales no renovables</v>
      </c>
      <c r="E91" s="82">
        <v>43647</v>
      </c>
      <c r="F91" s="168" t="s">
        <v>334</v>
      </c>
      <c r="G91" s="99" t="s">
        <v>177</v>
      </c>
      <c r="H91" s="99" t="s">
        <v>337</v>
      </c>
      <c r="I91" s="77" t="s">
        <v>4</v>
      </c>
      <c r="J91" s="78" t="s">
        <v>90</v>
      </c>
      <c r="K91" s="111" t="s">
        <v>230</v>
      </c>
      <c r="L91" s="53" t="s">
        <v>270</v>
      </c>
      <c r="M91" s="80" t="s">
        <v>233</v>
      </c>
      <c r="N91" s="77" t="s">
        <v>202</v>
      </c>
      <c r="O91" s="77" t="s">
        <v>457</v>
      </c>
      <c r="P91" s="77" t="s">
        <v>24</v>
      </c>
      <c r="Q91" s="77" t="s">
        <v>62</v>
      </c>
      <c r="R91" s="78" t="s">
        <v>71</v>
      </c>
      <c r="S91" s="81" t="s">
        <v>77</v>
      </c>
      <c r="T91" s="82">
        <v>43647</v>
      </c>
      <c r="U91" s="78" t="s">
        <v>100</v>
      </c>
      <c r="V91" s="78" t="s">
        <v>104</v>
      </c>
      <c r="W91" s="78" t="str">
        <f t="shared" si="356"/>
        <v>Moderado</v>
      </c>
      <c r="X91" s="78">
        <f t="shared" si="357"/>
        <v>3</v>
      </c>
      <c r="Y91" s="78">
        <f t="shared" si="358"/>
        <v>5</v>
      </c>
      <c r="Z91" s="78">
        <f t="shared" si="359"/>
        <v>15</v>
      </c>
      <c r="AA91" s="78" t="str">
        <f t="shared" si="360"/>
        <v>Potencialmente no tolerable</v>
      </c>
      <c r="AB91" s="78" t="str">
        <f t="shared" si="361"/>
        <v>No</v>
      </c>
      <c r="AC91" s="53" t="s">
        <v>306</v>
      </c>
      <c r="AD91" s="80" t="s">
        <v>230</v>
      </c>
      <c r="AE91" s="78">
        <v>0</v>
      </c>
      <c r="AF91" s="83">
        <v>0</v>
      </c>
      <c r="AG91" s="84">
        <f t="shared" si="362"/>
        <v>0</v>
      </c>
      <c r="AH91" s="27">
        <v>0</v>
      </c>
      <c r="AI91" s="187">
        <f t="shared" si="272"/>
        <v>0</v>
      </c>
      <c r="AJ91" s="145">
        <v>44006</v>
      </c>
      <c r="AK91" s="145" t="s">
        <v>291</v>
      </c>
      <c r="AL91" s="158" t="str">
        <f>IF(MATRIZASPECTOS[[#This Row],[(2) Tipo de valoración 2020]]="","",IF(MATRIZASPECTOS[[#This Row],[(2) Tipo de valoración 2020]]="Manual","",MATRIZASPECTOS[[#This Row],[Probabilidad]]))</f>
        <v>Probable</v>
      </c>
      <c r="AM91" s="158" t="str">
        <f>IF(MATRIZASPECTOS[[#This Row],[(2) Tipo de valoración 2020]]="","",IF(MATRIZASPECTOS[[#This Row],[(2) Tipo de valoración 2020]]="Manual","",MATRIZASPECTOS[[#This Row],[Consecuencia]]))</f>
        <v>Alta</v>
      </c>
      <c r="AN91" s="159" t="str">
        <f t="shared" si="273"/>
        <v>Moderado</v>
      </c>
      <c r="AO91" s="159">
        <f t="shared" si="274"/>
        <v>3</v>
      </c>
      <c r="AP91" s="159">
        <f t="shared" si="275"/>
        <v>5</v>
      </c>
      <c r="AQ91" s="78">
        <f t="shared" si="276"/>
        <v>15</v>
      </c>
      <c r="AR91" s="84">
        <f t="shared" si="277"/>
        <v>15</v>
      </c>
      <c r="AS91" s="78" t="str">
        <f t="shared" si="363"/>
        <v>Potencialmente no tolerable</v>
      </c>
      <c r="AT91" s="78" t="str">
        <f t="shared" si="364"/>
        <v>No</v>
      </c>
      <c r="AU91" s="140" t="s">
        <v>300</v>
      </c>
      <c r="AV91" s="37" t="s">
        <v>230</v>
      </c>
      <c r="AW91" s="27">
        <v>0</v>
      </c>
      <c r="AX91" s="191">
        <v>0</v>
      </c>
      <c r="AY91" s="29">
        <f t="shared" si="278"/>
        <v>0</v>
      </c>
      <c r="AZ91" s="27">
        <v>0</v>
      </c>
      <c r="BA91" s="189">
        <f t="shared" si="279"/>
        <v>0</v>
      </c>
      <c r="BB91" s="145">
        <v>44105</v>
      </c>
      <c r="BC91" s="27" t="s">
        <v>292</v>
      </c>
      <c r="BD91" s="27" t="s">
        <v>100</v>
      </c>
      <c r="BE91" s="27" t="s">
        <v>103</v>
      </c>
      <c r="BF91" s="27" t="str">
        <f t="shared" si="280"/>
        <v>Bajo</v>
      </c>
      <c r="BG91" s="27">
        <f t="shared" si="281"/>
        <v>3</v>
      </c>
      <c r="BH91" s="27">
        <f t="shared" si="282"/>
        <v>3</v>
      </c>
      <c r="BI91" s="27">
        <f t="shared" si="283"/>
        <v>9</v>
      </c>
      <c r="BJ91" s="29">
        <f t="shared" si="284"/>
        <v>9</v>
      </c>
      <c r="BK91" s="78" t="str">
        <f t="shared" si="331"/>
        <v>Tolerable</v>
      </c>
      <c r="BL91" s="27" t="str">
        <f t="shared" si="285"/>
        <v>No</v>
      </c>
      <c r="BM91" s="53" t="s">
        <v>436</v>
      </c>
      <c r="BN91" s="80"/>
      <c r="BO91" s="84">
        <f t="shared" si="286"/>
        <v>0</v>
      </c>
      <c r="BP91" s="83"/>
      <c r="BQ91" s="84" t="str">
        <f t="shared" si="365"/>
        <v/>
      </c>
      <c r="BR91" s="27"/>
      <c r="BS91" s="85" t="str">
        <f t="shared" si="366"/>
        <v/>
      </c>
      <c r="BT91" s="86"/>
      <c r="BU91" s="78">
        <f t="shared" si="287"/>
        <v>15</v>
      </c>
      <c r="BV91" s="78" t="str">
        <f t="shared" si="288"/>
        <v>Potencialmente no tolerable</v>
      </c>
      <c r="BW91" s="84" t="str">
        <f t="shared" si="367"/>
        <v/>
      </c>
      <c r="BX91" s="78" t="str">
        <f t="shared" si="368"/>
        <v/>
      </c>
      <c r="BY91" s="78" t="str">
        <f t="shared" si="369"/>
        <v/>
      </c>
      <c r="BZ91" s="79"/>
      <c r="CA91" s="80"/>
      <c r="CB91" s="84" t="str">
        <f t="shared" si="370"/>
        <v/>
      </c>
      <c r="CC91" s="83"/>
      <c r="CD91" s="84" t="str">
        <f t="shared" si="371"/>
        <v/>
      </c>
      <c r="CE91" s="27"/>
      <c r="CF91" s="85" t="str">
        <f t="shared" si="372"/>
        <v/>
      </c>
      <c r="CG91" s="86"/>
      <c r="CH91" s="78" t="str">
        <f t="shared" si="373"/>
        <v/>
      </c>
      <c r="CI91" s="78" t="str">
        <f t="shared" si="374"/>
        <v/>
      </c>
      <c r="CJ91" s="84" t="str">
        <f t="shared" si="375"/>
        <v/>
      </c>
      <c r="CK91" s="78" t="str">
        <f t="shared" si="376"/>
        <v/>
      </c>
      <c r="CL91" s="78" t="str">
        <f t="shared" si="377"/>
        <v/>
      </c>
      <c r="CM91" s="79"/>
      <c r="CN91" s="80"/>
      <c r="CO91" s="84" t="str">
        <f t="shared" si="378"/>
        <v/>
      </c>
      <c r="CP91" s="83"/>
      <c r="CQ91" s="84" t="str">
        <f t="shared" si="379"/>
        <v/>
      </c>
      <c r="CR91" s="27"/>
      <c r="CS91" s="85" t="str">
        <f t="shared" si="380"/>
        <v/>
      </c>
      <c r="CT91" s="86"/>
      <c r="CU91" s="78" t="str">
        <f t="shared" si="381"/>
        <v/>
      </c>
      <c r="CV91" s="78" t="str">
        <f t="shared" si="382"/>
        <v/>
      </c>
      <c r="CW91" s="84" t="str">
        <f t="shared" si="383"/>
        <v/>
      </c>
      <c r="CX91" s="78" t="str">
        <f t="shared" si="384"/>
        <v/>
      </c>
      <c r="CY91" s="78" t="str">
        <f t="shared" si="385"/>
        <v/>
      </c>
      <c r="CZ91" s="87"/>
    </row>
    <row r="92" spans="1:104" ht="45.75" thickBot="1" x14ac:dyDescent="0.3">
      <c r="A92" s="17">
        <v>89</v>
      </c>
      <c r="B92" s="76" t="str">
        <f t="shared" si="353"/>
        <v>Gestión de la Inversión Minera</v>
      </c>
      <c r="C92" s="76" t="str">
        <f t="shared" si="354"/>
        <v>Consumo de materias primas e insumos</v>
      </c>
      <c r="D92" s="76" t="str">
        <f t="shared" si="355"/>
        <v>Agotamiento general de los recursos naturales</v>
      </c>
      <c r="E92" s="82">
        <v>43647</v>
      </c>
      <c r="F92" s="168" t="s">
        <v>334</v>
      </c>
      <c r="G92" s="99" t="s">
        <v>177</v>
      </c>
      <c r="H92" s="99" t="s">
        <v>337</v>
      </c>
      <c r="I92" s="77" t="s">
        <v>4</v>
      </c>
      <c r="J92" s="78" t="s">
        <v>90</v>
      </c>
      <c r="K92" s="111" t="s">
        <v>230</v>
      </c>
      <c r="L92" s="53" t="s">
        <v>270</v>
      </c>
      <c r="M92" s="80" t="s">
        <v>233</v>
      </c>
      <c r="N92" s="77" t="s">
        <v>205</v>
      </c>
      <c r="O92" s="77" t="s">
        <v>457</v>
      </c>
      <c r="P92" s="77" t="s">
        <v>24</v>
      </c>
      <c r="Q92" s="77" t="s">
        <v>63</v>
      </c>
      <c r="R92" s="78" t="s">
        <v>71</v>
      </c>
      <c r="S92" s="81" t="s">
        <v>77</v>
      </c>
      <c r="T92" s="82">
        <v>43647</v>
      </c>
      <c r="U92" s="78" t="s">
        <v>100</v>
      </c>
      <c r="V92" s="78" t="s">
        <v>102</v>
      </c>
      <c r="W92" s="78" t="str">
        <f t="shared" si="356"/>
        <v>Bajo</v>
      </c>
      <c r="X92" s="78">
        <f t="shared" si="357"/>
        <v>3</v>
      </c>
      <c r="Y92" s="78">
        <f t="shared" si="358"/>
        <v>1</v>
      </c>
      <c r="Z92" s="78">
        <f t="shared" si="359"/>
        <v>3</v>
      </c>
      <c r="AA92" s="78" t="str">
        <f t="shared" si="360"/>
        <v>Tolerable</v>
      </c>
      <c r="AB92" s="78" t="str">
        <f t="shared" si="361"/>
        <v>No</v>
      </c>
      <c r="AC92" s="53" t="s">
        <v>306</v>
      </c>
      <c r="AD92" s="80" t="s">
        <v>230</v>
      </c>
      <c r="AE92" s="78">
        <v>0</v>
      </c>
      <c r="AF92" s="83">
        <v>0</v>
      </c>
      <c r="AG92" s="84">
        <f t="shared" si="362"/>
        <v>0</v>
      </c>
      <c r="AH92" s="27">
        <v>0</v>
      </c>
      <c r="AI92" s="187">
        <f t="shared" si="272"/>
        <v>0</v>
      </c>
      <c r="AJ92" s="145">
        <v>44006</v>
      </c>
      <c r="AK92" s="145" t="s">
        <v>291</v>
      </c>
      <c r="AL92" s="158" t="str">
        <f>IF(MATRIZASPECTOS[[#This Row],[(2) Tipo de valoración 2020]]="","",IF(MATRIZASPECTOS[[#This Row],[(2) Tipo de valoración 2020]]="Manual","",MATRIZASPECTOS[[#This Row],[Probabilidad]]))</f>
        <v>Probable</v>
      </c>
      <c r="AM92" s="158" t="str">
        <f>IF(MATRIZASPECTOS[[#This Row],[(2) Tipo de valoración 2020]]="","",IF(MATRIZASPECTOS[[#This Row],[(2) Tipo de valoración 2020]]="Manual","",MATRIZASPECTOS[[#This Row],[Consecuencia]]))</f>
        <v>Baja</v>
      </c>
      <c r="AN92" s="159" t="str">
        <f t="shared" si="273"/>
        <v>Bajo</v>
      </c>
      <c r="AO92" s="159">
        <f t="shared" si="274"/>
        <v>3</v>
      </c>
      <c r="AP92" s="159">
        <f t="shared" si="275"/>
        <v>1</v>
      </c>
      <c r="AQ92" s="78">
        <f t="shared" si="276"/>
        <v>3</v>
      </c>
      <c r="AR92" s="84">
        <f t="shared" si="277"/>
        <v>3</v>
      </c>
      <c r="AS92" s="78" t="str">
        <f t="shared" si="363"/>
        <v>Tolerable</v>
      </c>
      <c r="AT92" s="78" t="str">
        <f t="shared" si="364"/>
        <v>No</v>
      </c>
      <c r="AU92" s="140" t="s">
        <v>300</v>
      </c>
      <c r="AV92" s="37" t="s">
        <v>230</v>
      </c>
      <c r="AW92" s="27">
        <v>0</v>
      </c>
      <c r="AX92" s="191">
        <v>0</v>
      </c>
      <c r="AY92" s="29">
        <f t="shared" si="278"/>
        <v>0</v>
      </c>
      <c r="AZ92" s="27">
        <v>0</v>
      </c>
      <c r="BA92" s="189">
        <f t="shared" si="279"/>
        <v>0</v>
      </c>
      <c r="BB92" s="145">
        <v>44105</v>
      </c>
      <c r="BC92" s="27" t="s">
        <v>292</v>
      </c>
      <c r="BD92" s="27" t="s">
        <v>99</v>
      </c>
      <c r="BE92" s="27" t="s">
        <v>102</v>
      </c>
      <c r="BF92" s="27" t="str">
        <f t="shared" si="280"/>
        <v>Bajo</v>
      </c>
      <c r="BG92" s="27">
        <f t="shared" si="281"/>
        <v>1</v>
      </c>
      <c r="BH92" s="27">
        <f t="shared" si="282"/>
        <v>1</v>
      </c>
      <c r="BI92" s="27">
        <f t="shared" si="283"/>
        <v>1</v>
      </c>
      <c r="BJ92" s="29">
        <f t="shared" si="284"/>
        <v>1</v>
      </c>
      <c r="BK92" s="78" t="str">
        <f t="shared" si="331"/>
        <v>Tolerable</v>
      </c>
      <c r="BL92" s="27" t="str">
        <f t="shared" si="285"/>
        <v>No</v>
      </c>
      <c r="BM92" s="53" t="s">
        <v>424</v>
      </c>
      <c r="BN92" s="80"/>
      <c r="BO92" s="84">
        <f t="shared" si="286"/>
        <v>0</v>
      </c>
      <c r="BP92" s="83"/>
      <c r="BQ92" s="84" t="str">
        <f t="shared" si="365"/>
        <v/>
      </c>
      <c r="BR92" s="27"/>
      <c r="BS92" s="85" t="str">
        <f t="shared" si="366"/>
        <v/>
      </c>
      <c r="BT92" s="86"/>
      <c r="BU92" s="78">
        <f t="shared" si="287"/>
        <v>3</v>
      </c>
      <c r="BV92" s="78" t="str">
        <f t="shared" si="288"/>
        <v>Tolerable</v>
      </c>
      <c r="BW92" s="84" t="str">
        <f t="shared" si="367"/>
        <v/>
      </c>
      <c r="BX92" s="78" t="str">
        <f t="shared" si="368"/>
        <v/>
      </c>
      <c r="BY92" s="78" t="str">
        <f t="shared" si="369"/>
        <v/>
      </c>
      <c r="BZ92" s="79"/>
      <c r="CA92" s="80"/>
      <c r="CB92" s="84" t="str">
        <f t="shared" si="370"/>
        <v/>
      </c>
      <c r="CC92" s="83"/>
      <c r="CD92" s="84" t="str">
        <f t="shared" si="371"/>
        <v/>
      </c>
      <c r="CE92" s="27"/>
      <c r="CF92" s="85" t="str">
        <f t="shared" si="372"/>
        <v/>
      </c>
      <c r="CG92" s="86"/>
      <c r="CH92" s="78" t="str">
        <f t="shared" si="373"/>
        <v/>
      </c>
      <c r="CI92" s="78" t="str">
        <f t="shared" si="374"/>
        <v/>
      </c>
      <c r="CJ92" s="84" t="str">
        <f t="shared" si="375"/>
        <v/>
      </c>
      <c r="CK92" s="78" t="str">
        <f t="shared" si="376"/>
        <v/>
      </c>
      <c r="CL92" s="78" t="str">
        <f t="shared" si="377"/>
        <v/>
      </c>
      <c r="CM92" s="79"/>
      <c r="CN92" s="80"/>
      <c r="CO92" s="84" t="str">
        <f t="shared" si="378"/>
        <v/>
      </c>
      <c r="CP92" s="83"/>
      <c r="CQ92" s="84" t="str">
        <f t="shared" si="379"/>
        <v/>
      </c>
      <c r="CR92" s="27"/>
      <c r="CS92" s="85" t="str">
        <f t="shared" si="380"/>
        <v/>
      </c>
      <c r="CT92" s="86"/>
      <c r="CU92" s="78" t="str">
        <f t="shared" si="381"/>
        <v/>
      </c>
      <c r="CV92" s="78" t="str">
        <f t="shared" si="382"/>
        <v/>
      </c>
      <c r="CW92" s="84" t="str">
        <f t="shared" si="383"/>
        <v/>
      </c>
      <c r="CX92" s="78" t="str">
        <f t="shared" si="384"/>
        <v/>
      </c>
      <c r="CY92" s="78" t="str">
        <f t="shared" si="385"/>
        <v/>
      </c>
      <c r="CZ92" s="87"/>
    </row>
    <row r="93" spans="1:104" ht="45.75" thickBot="1" x14ac:dyDescent="0.3">
      <c r="A93" s="17">
        <v>90</v>
      </c>
      <c r="B93" s="76" t="str">
        <f t="shared" si="353"/>
        <v>Gestión de la Inversión Minera</v>
      </c>
      <c r="C93" s="76" t="str">
        <f t="shared" si="354"/>
        <v>Consumo de materias primas e insumos</v>
      </c>
      <c r="D93" s="76" t="str">
        <f t="shared" si="355"/>
        <v>Agotamiento de los recursos naturales no renovables</v>
      </c>
      <c r="E93" s="82">
        <v>43647</v>
      </c>
      <c r="F93" s="168" t="s">
        <v>334</v>
      </c>
      <c r="G93" s="99" t="s">
        <v>177</v>
      </c>
      <c r="H93" s="99" t="s">
        <v>337</v>
      </c>
      <c r="I93" s="77" t="s">
        <v>4</v>
      </c>
      <c r="J93" s="78" t="s">
        <v>90</v>
      </c>
      <c r="K93" s="111" t="s">
        <v>230</v>
      </c>
      <c r="L93" s="53" t="s">
        <v>270</v>
      </c>
      <c r="M93" s="80" t="s">
        <v>233</v>
      </c>
      <c r="N93" s="77" t="s">
        <v>203</v>
      </c>
      <c r="O93" s="77" t="s">
        <v>458</v>
      </c>
      <c r="P93" s="77" t="s">
        <v>24</v>
      </c>
      <c r="Q93" s="77" t="s">
        <v>62</v>
      </c>
      <c r="R93" s="78" t="s">
        <v>71</v>
      </c>
      <c r="S93" s="81" t="s">
        <v>77</v>
      </c>
      <c r="T93" s="82">
        <v>43647</v>
      </c>
      <c r="U93" s="78" t="s">
        <v>101</v>
      </c>
      <c r="V93" s="78" t="s">
        <v>103</v>
      </c>
      <c r="W93" s="78" t="str">
        <f t="shared" si="356"/>
        <v>Moderado</v>
      </c>
      <c r="X93" s="78">
        <f t="shared" si="357"/>
        <v>5</v>
      </c>
      <c r="Y93" s="78">
        <f t="shared" si="358"/>
        <v>3</v>
      </c>
      <c r="Z93" s="78">
        <f t="shared" si="359"/>
        <v>15</v>
      </c>
      <c r="AA93" s="78" t="str">
        <f t="shared" si="360"/>
        <v>Potencialmente no tolerable</v>
      </c>
      <c r="AB93" s="78" t="str">
        <f t="shared" si="361"/>
        <v>No</v>
      </c>
      <c r="AC93" s="53" t="s">
        <v>306</v>
      </c>
      <c r="AD93" s="80" t="s">
        <v>230</v>
      </c>
      <c r="AE93" s="78">
        <v>0</v>
      </c>
      <c r="AF93" s="83">
        <v>0</v>
      </c>
      <c r="AG93" s="84">
        <f t="shared" si="362"/>
        <v>0</v>
      </c>
      <c r="AH93" s="27">
        <v>0</v>
      </c>
      <c r="AI93" s="187">
        <f t="shared" si="272"/>
        <v>0</v>
      </c>
      <c r="AJ93" s="145">
        <v>44006</v>
      </c>
      <c r="AK93" s="145" t="s">
        <v>291</v>
      </c>
      <c r="AL93" s="158" t="str">
        <f>IF(MATRIZASPECTOS[[#This Row],[(2) Tipo de valoración 2020]]="","",IF(MATRIZASPECTOS[[#This Row],[(2) Tipo de valoración 2020]]="Manual","",MATRIZASPECTOS[[#This Row],[Probabilidad]]))</f>
        <v>Certeza</v>
      </c>
      <c r="AM93" s="158" t="str">
        <f>IF(MATRIZASPECTOS[[#This Row],[(2) Tipo de valoración 2020]]="","",IF(MATRIZASPECTOS[[#This Row],[(2) Tipo de valoración 2020]]="Manual","",MATRIZASPECTOS[[#This Row],[Consecuencia]]))</f>
        <v>Moderada</v>
      </c>
      <c r="AN93" s="159" t="str">
        <f t="shared" si="273"/>
        <v>Moderado</v>
      </c>
      <c r="AO93" s="159">
        <f t="shared" si="274"/>
        <v>5</v>
      </c>
      <c r="AP93" s="159">
        <f t="shared" si="275"/>
        <v>3</v>
      </c>
      <c r="AQ93" s="78">
        <f t="shared" si="276"/>
        <v>15</v>
      </c>
      <c r="AR93" s="84">
        <f t="shared" si="277"/>
        <v>15</v>
      </c>
      <c r="AS93" s="78" t="str">
        <f t="shared" si="363"/>
        <v>Potencialmente no tolerable</v>
      </c>
      <c r="AT93" s="78" t="str">
        <f t="shared" si="364"/>
        <v>No</v>
      </c>
      <c r="AU93" s="140" t="s">
        <v>300</v>
      </c>
      <c r="AV93" s="37" t="s">
        <v>230</v>
      </c>
      <c r="AW93" s="27">
        <v>0</v>
      </c>
      <c r="AX93" s="191">
        <v>0</v>
      </c>
      <c r="AY93" s="29">
        <f t="shared" si="278"/>
        <v>0</v>
      </c>
      <c r="AZ93" s="27">
        <v>0</v>
      </c>
      <c r="BA93" s="189">
        <f t="shared" si="279"/>
        <v>0</v>
      </c>
      <c r="BB93" s="145">
        <v>44105</v>
      </c>
      <c r="BC93" s="27" t="s">
        <v>292</v>
      </c>
      <c r="BD93" s="27" t="s">
        <v>100</v>
      </c>
      <c r="BE93" s="27" t="s">
        <v>103</v>
      </c>
      <c r="BF93" s="27" t="str">
        <f t="shared" si="280"/>
        <v>Bajo</v>
      </c>
      <c r="BG93" s="27">
        <f t="shared" si="281"/>
        <v>3</v>
      </c>
      <c r="BH93" s="27">
        <f t="shared" si="282"/>
        <v>3</v>
      </c>
      <c r="BI93" s="27">
        <f t="shared" si="283"/>
        <v>9</v>
      </c>
      <c r="BJ93" s="29">
        <f t="shared" si="284"/>
        <v>9</v>
      </c>
      <c r="BK93" s="78" t="str">
        <f t="shared" si="331"/>
        <v>Tolerable</v>
      </c>
      <c r="BL93" s="27" t="str">
        <f t="shared" si="285"/>
        <v>No</v>
      </c>
      <c r="BM93" s="53" t="s">
        <v>433</v>
      </c>
      <c r="BN93" s="80"/>
      <c r="BO93" s="84">
        <f t="shared" si="286"/>
        <v>0</v>
      </c>
      <c r="BP93" s="83"/>
      <c r="BQ93" s="84" t="str">
        <f t="shared" si="365"/>
        <v/>
      </c>
      <c r="BR93" s="27"/>
      <c r="BS93" s="85" t="str">
        <f t="shared" si="366"/>
        <v/>
      </c>
      <c r="BT93" s="86"/>
      <c r="BU93" s="78">
        <f t="shared" si="287"/>
        <v>15</v>
      </c>
      <c r="BV93" s="78" t="str">
        <f t="shared" si="288"/>
        <v>Potencialmente no tolerable</v>
      </c>
      <c r="BW93" s="84" t="str">
        <f t="shared" si="367"/>
        <v/>
      </c>
      <c r="BX93" s="78" t="str">
        <f t="shared" si="368"/>
        <v/>
      </c>
      <c r="BY93" s="78" t="str">
        <f t="shared" si="369"/>
        <v/>
      </c>
      <c r="BZ93" s="79"/>
      <c r="CA93" s="80"/>
      <c r="CB93" s="84" t="str">
        <f t="shared" si="370"/>
        <v/>
      </c>
      <c r="CC93" s="83"/>
      <c r="CD93" s="84" t="str">
        <f t="shared" si="371"/>
        <v/>
      </c>
      <c r="CE93" s="27"/>
      <c r="CF93" s="85" t="str">
        <f t="shared" si="372"/>
        <v/>
      </c>
      <c r="CG93" s="86"/>
      <c r="CH93" s="78" t="str">
        <f t="shared" si="373"/>
        <v/>
      </c>
      <c r="CI93" s="78" t="str">
        <f t="shared" si="374"/>
        <v/>
      </c>
      <c r="CJ93" s="84" t="str">
        <f t="shared" si="375"/>
        <v/>
      </c>
      <c r="CK93" s="78" t="str">
        <f t="shared" si="376"/>
        <v/>
      </c>
      <c r="CL93" s="78" t="str">
        <f t="shared" si="377"/>
        <v/>
      </c>
      <c r="CM93" s="79"/>
      <c r="CN93" s="80"/>
      <c r="CO93" s="84" t="str">
        <f t="shared" si="378"/>
        <v/>
      </c>
      <c r="CP93" s="83"/>
      <c r="CQ93" s="84" t="str">
        <f t="shared" si="379"/>
        <v/>
      </c>
      <c r="CR93" s="27"/>
      <c r="CS93" s="85" t="str">
        <f t="shared" si="380"/>
        <v/>
      </c>
      <c r="CT93" s="86"/>
      <c r="CU93" s="78" t="str">
        <f t="shared" si="381"/>
        <v/>
      </c>
      <c r="CV93" s="78" t="str">
        <f t="shared" si="382"/>
        <v/>
      </c>
      <c r="CW93" s="84" t="str">
        <f t="shared" si="383"/>
        <v/>
      </c>
      <c r="CX93" s="78" t="str">
        <f t="shared" si="384"/>
        <v/>
      </c>
      <c r="CY93" s="78" t="str">
        <f t="shared" si="385"/>
        <v/>
      </c>
      <c r="CZ93" s="87"/>
    </row>
    <row r="94" spans="1:104" ht="45.75" thickBot="1" x14ac:dyDescent="0.3">
      <c r="A94" s="17">
        <v>91</v>
      </c>
      <c r="B94" s="76" t="str">
        <f t="shared" si="353"/>
        <v>Gestión de la Inversión Minera</v>
      </c>
      <c r="C94" s="76" t="str">
        <f t="shared" si="354"/>
        <v>Consumo de materias primas e insumos</v>
      </c>
      <c r="D94" s="76" t="str">
        <f t="shared" si="355"/>
        <v>Agotamiento de los recursos naturales no renovables</v>
      </c>
      <c r="E94" s="82">
        <v>43647</v>
      </c>
      <c r="F94" s="168" t="s">
        <v>334</v>
      </c>
      <c r="G94" s="99" t="s">
        <v>177</v>
      </c>
      <c r="H94" s="99" t="s">
        <v>337</v>
      </c>
      <c r="I94" s="77" t="s">
        <v>4</v>
      </c>
      <c r="J94" s="78" t="s">
        <v>90</v>
      </c>
      <c r="K94" s="111" t="s">
        <v>230</v>
      </c>
      <c r="L94" s="53" t="s">
        <v>270</v>
      </c>
      <c r="M94" s="80" t="s">
        <v>233</v>
      </c>
      <c r="N94" s="77" t="s">
        <v>204</v>
      </c>
      <c r="O94" s="77" t="s">
        <v>458</v>
      </c>
      <c r="P94" s="77" t="s">
        <v>24</v>
      </c>
      <c r="Q94" s="77" t="s">
        <v>62</v>
      </c>
      <c r="R94" s="78" t="s">
        <v>71</v>
      </c>
      <c r="S94" s="81" t="s">
        <v>77</v>
      </c>
      <c r="T94" s="82">
        <v>43647</v>
      </c>
      <c r="U94" s="78" t="s">
        <v>101</v>
      </c>
      <c r="V94" s="78" t="s">
        <v>103</v>
      </c>
      <c r="W94" s="78" t="str">
        <f t="shared" si="356"/>
        <v>Moderado</v>
      </c>
      <c r="X94" s="78">
        <f t="shared" si="357"/>
        <v>5</v>
      </c>
      <c r="Y94" s="78">
        <f t="shared" si="358"/>
        <v>3</v>
      </c>
      <c r="Z94" s="78">
        <f t="shared" si="359"/>
        <v>15</v>
      </c>
      <c r="AA94" s="78" t="str">
        <f t="shared" si="360"/>
        <v>Potencialmente no tolerable</v>
      </c>
      <c r="AB94" s="78" t="str">
        <f t="shared" si="361"/>
        <v>No</v>
      </c>
      <c r="AC94" s="53" t="s">
        <v>306</v>
      </c>
      <c r="AD94" s="80" t="s">
        <v>230</v>
      </c>
      <c r="AE94" s="78">
        <v>0</v>
      </c>
      <c r="AF94" s="83">
        <v>0</v>
      </c>
      <c r="AG94" s="84">
        <f t="shared" si="362"/>
        <v>0</v>
      </c>
      <c r="AH94" s="27">
        <v>0</v>
      </c>
      <c r="AI94" s="187">
        <f t="shared" si="272"/>
        <v>0</v>
      </c>
      <c r="AJ94" s="145">
        <v>44006</v>
      </c>
      <c r="AK94" s="145" t="s">
        <v>291</v>
      </c>
      <c r="AL94" s="158" t="str">
        <f>IF(MATRIZASPECTOS[[#This Row],[(2) Tipo de valoración 2020]]="","",IF(MATRIZASPECTOS[[#This Row],[(2) Tipo de valoración 2020]]="Manual","",MATRIZASPECTOS[[#This Row],[Probabilidad]]))</f>
        <v>Certeza</v>
      </c>
      <c r="AM94" s="158" t="str">
        <f>IF(MATRIZASPECTOS[[#This Row],[(2) Tipo de valoración 2020]]="","",IF(MATRIZASPECTOS[[#This Row],[(2) Tipo de valoración 2020]]="Manual","",MATRIZASPECTOS[[#This Row],[Consecuencia]]))</f>
        <v>Moderada</v>
      </c>
      <c r="AN94" s="159" t="str">
        <f t="shared" si="273"/>
        <v>Moderado</v>
      </c>
      <c r="AO94" s="159">
        <f t="shared" si="274"/>
        <v>5</v>
      </c>
      <c r="AP94" s="159">
        <f t="shared" si="275"/>
        <v>3</v>
      </c>
      <c r="AQ94" s="78">
        <f t="shared" si="276"/>
        <v>15</v>
      </c>
      <c r="AR94" s="84">
        <f t="shared" si="277"/>
        <v>15</v>
      </c>
      <c r="AS94" s="78" t="str">
        <f t="shared" si="363"/>
        <v>Potencialmente no tolerable</v>
      </c>
      <c r="AT94" s="78" t="str">
        <f t="shared" si="364"/>
        <v>No</v>
      </c>
      <c r="AU94" s="140" t="s">
        <v>300</v>
      </c>
      <c r="AV94" s="37" t="s">
        <v>230</v>
      </c>
      <c r="AW94" s="27">
        <v>0</v>
      </c>
      <c r="AX94" s="191">
        <v>0</v>
      </c>
      <c r="AY94" s="29">
        <f t="shared" si="278"/>
        <v>0</v>
      </c>
      <c r="AZ94" s="27">
        <v>0</v>
      </c>
      <c r="BA94" s="189">
        <f t="shared" si="279"/>
        <v>0</v>
      </c>
      <c r="BB94" s="145">
        <v>44105</v>
      </c>
      <c r="BC94" s="27" t="s">
        <v>292</v>
      </c>
      <c r="BD94" s="27" t="s">
        <v>100</v>
      </c>
      <c r="BE94" s="27" t="s">
        <v>103</v>
      </c>
      <c r="BF94" s="27" t="str">
        <f t="shared" si="280"/>
        <v>Bajo</v>
      </c>
      <c r="BG94" s="27">
        <f t="shared" si="281"/>
        <v>3</v>
      </c>
      <c r="BH94" s="27">
        <f t="shared" si="282"/>
        <v>3</v>
      </c>
      <c r="BI94" s="27">
        <f t="shared" si="283"/>
        <v>9</v>
      </c>
      <c r="BJ94" s="29">
        <f t="shared" si="284"/>
        <v>9</v>
      </c>
      <c r="BK94" s="78" t="str">
        <f t="shared" si="331"/>
        <v>Tolerable</v>
      </c>
      <c r="BL94" s="27" t="str">
        <f t="shared" si="285"/>
        <v>No</v>
      </c>
      <c r="BM94" s="53" t="s">
        <v>430</v>
      </c>
      <c r="BN94" s="80"/>
      <c r="BO94" s="84">
        <f t="shared" si="286"/>
        <v>0</v>
      </c>
      <c r="BP94" s="83"/>
      <c r="BQ94" s="84" t="str">
        <f t="shared" si="365"/>
        <v/>
      </c>
      <c r="BR94" s="27"/>
      <c r="BS94" s="85" t="str">
        <f t="shared" si="366"/>
        <v/>
      </c>
      <c r="BT94" s="86"/>
      <c r="BU94" s="78">
        <f t="shared" si="287"/>
        <v>15</v>
      </c>
      <c r="BV94" s="78" t="str">
        <f t="shared" si="288"/>
        <v>Potencialmente no tolerable</v>
      </c>
      <c r="BW94" s="84" t="str">
        <f t="shared" si="367"/>
        <v/>
      </c>
      <c r="BX94" s="78" t="str">
        <f t="shared" si="368"/>
        <v/>
      </c>
      <c r="BY94" s="78" t="str">
        <f t="shared" si="369"/>
        <v/>
      </c>
      <c r="BZ94" s="79"/>
      <c r="CA94" s="80"/>
      <c r="CB94" s="84" t="str">
        <f t="shared" si="370"/>
        <v/>
      </c>
      <c r="CC94" s="83"/>
      <c r="CD94" s="84" t="str">
        <f t="shared" si="371"/>
        <v/>
      </c>
      <c r="CE94" s="27"/>
      <c r="CF94" s="85" t="str">
        <f t="shared" si="372"/>
        <v/>
      </c>
      <c r="CG94" s="86"/>
      <c r="CH94" s="78" t="str">
        <f t="shared" si="373"/>
        <v/>
      </c>
      <c r="CI94" s="78" t="str">
        <f t="shared" si="374"/>
        <v/>
      </c>
      <c r="CJ94" s="84" t="str">
        <f t="shared" si="375"/>
        <v/>
      </c>
      <c r="CK94" s="78" t="str">
        <f t="shared" si="376"/>
        <v/>
      </c>
      <c r="CL94" s="78" t="str">
        <f t="shared" si="377"/>
        <v/>
      </c>
      <c r="CM94" s="79"/>
      <c r="CN94" s="80"/>
      <c r="CO94" s="84" t="str">
        <f t="shared" si="378"/>
        <v/>
      </c>
      <c r="CP94" s="83"/>
      <c r="CQ94" s="84" t="str">
        <f t="shared" si="379"/>
        <v/>
      </c>
      <c r="CR94" s="27"/>
      <c r="CS94" s="85" t="str">
        <f t="shared" si="380"/>
        <v/>
      </c>
      <c r="CT94" s="86"/>
      <c r="CU94" s="78" t="str">
        <f t="shared" si="381"/>
        <v/>
      </c>
      <c r="CV94" s="78" t="str">
        <f t="shared" si="382"/>
        <v/>
      </c>
      <c r="CW94" s="84" t="str">
        <f t="shared" si="383"/>
        <v/>
      </c>
      <c r="CX94" s="78" t="str">
        <f t="shared" si="384"/>
        <v/>
      </c>
      <c r="CY94" s="78" t="str">
        <f t="shared" si="385"/>
        <v/>
      </c>
      <c r="CZ94" s="87"/>
    </row>
    <row r="95" spans="1:104" ht="45.75" thickBot="1" x14ac:dyDescent="0.3">
      <c r="A95" s="17">
        <v>92</v>
      </c>
      <c r="B95" s="76" t="str">
        <f t="shared" si="353"/>
        <v>Gestión de la Inversión Minera</v>
      </c>
      <c r="C95" s="76" t="str">
        <f t="shared" si="354"/>
        <v>Consumo de materias primas e insumos</v>
      </c>
      <c r="D95" s="76" t="str">
        <f t="shared" si="355"/>
        <v>Agotamiento general de los recursos naturales</v>
      </c>
      <c r="E95" s="82">
        <v>43647</v>
      </c>
      <c r="F95" s="168" t="s">
        <v>334</v>
      </c>
      <c r="G95" s="99" t="s">
        <v>177</v>
      </c>
      <c r="H95" s="99" t="s">
        <v>337</v>
      </c>
      <c r="I95" s="77" t="s">
        <v>4</v>
      </c>
      <c r="J95" s="78" t="s">
        <v>90</v>
      </c>
      <c r="K95" s="111" t="s">
        <v>230</v>
      </c>
      <c r="L95" s="53" t="s">
        <v>270</v>
      </c>
      <c r="M95" s="80" t="s">
        <v>233</v>
      </c>
      <c r="N95" s="77" t="s">
        <v>206</v>
      </c>
      <c r="O95" s="77" t="s">
        <v>457</v>
      </c>
      <c r="P95" s="77" t="s">
        <v>24</v>
      </c>
      <c r="Q95" s="77" t="s">
        <v>63</v>
      </c>
      <c r="R95" s="78" t="s">
        <v>71</v>
      </c>
      <c r="S95" s="81" t="s">
        <v>77</v>
      </c>
      <c r="T95" s="82">
        <v>43647</v>
      </c>
      <c r="U95" s="78" t="s">
        <v>101</v>
      </c>
      <c r="V95" s="78" t="s">
        <v>102</v>
      </c>
      <c r="W95" s="78" t="str">
        <f t="shared" si="356"/>
        <v>Bajo</v>
      </c>
      <c r="X95" s="78">
        <f t="shared" si="357"/>
        <v>5</v>
      </c>
      <c r="Y95" s="78">
        <f t="shared" si="358"/>
        <v>1</v>
      </c>
      <c r="Z95" s="78">
        <f t="shared" si="359"/>
        <v>5</v>
      </c>
      <c r="AA95" s="78" t="str">
        <f t="shared" si="360"/>
        <v>Tolerable</v>
      </c>
      <c r="AB95" s="78" t="str">
        <f t="shared" si="361"/>
        <v>No</v>
      </c>
      <c r="AC95" s="53" t="s">
        <v>306</v>
      </c>
      <c r="AD95" s="80" t="s">
        <v>230</v>
      </c>
      <c r="AE95" s="78">
        <v>0</v>
      </c>
      <c r="AF95" s="83">
        <v>0</v>
      </c>
      <c r="AG95" s="84">
        <f t="shared" si="362"/>
        <v>0</v>
      </c>
      <c r="AH95" s="27">
        <v>0</v>
      </c>
      <c r="AI95" s="187">
        <f t="shared" si="272"/>
        <v>0</v>
      </c>
      <c r="AJ95" s="145">
        <v>44006</v>
      </c>
      <c r="AK95" s="145" t="s">
        <v>291</v>
      </c>
      <c r="AL95" s="158" t="str">
        <f>IF(MATRIZASPECTOS[[#This Row],[(2) Tipo de valoración 2020]]="","",IF(MATRIZASPECTOS[[#This Row],[(2) Tipo de valoración 2020]]="Manual","",MATRIZASPECTOS[[#This Row],[Probabilidad]]))</f>
        <v>Certeza</v>
      </c>
      <c r="AM95" s="158" t="str">
        <f>IF(MATRIZASPECTOS[[#This Row],[(2) Tipo de valoración 2020]]="","",IF(MATRIZASPECTOS[[#This Row],[(2) Tipo de valoración 2020]]="Manual","",MATRIZASPECTOS[[#This Row],[Consecuencia]]))</f>
        <v>Baja</v>
      </c>
      <c r="AN95" s="159" t="str">
        <f t="shared" si="273"/>
        <v>Bajo</v>
      </c>
      <c r="AO95" s="159">
        <f t="shared" si="274"/>
        <v>5</v>
      </c>
      <c r="AP95" s="159">
        <f t="shared" si="275"/>
        <v>1</v>
      </c>
      <c r="AQ95" s="78">
        <f t="shared" si="276"/>
        <v>5</v>
      </c>
      <c r="AR95" s="84">
        <f t="shared" si="277"/>
        <v>5</v>
      </c>
      <c r="AS95" s="78" t="str">
        <f t="shared" si="363"/>
        <v>Tolerable</v>
      </c>
      <c r="AT95" s="78" t="str">
        <f t="shared" si="364"/>
        <v>No</v>
      </c>
      <c r="AU95" s="140" t="s">
        <v>282</v>
      </c>
      <c r="AV95" s="37" t="s">
        <v>230</v>
      </c>
      <c r="AW95" s="27">
        <v>0</v>
      </c>
      <c r="AX95" s="191">
        <v>0</v>
      </c>
      <c r="AY95" s="29">
        <f t="shared" si="278"/>
        <v>0</v>
      </c>
      <c r="AZ95" s="27">
        <v>0</v>
      </c>
      <c r="BA95" s="189">
        <f t="shared" si="279"/>
        <v>0</v>
      </c>
      <c r="BB95" s="142">
        <v>44105</v>
      </c>
      <c r="BC95" s="27" t="s">
        <v>291</v>
      </c>
      <c r="BD95" s="27" t="str">
        <f>IF(MATRIZASPECTOS[[#This Row],[(E) Tipo de valoración extraordinaria 2020]]="","",IF(MATRIZASPECTOS[[#This Row],[(E) Tipo de valoración extraordinaria 2020]]="Manual","",MATRIZASPECTOS[[#This Row],[(2) Probabilidad]]))</f>
        <v>Certeza</v>
      </c>
      <c r="BE95" s="27" t="str">
        <f>IF(MATRIZASPECTOS[[#This Row],[(E) Tipo de valoración extraordinaria 2020]]="","",IF(MATRIZASPECTOS[[#This Row],[(E) Tipo de valoración extraordinaria 2020]]="Manual","",MATRIZASPECTOS[[#This Row],[(2) Consecuencia]]))</f>
        <v>Baja</v>
      </c>
      <c r="BF95" s="27" t="str">
        <f t="shared" si="280"/>
        <v>Bajo</v>
      </c>
      <c r="BG95" s="27">
        <f t="shared" si="281"/>
        <v>5</v>
      </c>
      <c r="BH95" s="27">
        <f t="shared" si="282"/>
        <v>1</v>
      </c>
      <c r="BI95" s="27">
        <f t="shared" si="283"/>
        <v>5</v>
      </c>
      <c r="BJ95" s="29">
        <f t="shared" si="284"/>
        <v>5</v>
      </c>
      <c r="BK95" s="78" t="str">
        <f t="shared" si="331"/>
        <v>Tolerable</v>
      </c>
      <c r="BL95" s="27" t="str">
        <f t="shared" si="285"/>
        <v>No</v>
      </c>
      <c r="BM95" s="53" t="s">
        <v>409</v>
      </c>
      <c r="BN95" s="80"/>
      <c r="BO95" s="84">
        <f t="shared" si="286"/>
        <v>0</v>
      </c>
      <c r="BP95" s="83"/>
      <c r="BQ95" s="84" t="str">
        <f t="shared" si="365"/>
        <v/>
      </c>
      <c r="BR95" s="27"/>
      <c r="BS95" s="85" t="str">
        <f t="shared" si="366"/>
        <v/>
      </c>
      <c r="BT95" s="86"/>
      <c r="BU95" s="78">
        <f t="shared" si="287"/>
        <v>5</v>
      </c>
      <c r="BV95" s="78" t="str">
        <f t="shared" si="288"/>
        <v>Tolerable</v>
      </c>
      <c r="BW95" s="84" t="str">
        <f t="shared" si="367"/>
        <v/>
      </c>
      <c r="BX95" s="78" t="str">
        <f t="shared" si="368"/>
        <v/>
      </c>
      <c r="BY95" s="78" t="str">
        <f t="shared" si="369"/>
        <v/>
      </c>
      <c r="BZ95" s="79"/>
      <c r="CA95" s="80"/>
      <c r="CB95" s="84" t="str">
        <f t="shared" si="370"/>
        <v/>
      </c>
      <c r="CC95" s="83"/>
      <c r="CD95" s="84" t="str">
        <f t="shared" si="371"/>
        <v/>
      </c>
      <c r="CE95" s="27"/>
      <c r="CF95" s="85" t="str">
        <f t="shared" si="372"/>
        <v/>
      </c>
      <c r="CG95" s="86"/>
      <c r="CH95" s="78" t="str">
        <f t="shared" si="373"/>
        <v/>
      </c>
      <c r="CI95" s="78" t="str">
        <f t="shared" si="374"/>
        <v/>
      </c>
      <c r="CJ95" s="84" t="str">
        <f t="shared" si="375"/>
        <v/>
      </c>
      <c r="CK95" s="78" t="str">
        <f t="shared" si="376"/>
        <v/>
      </c>
      <c r="CL95" s="78" t="str">
        <f t="shared" si="377"/>
        <v/>
      </c>
      <c r="CM95" s="79"/>
      <c r="CN95" s="80"/>
      <c r="CO95" s="84" t="str">
        <f t="shared" si="378"/>
        <v/>
      </c>
      <c r="CP95" s="83"/>
      <c r="CQ95" s="84" t="str">
        <f t="shared" si="379"/>
        <v/>
      </c>
      <c r="CR95" s="27"/>
      <c r="CS95" s="85" t="str">
        <f t="shared" si="380"/>
        <v/>
      </c>
      <c r="CT95" s="86"/>
      <c r="CU95" s="78" t="str">
        <f t="shared" si="381"/>
        <v/>
      </c>
      <c r="CV95" s="78" t="str">
        <f t="shared" si="382"/>
        <v/>
      </c>
      <c r="CW95" s="84" t="str">
        <f t="shared" si="383"/>
        <v/>
      </c>
      <c r="CX95" s="78" t="str">
        <f t="shared" si="384"/>
        <v/>
      </c>
      <c r="CY95" s="78" t="str">
        <f t="shared" si="385"/>
        <v/>
      </c>
      <c r="CZ95" s="87"/>
    </row>
    <row r="96" spans="1:104" ht="45.75" thickBot="1" x14ac:dyDescent="0.3">
      <c r="A96" s="17">
        <v>93</v>
      </c>
      <c r="B96" s="76" t="str">
        <f t="shared" si="353"/>
        <v>Gestión de la Inversión Minera</v>
      </c>
      <c r="C96" s="76" t="str">
        <f t="shared" si="354"/>
        <v>Consumo de materias primas e insumos</v>
      </c>
      <c r="D96" s="76" t="str">
        <f t="shared" si="355"/>
        <v>Agotamiento general de los recursos naturales</v>
      </c>
      <c r="E96" s="82">
        <v>43647</v>
      </c>
      <c r="F96" s="168" t="s">
        <v>334</v>
      </c>
      <c r="G96" s="99" t="s">
        <v>177</v>
      </c>
      <c r="H96" s="99" t="s">
        <v>337</v>
      </c>
      <c r="I96" s="77" t="s">
        <v>4</v>
      </c>
      <c r="J96" s="78" t="s">
        <v>90</v>
      </c>
      <c r="K96" s="111" t="s">
        <v>230</v>
      </c>
      <c r="L96" s="53" t="s">
        <v>270</v>
      </c>
      <c r="M96" s="80" t="s">
        <v>233</v>
      </c>
      <c r="N96" s="77" t="s">
        <v>207</v>
      </c>
      <c r="O96" s="77" t="s">
        <v>457</v>
      </c>
      <c r="P96" s="77" t="s">
        <v>24</v>
      </c>
      <c r="Q96" s="77" t="s">
        <v>63</v>
      </c>
      <c r="R96" s="78" t="s">
        <v>71</v>
      </c>
      <c r="S96" s="81" t="s">
        <v>77</v>
      </c>
      <c r="T96" s="82">
        <v>43647</v>
      </c>
      <c r="U96" s="78" t="s">
        <v>100</v>
      </c>
      <c r="V96" s="78" t="s">
        <v>103</v>
      </c>
      <c r="W96" s="78" t="str">
        <f t="shared" si="356"/>
        <v>Bajo</v>
      </c>
      <c r="X96" s="78">
        <f t="shared" si="357"/>
        <v>3</v>
      </c>
      <c r="Y96" s="78">
        <f t="shared" si="358"/>
        <v>3</v>
      </c>
      <c r="Z96" s="78">
        <f t="shared" si="359"/>
        <v>9</v>
      </c>
      <c r="AA96" s="78" t="str">
        <f t="shared" si="360"/>
        <v>Tolerable</v>
      </c>
      <c r="AB96" s="78" t="str">
        <f t="shared" si="361"/>
        <v>No</v>
      </c>
      <c r="AC96" s="53" t="s">
        <v>306</v>
      </c>
      <c r="AD96" s="80" t="s">
        <v>230</v>
      </c>
      <c r="AE96" s="27">
        <v>0</v>
      </c>
      <c r="AF96" s="28">
        <v>0</v>
      </c>
      <c r="AG96" s="84">
        <f t="shared" si="362"/>
        <v>0</v>
      </c>
      <c r="AH96" s="27">
        <v>0</v>
      </c>
      <c r="AI96" s="187">
        <f t="shared" si="272"/>
        <v>0</v>
      </c>
      <c r="AJ96" s="145">
        <v>44006</v>
      </c>
      <c r="AK96" s="145" t="s">
        <v>291</v>
      </c>
      <c r="AL96" s="158" t="str">
        <f>IF(MATRIZASPECTOS[[#This Row],[(2) Tipo de valoración 2020]]="","",IF(MATRIZASPECTOS[[#This Row],[(2) Tipo de valoración 2020]]="Manual","",MATRIZASPECTOS[[#This Row],[Probabilidad]]))</f>
        <v>Probable</v>
      </c>
      <c r="AM96" s="158" t="str">
        <f>IF(MATRIZASPECTOS[[#This Row],[(2) Tipo de valoración 2020]]="","",IF(MATRIZASPECTOS[[#This Row],[(2) Tipo de valoración 2020]]="Manual","",MATRIZASPECTOS[[#This Row],[Consecuencia]]))</f>
        <v>Moderada</v>
      </c>
      <c r="AN96" s="159" t="str">
        <f t="shared" si="273"/>
        <v>Bajo</v>
      </c>
      <c r="AO96" s="159">
        <f t="shared" si="274"/>
        <v>3</v>
      </c>
      <c r="AP96" s="159">
        <f t="shared" si="275"/>
        <v>3</v>
      </c>
      <c r="AQ96" s="78">
        <f t="shared" si="276"/>
        <v>9</v>
      </c>
      <c r="AR96" s="84">
        <f t="shared" si="277"/>
        <v>9</v>
      </c>
      <c r="AS96" s="78" t="str">
        <f t="shared" si="363"/>
        <v>Tolerable</v>
      </c>
      <c r="AT96" s="78" t="str">
        <f t="shared" si="364"/>
        <v>No</v>
      </c>
      <c r="AU96" s="140" t="s">
        <v>300</v>
      </c>
      <c r="AV96" s="37" t="s">
        <v>230</v>
      </c>
      <c r="AW96" s="27">
        <v>0</v>
      </c>
      <c r="AX96" s="191">
        <v>0</v>
      </c>
      <c r="AY96" s="29">
        <f t="shared" si="278"/>
        <v>0</v>
      </c>
      <c r="AZ96" s="27">
        <v>0</v>
      </c>
      <c r="BA96" s="189">
        <f t="shared" si="279"/>
        <v>0</v>
      </c>
      <c r="BB96" s="142">
        <v>44105</v>
      </c>
      <c r="BC96" s="27" t="s">
        <v>291</v>
      </c>
      <c r="BD96" s="27" t="str">
        <f>IF(MATRIZASPECTOS[[#This Row],[(E) Tipo de valoración extraordinaria 2020]]="","",IF(MATRIZASPECTOS[[#This Row],[(E) Tipo de valoración extraordinaria 2020]]="Manual","",MATRIZASPECTOS[[#This Row],[(2) Probabilidad]]))</f>
        <v>Probable</v>
      </c>
      <c r="BE96" s="27" t="str">
        <f>IF(MATRIZASPECTOS[[#This Row],[(E) Tipo de valoración extraordinaria 2020]]="","",IF(MATRIZASPECTOS[[#This Row],[(E) Tipo de valoración extraordinaria 2020]]="Manual","",MATRIZASPECTOS[[#This Row],[(2) Consecuencia]]))</f>
        <v>Moderada</v>
      </c>
      <c r="BF96" s="27" t="str">
        <f t="shared" si="280"/>
        <v>Bajo</v>
      </c>
      <c r="BG96" s="27">
        <f t="shared" si="281"/>
        <v>3</v>
      </c>
      <c r="BH96" s="27">
        <f t="shared" si="282"/>
        <v>3</v>
      </c>
      <c r="BI96" s="27">
        <f t="shared" si="283"/>
        <v>9</v>
      </c>
      <c r="BJ96" s="29">
        <f t="shared" si="284"/>
        <v>9</v>
      </c>
      <c r="BK96" s="78" t="str">
        <f t="shared" si="331"/>
        <v>Tolerable</v>
      </c>
      <c r="BL96" s="27" t="str">
        <f t="shared" si="285"/>
        <v>No</v>
      </c>
      <c r="BM96" s="53" t="s">
        <v>417</v>
      </c>
      <c r="BN96" s="80"/>
      <c r="BO96" s="84">
        <f t="shared" si="286"/>
        <v>0</v>
      </c>
      <c r="BP96" s="83"/>
      <c r="BQ96" s="84" t="str">
        <f t="shared" si="365"/>
        <v/>
      </c>
      <c r="BR96" s="27"/>
      <c r="BS96" s="85" t="str">
        <f t="shared" si="366"/>
        <v/>
      </c>
      <c r="BT96" s="86"/>
      <c r="BU96" s="78">
        <f t="shared" si="287"/>
        <v>9</v>
      </c>
      <c r="BV96" s="78" t="str">
        <f t="shared" si="288"/>
        <v>Tolerable</v>
      </c>
      <c r="BW96" s="84" t="str">
        <f t="shared" si="367"/>
        <v/>
      </c>
      <c r="BX96" s="78" t="str">
        <f t="shared" si="368"/>
        <v/>
      </c>
      <c r="BY96" s="78" t="str">
        <f t="shared" si="369"/>
        <v/>
      </c>
      <c r="BZ96" s="79"/>
      <c r="CA96" s="80"/>
      <c r="CB96" s="84" t="str">
        <f t="shared" si="370"/>
        <v/>
      </c>
      <c r="CC96" s="83"/>
      <c r="CD96" s="84" t="str">
        <f t="shared" si="371"/>
        <v/>
      </c>
      <c r="CE96" s="27"/>
      <c r="CF96" s="85" t="str">
        <f t="shared" si="372"/>
        <v/>
      </c>
      <c r="CG96" s="86"/>
      <c r="CH96" s="78" t="str">
        <f t="shared" si="373"/>
        <v/>
      </c>
      <c r="CI96" s="78" t="str">
        <f t="shared" si="374"/>
        <v/>
      </c>
      <c r="CJ96" s="84" t="str">
        <f t="shared" si="375"/>
        <v/>
      </c>
      <c r="CK96" s="78" t="str">
        <f t="shared" si="376"/>
        <v/>
      </c>
      <c r="CL96" s="78" t="str">
        <f t="shared" si="377"/>
        <v/>
      </c>
      <c r="CM96" s="79"/>
      <c r="CN96" s="80"/>
      <c r="CO96" s="84" t="str">
        <f t="shared" si="378"/>
        <v/>
      </c>
      <c r="CP96" s="83"/>
      <c r="CQ96" s="84" t="str">
        <f t="shared" si="379"/>
        <v/>
      </c>
      <c r="CR96" s="27"/>
      <c r="CS96" s="85" t="str">
        <f t="shared" si="380"/>
        <v/>
      </c>
      <c r="CT96" s="86"/>
      <c r="CU96" s="78" t="str">
        <f t="shared" si="381"/>
        <v/>
      </c>
      <c r="CV96" s="78" t="str">
        <f t="shared" si="382"/>
        <v/>
      </c>
      <c r="CW96" s="84" t="str">
        <f t="shared" si="383"/>
        <v/>
      </c>
      <c r="CX96" s="78" t="str">
        <f t="shared" si="384"/>
        <v/>
      </c>
      <c r="CY96" s="78" t="str">
        <f t="shared" si="385"/>
        <v/>
      </c>
      <c r="CZ96" s="87"/>
    </row>
    <row r="97" spans="1:104" ht="45.75" thickBot="1" x14ac:dyDescent="0.3">
      <c r="A97" s="17">
        <v>94</v>
      </c>
      <c r="B97" s="76" t="str">
        <f t="shared" si="353"/>
        <v>Gestión de la Inversión Minera</v>
      </c>
      <c r="C97" s="76" t="str">
        <f t="shared" si="354"/>
        <v>Generación de empleo</v>
      </c>
      <c r="D97" s="76" t="str">
        <f t="shared" si="355"/>
        <v>Desarrollo económico y social</v>
      </c>
      <c r="E97" s="82">
        <v>43647</v>
      </c>
      <c r="F97" s="168" t="s">
        <v>334</v>
      </c>
      <c r="G97" s="99" t="s">
        <v>177</v>
      </c>
      <c r="H97" s="99" t="s">
        <v>337</v>
      </c>
      <c r="I97" s="77" t="s">
        <v>4</v>
      </c>
      <c r="J97" s="78" t="s">
        <v>90</v>
      </c>
      <c r="K97" s="111" t="s">
        <v>230</v>
      </c>
      <c r="L97" s="53" t="s">
        <v>270</v>
      </c>
      <c r="M97" s="80" t="s">
        <v>233</v>
      </c>
      <c r="N97" s="77" t="s">
        <v>213</v>
      </c>
      <c r="O97" s="77" t="s">
        <v>459</v>
      </c>
      <c r="P97" s="77" t="s">
        <v>25</v>
      </c>
      <c r="Q97" s="77" t="s">
        <v>215</v>
      </c>
      <c r="R97" s="78" t="s">
        <v>72</v>
      </c>
      <c r="S97" s="81" t="s">
        <v>78</v>
      </c>
      <c r="T97" s="82">
        <v>43647</v>
      </c>
      <c r="U97" s="78" t="s">
        <v>101</v>
      </c>
      <c r="V97" s="78" t="s">
        <v>103</v>
      </c>
      <c r="W97" s="78" t="str">
        <f t="shared" si="356"/>
        <v>Moderado</v>
      </c>
      <c r="X97" s="78">
        <f t="shared" si="357"/>
        <v>5</v>
      </c>
      <c r="Y97" s="78">
        <f t="shared" si="358"/>
        <v>3</v>
      </c>
      <c r="Z97" s="78">
        <f t="shared" si="359"/>
        <v>15</v>
      </c>
      <c r="AA97" s="78" t="str">
        <f t="shared" si="360"/>
        <v>Potencialmente no tolerable</v>
      </c>
      <c r="AB97" s="78" t="str">
        <f t="shared" si="361"/>
        <v>No</v>
      </c>
      <c r="AC97" s="53" t="s">
        <v>306</v>
      </c>
      <c r="AD97" s="80" t="s">
        <v>230</v>
      </c>
      <c r="AE97" s="78">
        <v>0</v>
      </c>
      <c r="AF97" s="83">
        <v>0</v>
      </c>
      <c r="AG97" s="84">
        <f t="shared" si="362"/>
        <v>0</v>
      </c>
      <c r="AH97" s="27">
        <v>0</v>
      </c>
      <c r="AI97" s="187">
        <f t="shared" si="272"/>
        <v>0</v>
      </c>
      <c r="AJ97" s="145">
        <v>44006</v>
      </c>
      <c r="AK97" s="145" t="s">
        <v>291</v>
      </c>
      <c r="AL97" s="158" t="str">
        <f>IF(MATRIZASPECTOS[[#This Row],[(2) Tipo de valoración 2020]]="","",IF(MATRIZASPECTOS[[#This Row],[(2) Tipo de valoración 2020]]="Manual","",MATRIZASPECTOS[[#This Row],[Probabilidad]]))</f>
        <v>Certeza</v>
      </c>
      <c r="AM97" s="158" t="str">
        <f>IF(MATRIZASPECTOS[[#This Row],[(2) Tipo de valoración 2020]]="","",IF(MATRIZASPECTOS[[#This Row],[(2) Tipo de valoración 2020]]="Manual","",MATRIZASPECTOS[[#This Row],[Consecuencia]]))</f>
        <v>Moderada</v>
      </c>
      <c r="AN97" s="159" t="str">
        <f t="shared" si="273"/>
        <v>Moderado</v>
      </c>
      <c r="AO97" s="159">
        <f t="shared" si="274"/>
        <v>5</v>
      </c>
      <c r="AP97" s="159">
        <f t="shared" si="275"/>
        <v>3</v>
      </c>
      <c r="AQ97" s="78">
        <f t="shared" si="276"/>
        <v>15</v>
      </c>
      <c r="AR97" s="84">
        <f t="shared" si="277"/>
        <v>15</v>
      </c>
      <c r="AS97" s="78" t="str">
        <f t="shared" si="363"/>
        <v>Potencialmente no tolerable</v>
      </c>
      <c r="AT97" s="78" t="str">
        <f t="shared" si="364"/>
        <v>No</v>
      </c>
      <c r="AU97" s="140" t="s">
        <v>300</v>
      </c>
      <c r="AV97" s="37" t="s">
        <v>230</v>
      </c>
      <c r="AW97" s="27">
        <v>0</v>
      </c>
      <c r="AX97" s="191">
        <v>0</v>
      </c>
      <c r="AY97" s="29">
        <f t="shared" si="278"/>
        <v>0</v>
      </c>
      <c r="AZ97" s="27">
        <v>0</v>
      </c>
      <c r="BA97" s="189">
        <f t="shared" si="279"/>
        <v>0</v>
      </c>
      <c r="BB97" s="142">
        <v>44105</v>
      </c>
      <c r="BC97" s="27" t="s">
        <v>291</v>
      </c>
      <c r="BD97" s="27" t="str">
        <f>IF(MATRIZASPECTOS[[#This Row],[(E) Tipo de valoración extraordinaria 2020]]="","",IF(MATRIZASPECTOS[[#This Row],[(E) Tipo de valoración extraordinaria 2020]]="Manual","",MATRIZASPECTOS[[#This Row],[(2) Probabilidad]]))</f>
        <v>Certeza</v>
      </c>
      <c r="BE97" s="27" t="str">
        <f>IF(MATRIZASPECTOS[[#This Row],[(E) Tipo de valoración extraordinaria 2020]]="","",IF(MATRIZASPECTOS[[#This Row],[(E) Tipo de valoración extraordinaria 2020]]="Manual","",MATRIZASPECTOS[[#This Row],[(2) Consecuencia]]))</f>
        <v>Moderada</v>
      </c>
      <c r="BF97" s="27" t="str">
        <f t="shared" si="280"/>
        <v>Moderado</v>
      </c>
      <c r="BG97" s="27">
        <f t="shared" si="281"/>
        <v>5</v>
      </c>
      <c r="BH97" s="27">
        <f t="shared" si="282"/>
        <v>3</v>
      </c>
      <c r="BI97" s="27">
        <f t="shared" si="283"/>
        <v>15</v>
      </c>
      <c r="BJ97" s="29">
        <f t="shared" si="284"/>
        <v>15</v>
      </c>
      <c r="BK97" s="78" t="str">
        <f t="shared" si="331"/>
        <v>Potencialmente no tolerable</v>
      </c>
      <c r="BL97" s="27" t="str">
        <f t="shared" si="285"/>
        <v>No</v>
      </c>
      <c r="BM97" s="53" t="s">
        <v>418</v>
      </c>
      <c r="BN97" s="80"/>
      <c r="BO97" s="84">
        <f t="shared" si="286"/>
        <v>0</v>
      </c>
      <c r="BP97" s="83"/>
      <c r="BQ97" s="84" t="str">
        <f t="shared" si="365"/>
        <v/>
      </c>
      <c r="BR97" s="27"/>
      <c r="BS97" s="85" t="str">
        <f t="shared" si="366"/>
        <v/>
      </c>
      <c r="BT97" s="86"/>
      <c r="BU97" s="78">
        <f t="shared" si="287"/>
        <v>15</v>
      </c>
      <c r="BV97" s="78" t="str">
        <f t="shared" si="288"/>
        <v>Potencialmente no tolerable</v>
      </c>
      <c r="BW97" s="84" t="str">
        <f t="shared" si="367"/>
        <v/>
      </c>
      <c r="BX97" s="78" t="str">
        <f t="shared" si="368"/>
        <v/>
      </c>
      <c r="BY97" s="78" t="str">
        <f t="shared" si="369"/>
        <v/>
      </c>
      <c r="BZ97" s="79"/>
      <c r="CA97" s="80"/>
      <c r="CB97" s="84" t="str">
        <f t="shared" si="370"/>
        <v/>
      </c>
      <c r="CC97" s="83"/>
      <c r="CD97" s="84" t="str">
        <f t="shared" si="371"/>
        <v/>
      </c>
      <c r="CE97" s="27"/>
      <c r="CF97" s="85" t="str">
        <f t="shared" si="372"/>
        <v/>
      </c>
      <c r="CG97" s="86"/>
      <c r="CH97" s="78" t="str">
        <f t="shared" si="373"/>
        <v/>
      </c>
      <c r="CI97" s="78" t="str">
        <f t="shared" si="374"/>
        <v/>
      </c>
      <c r="CJ97" s="84" t="str">
        <f t="shared" si="375"/>
        <v/>
      </c>
      <c r="CK97" s="78" t="str">
        <f t="shared" si="376"/>
        <v/>
      </c>
      <c r="CL97" s="78" t="str">
        <f t="shared" si="377"/>
        <v/>
      </c>
      <c r="CM97" s="79"/>
      <c r="CN97" s="80"/>
      <c r="CO97" s="84" t="str">
        <f t="shared" si="378"/>
        <v/>
      </c>
      <c r="CP97" s="83"/>
      <c r="CQ97" s="84" t="str">
        <f t="shared" si="379"/>
        <v/>
      </c>
      <c r="CR97" s="27"/>
      <c r="CS97" s="85" t="str">
        <f t="shared" si="380"/>
        <v/>
      </c>
      <c r="CT97" s="86"/>
      <c r="CU97" s="78" t="str">
        <f t="shared" si="381"/>
        <v/>
      </c>
      <c r="CV97" s="78" t="str">
        <f t="shared" si="382"/>
        <v/>
      </c>
      <c r="CW97" s="84" t="str">
        <f t="shared" si="383"/>
        <v/>
      </c>
      <c r="CX97" s="78" t="str">
        <f t="shared" si="384"/>
        <v/>
      </c>
      <c r="CY97" s="78" t="str">
        <f t="shared" si="385"/>
        <v/>
      </c>
      <c r="CZ97" s="87"/>
    </row>
    <row r="98" spans="1:104" ht="45.75" thickBot="1" x14ac:dyDescent="0.3">
      <c r="A98" s="17">
        <v>95</v>
      </c>
      <c r="B98" s="76" t="str">
        <f t="shared" si="353"/>
        <v>Gestión de la Inversión Minera</v>
      </c>
      <c r="C98" s="76" t="str">
        <f t="shared" si="354"/>
        <v>Consumo de materias primas e insumos</v>
      </c>
      <c r="D98" s="76" t="str">
        <f t="shared" si="355"/>
        <v>Agotamiento general de los recursos naturales</v>
      </c>
      <c r="E98" s="82">
        <v>43647</v>
      </c>
      <c r="F98" s="168" t="s">
        <v>334</v>
      </c>
      <c r="G98" s="99" t="s">
        <v>177</v>
      </c>
      <c r="H98" s="99" t="s">
        <v>337</v>
      </c>
      <c r="I98" s="77" t="s">
        <v>4</v>
      </c>
      <c r="J98" s="89" t="s">
        <v>90</v>
      </c>
      <c r="K98" s="111" t="s">
        <v>230</v>
      </c>
      <c r="L98" s="53" t="s">
        <v>270</v>
      </c>
      <c r="M98" s="80" t="s">
        <v>233</v>
      </c>
      <c r="N98" s="77" t="s">
        <v>229</v>
      </c>
      <c r="O98" s="77" t="s">
        <v>459</v>
      </c>
      <c r="P98" s="77" t="s">
        <v>24</v>
      </c>
      <c r="Q98" s="77" t="s">
        <v>63</v>
      </c>
      <c r="R98" s="78" t="s">
        <v>71</v>
      </c>
      <c r="S98" s="81" t="s">
        <v>77</v>
      </c>
      <c r="T98" s="82">
        <v>43647</v>
      </c>
      <c r="U98" s="78" t="s">
        <v>101</v>
      </c>
      <c r="V98" s="78" t="s">
        <v>104</v>
      </c>
      <c r="W98" s="78" t="str">
        <f t="shared" si="356"/>
        <v>Alto</v>
      </c>
      <c r="X98" s="78">
        <f t="shared" si="357"/>
        <v>5</v>
      </c>
      <c r="Y98" s="78">
        <f t="shared" si="358"/>
        <v>5</v>
      </c>
      <c r="Z98" s="78">
        <f t="shared" si="359"/>
        <v>25</v>
      </c>
      <c r="AA98" s="78" t="str">
        <f t="shared" si="360"/>
        <v>No tolerable</v>
      </c>
      <c r="AB98" s="78" t="str">
        <f t="shared" si="361"/>
        <v>Si</v>
      </c>
      <c r="AC98" s="53" t="s">
        <v>306</v>
      </c>
      <c r="AD98" s="80" t="s">
        <v>230</v>
      </c>
      <c r="AE98" s="78">
        <v>0</v>
      </c>
      <c r="AF98" s="83">
        <v>0</v>
      </c>
      <c r="AG98" s="84">
        <f t="shared" si="362"/>
        <v>0</v>
      </c>
      <c r="AH98" s="27">
        <v>0</v>
      </c>
      <c r="AI98" s="187">
        <f t="shared" si="272"/>
        <v>0</v>
      </c>
      <c r="AJ98" s="145">
        <v>44006</v>
      </c>
      <c r="AK98" s="145" t="s">
        <v>291</v>
      </c>
      <c r="AL98" s="158" t="str">
        <f>IF(MATRIZASPECTOS[[#This Row],[(2) Tipo de valoración 2020]]="","",IF(MATRIZASPECTOS[[#This Row],[(2) Tipo de valoración 2020]]="Manual","",MATRIZASPECTOS[[#This Row],[Probabilidad]]))</f>
        <v>Certeza</v>
      </c>
      <c r="AM98" s="158" t="str">
        <f>IF(MATRIZASPECTOS[[#This Row],[(2) Tipo de valoración 2020]]="","",IF(MATRIZASPECTOS[[#This Row],[(2) Tipo de valoración 2020]]="Manual","",MATRIZASPECTOS[[#This Row],[Consecuencia]]))</f>
        <v>Alta</v>
      </c>
      <c r="AN98" s="159" t="str">
        <f t="shared" si="273"/>
        <v>Alto</v>
      </c>
      <c r="AO98" s="159">
        <f t="shared" si="274"/>
        <v>5</v>
      </c>
      <c r="AP98" s="159">
        <f t="shared" si="275"/>
        <v>5</v>
      </c>
      <c r="AQ98" s="78">
        <f t="shared" si="276"/>
        <v>25</v>
      </c>
      <c r="AR98" s="84">
        <f t="shared" si="277"/>
        <v>25</v>
      </c>
      <c r="AS98" s="78" t="str">
        <f t="shared" si="363"/>
        <v>No tolerable</v>
      </c>
      <c r="AT98" s="78" t="str">
        <f t="shared" si="364"/>
        <v>Si</v>
      </c>
      <c r="AU98" s="140" t="s">
        <v>300</v>
      </c>
      <c r="AV98" s="37" t="s">
        <v>230</v>
      </c>
      <c r="AW98" s="27">
        <v>0</v>
      </c>
      <c r="AX98" s="191">
        <v>0</v>
      </c>
      <c r="AY98" s="29">
        <f t="shared" si="278"/>
        <v>0</v>
      </c>
      <c r="AZ98" s="27">
        <v>0</v>
      </c>
      <c r="BA98" s="189">
        <f t="shared" si="279"/>
        <v>0</v>
      </c>
      <c r="BB98" s="145">
        <v>44105</v>
      </c>
      <c r="BC98" s="27" t="s">
        <v>292</v>
      </c>
      <c r="BD98" s="27" t="s">
        <v>100</v>
      </c>
      <c r="BE98" s="27" t="s">
        <v>103</v>
      </c>
      <c r="BF98" s="27" t="str">
        <f t="shared" si="280"/>
        <v>Bajo</v>
      </c>
      <c r="BG98" s="27">
        <f t="shared" si="281"/>
        <v>3</v>
      </c>
      <c r="BH98" s="27">
        <f t="shared" si="282"/>
        <v>3</v>
      </c>
      <c r="BI98" s="27">
        <f t="shared" si="283"/>
        <v>9</v>
      </c>
      <c r="BJ98" s="29">
        <f t="shared" si="284"/>
        <v>9</v>
      </c>
      <c r="BK98" s="78" t="str">
        <f t="shared" si="331"/>
        <v>Tolerable</v>
      </c>
      <c r="BL98" s="27" t="str">
        <f t="shared" si="285"/>
        <v>No</v>
      </c>
      <c r="BM98" s="53" t="s">
        <v>429</v>
      </c>
      <c r="BN98" s="80"/>
      <c r="BO98" s="84">
        <f t="shared" si="286"/>
        <v>0</v>
      </c>
      <c r="BP98" s="83"/>
      <c r="BQ98" s="84" t="str">
        <f t="shared" si="365"/>
        <v/>
      </c>
      <c r="BR98" s="27"/>
      <c r="BS98" s="85" t="str">
        <f t="shared" si="366"/>
        <v/>
      </c>
      <c r="BT98" s="86"/>
      <c r="BU98" s="78">
        <f t="shared" si="287"/>
        <v>25</v>
      </c>
      <c r="BV98" s="78" t="str">
        <f t="shared" si="288"/>
        <v>No tolerable</v>
      </c>
      <c r="BW98" s="84" t="str">
        <f t="shared" si="367"/>
        <v/>
      </c>
      <c r="BX98" s="78" t="str">
        <f t="shared" si="368"/>
        <v/>
      </c>
      <c r="BY98" s="78" t="str">
        <f t="shared" si="369"/>
        <v/>
      </c>
      <c r="BZ98" s="79"/>
      <c r="CA98" s="80"/>
      <c r="CB98" s="84" t="str">
        <f t="shared" si="370"/>
        <v/>
      </c>
      <c r="CC98" s="83"/>
      <c r="CD98" s="84" t="str">
        <f t="shared" si="371"/>
        <v/>
      </c>
      <c r="CE98" s="27"/>
      <c r="CF98" s="85" t="str">
        <f t="shared" si="372"/>
        <v/>
      </c>
      <c r="CG98" s="86"/>
      <c r="CH98" s="78" t="str">
        <f t="shared" si="373"/>
        <v/>
      </c>
      <c r="CI98" s="78" t="str">
        <f t="shared" si="374"/>
        <v/>
      </c>
      <c r="CJ98" s="84" t="str">
        <f t="shared" si="375"/>
        <v/>
      </c>
      <c r="CK98" s="78" t="str">
        <f t="shared" si="376"/>
        <v/>
      </c>
      <c r="CL98" s="78" t="str">
        <f t="shared" si="377"/>
        <v/>
      </c>
      <c r="CM98" s="79"/>
      <c r="CN98" s="80"/>
      <c r="CO98" s="84" t="str">
        <f t="shared" si="378"/>
        <v/>
      </c>
      <c r="CP98" s="83"/>
      <c r="CQ98" s="84" t="str">
        <f t="shared" si="379"/>
        <v/>
      </c>
      <c r="CR98" s="27"/>
      <c r="CS98" s="85" t="str">
        <f t="shared" si="380"/>
        <v/>
      </c>
      <c r="CT98" s="86"/>
      <c r="CU98" s="78" t="str">
        <f t="shared" si="381"/>
        <v/>
      </c>
      <c r="CV98" s="78" t="str">
        <f t="shared" si="382"/>
        <v/>
      </c>
      <c r="CW98" s="84" t="str">
        <f t="shared" si="383"/>
        <v/>
      </c>
      <c r="CX98" s="78" t="str">
        <f t="shared" si="384"/>
        <v/>
      </c>
      <c r="CY98" s="78" t="str">
        <f t="shared" si="385"/>
        <v/>
      </c>
      <c r="CZ98" s="87"/>
    </row>
    <row r="99" spans="1:104" ht="45.75" thickBot="1" x14ac:dyDescent="0.3">
      <c r="A99" s="17">
        <v>96</v>
      </c>
      <c r="B99" s="76" t="str">
        <f>IF(I99="","",I99)</f>
        <v>Gestión de la Inversión Minera</v>
      </c>
      <c r="C99" s="76" t="str">
        <f>IF(P99="","",P99)</f>
        <v>Consumo de materias primas e insumos</v>
      </c>
      <c r="D99" s="76" t="str">
        <f>IF(Q99="","",Q99)</f>
        <v>Agotamiento general de los recursos naturales</v>
      </c>
      <c r="E99" s="82">
        <v>43647</v>
      </c>
      <c r="F99" s="169" t="s">
        <v>334</v>
      </c>
      <c r="G99" s="99" t="s">
        <v>177</v>
      </c>
      <c r="H99" s="99" t="s">
        <v>337</v>
      </c>
      <c r="I99" s="101" t="s">
        <v>4</v>
      </c>
      <c r="J99" s="89" t="s">
        <v>90</v>
      </c>
      <c r="K99" s="105" t="s">
        <v>230</v>
      </c>
      <c r="L99" s="53" t="s">
        <v>270</v>
      </c>
      <c r="M99" s="91" t="s">
        <v>233</v>
      </c>
      <c r="N99" s="101" t="s">
        <v>231</v>
      </c>
      <c r="O99" s="101" t="s">
        <v>459</v>
      </c>
      <c r="P99" s="101" t="s">
        <v>24</v>
      </c>
      <c r="Q99" s="101" t="s">
        <v>63</v>
      </c>
      <c r="R99" s="89" t="s">
        <v>71</v>
      </c>
      <c r="S99" s="102" t="s">
        <v>77</v>
      </c>
      <c r="T99" s="82">
        <v>43647</v>
      </c>
      <c r="U99" s="78" t="s">
        <v>100</v>
      </c>
      <c r="V99" s="78" t="s">
        <v>103</v>
      </c>
      <c r="W99" s="78" t="str">
        <f>IF(Z99="","",IF(Z99&lt;=10,"Bajo",IF(Z99&lt;=15,"Moderado",IF(Z99&gt;15,"Alto",""))))</f>
        <v>Bajo</v>
      </c>
      <c r="X99" s="78">
        <f t="shared" si="357"/>
        <v>3</v>
      </c>
      <c r="Y99" s="78">
        <f t="shared" si="358"/>
        <v>3</v>
      </c>
      <c r="Z99" s="78">
        <f>IF(X99="","",IF(Y99="","",(X99*Y99)))</f>
        <v>9</v>
      </c>
      <c r="AA99" s="78" t="str">
        <f>IF(Z99="","",IF(Z99&lt;=10,"Tolerable",IF(Z99&lt;=15,"Potencialmente no tolerable",IF(Z99&gt;15,"No tolerable",""))))</f>
        <v>Tolerable</v>
      </c>
      <c r="AB99" s="78" t="str">
        <f>IF(AA99="","",IF(AA99="Tolerable","No",IF(AA99="Potencialmente no tolerable","No",IF(AA99="No tolerable","Si",""))))</f>
        <v>No</v>
      </c>
      <c r="AC99" s="53" t="s">
        <v>306</v>
      </c>
      <c r="AD99" s="91" t="s">
        <v>230</v>
      </c>
      <c r="AE99" s="89">
        <v>0</v>
      </c>
      <c r="AF99" s="93">
        <v>0</v>
      </c>
      <c r="AG99" s="84">
        <f>IF(AE99="","",IF(AF99="","",(AE99-(AE99*AF99))))</f>
        <v>0</v>
      </c>
      <c r="AH99" s="27">
        <v>0</v>
      </c>
      <c r="AI99" s="187">
        <f t="shared" si="272"/>
        <v>0</v>
      </c>
      <c r="AJ99" s="145">
        <v>44006</v>
      </c>
      <c r="AK99" s="145" t="s">
        <v>291</v>
      </c>
      <c r="AL99" s="158" t="str">
        <f>IF(MATRIZASPECTOS[[#This Row],[(2) Tipo de valoración 2020]]="","",IF(MATRIZASPECTOS[[#This Row],[(2) Tipo de valoración 2020]]="Manual","",MATRIZASPECTOS[[#This Row],[Probabilidad]]))</f>
        <v>Probable</v>
      </c>
      <c r="AM99" s="158" t="str">
        <f>IF(MATRIZASPECTOS[[#This Row],[(2) Tipo de valoración 2020]]="","",IF(MATRIZASPECTOS[[#This Row],[(2) Tipo de valoración 2020]]="Manual","",MATRIZASPECTOS[[#This Row],[Consecuencia]]))</f>
        <v>Moderada</v>
      </c>
      <c r="AN99" s="159" t="str">
        <f t="shared" si="273"/>
        <v>Bajo</v>
      </c>
      <c r="AO99" s="159">
        <f t="shared" si="274"/>
        <v>3</v>
      </c>
      <c r="AP99" s="159">
        <f t="shared" si="275"/>
        <v>3</v>
      </c>
      <c r="AQ99" s="78">
        <f t="shared" si="276"/>
        <v>9</v>
      </c>
      <c r="AR99" s="84">
        <f t="shared" si="277"/>
        <v>9</v>
      </c>
      <c r="AS99" s="78" t="str">
        <f>IF(AR99="","",IF(AR99&lt;=10,"Tolerable",IF(AR99&lt;=15,"Potencialmente no tolerable",IF(AR99&gt;15,"No tolerable",""))))</f>
        <v>Tolerable</v>
      </c>
      <c r="AT99" s="78" t="str">
        <f>IF(AS99="","",IF(AS99="Tolerable","No",IF(AS99="Potencialmente no tolerable","No",IF(AS99="No tolerable","Si",""))))</f>
        <v>No</v>
      </c>
      <c r="AU99" s="140" t="s">
        <v>300</v>
      </c>
      <c r="AV99" s="37" t="s">
        <v>230</v>
      </c>
      <c r="AW99" s="27">
        <v>0</v>
      </c>
      <c r="AX99" s="191">
        <v>0</v>
      </c>
      <c r="AY99" s="29">
        <f t="shared" si="278"/>
        <v>0</v>
      </c>
      <c r="AZ99" s="27">
        <v>0</v>
      </c>
      <c r="BA99" s="189">
        <f t="shared" si="279"/>
        <v>0</v>
      </c>
      <c r="BB99" s="144">
        <v>44105</v>
      </c>
      <c r="BC99" s="27" t="s">
        <v>292</v>
      </c>
      <c r="BD99" s="27" t="s">
        <v>101</v>
      </c>
      <c r="BE99" s="27" t="s">
        <v>104</v>
      </c>
      <c r="BF99" s="27" t="str">
        <f t="shared" si="280"/>
        <v>Alto</v>
      </c>
      <c r="BG99" s="27">
        <f t="shared" si="281"/>
        <v>5</v>
      </c>
      <c r="BH99" s="27">
        <f t="shared" si="282"/>
        <v>5</v>
      </c>
      <c r="BI99" s="27">
        <f t="shared" si="283"/>
        <v>25</v>
      </c>
      <c r="BJ99" s="29">
        <f t="shared" si="284"/>
        <v>25</v>
      </c>
      <c r="BK99" s="78" t="str">
        <f>IF(BJ99="","",IF(BJ99&lt;=10,"Tolerable",IF(BJ99&lt;=15,"Potencialmente no tolerable",IF(BJ99&gt;15,"No tolerable",""))))</f>
        <v>No tolerable</v>
      </c>
      <c r="BL99" s="27" t="str">
        <f t="shared" si="285"/>
        <v>Si</v>
      </c>
      <c r="BM99" s="53" t="s">
        <v>412</v>
      </c>
      <c r="BN99" s="80"/>
      <c r="BO99" s="84">
        <f t="shared" si="286"/>
        <v>0</v>
      </c>
      <c r="BP99" s="83"/>
      <c r="BQ99" s="84" t="str">
        <f>IF(BO99="","",IF(BP99="","",(BO99-(BO99*BP99))))</f>
        <v/>
      </c>
      <c r="BR99" s="27"/>
      <c r="BS99" s="85" t="str">
        <f>IF(BQ99="","",IF(BR99="","",((BQ99-BR99)/BQ99)))</f>
        <v/>
      </c>
      <c r="BT99" s="86"/>
      <c r="BU99" s="78">
        <f t="shared" si="287"/>
        <v>9</v>
      </c>
      <c r="BV99" s="78" t="str">
        <f t="shared" si="288"/>
        <v>Tolerable</v>
      </c>
      <c r="BW99" s="84" t="str">
        <f>IF(BS99="","",(IF(BS99&lt;=-1%,(BU99+(ABS(BU99*BS99))),(BU99-((ABS(BU99*BS99))+BP99)))))</f>
        <v/>
      </c>
      <c r="BX99" s="78" t="str">
        <f>IF(BW99="","",IF(BW99&lt;=10,"Tolerable",IF(BW99&lt;=15,"Potencialmente no tolerable",IF(BW99&gt;15,"No tolerable",""))))</f>
        <v/>
      </c>
      <c r="BY99" s="78" t="str">
        <f>IF(BX99="","",IF(BX99="Tolerable","No",IF(BX99="Potencialmente no tolerable","No",IF(BX99="No tolerable","Si",""))))</f>
        <v/>
      </c>
      <c r="BZ99" s="79"/>
      <c r="CA99" s="80"/>
      <c r="CB99" s="84" t="str">
        <f>IF(BR99="","",BR99)</f>
        <v/>
      </c>
      <c r="CC99" s="83"/>
      <c r="CD99" s="84" t="str">
        <f>IF(CB99="","",IF(CC99="","",(CB99-(CB99*CC99))))</f>
        <v/>
      </c>
      <c r="CE99" s="27"/>
      <c r="CF99" s="85" t="str">
        <f>IF(CD99="","",IF(CE99="","",((CD99-CE99)/CD99)))</f>
        <v/>
      </c>
      <c r="CG99" s="86"/>
      <c r="CH99" s="78" t="str">
        <f>IF(BW99="","",BW99)</f>
        <v/>
      </c>
      <c r="CI99" s="78" t="str">
        <f>IF(BX99="","",BX99)</f>
        <v/>
      </c>
      <c r="CJ99" s="84" t="str">
        <f>IF(CF99="","",(IF(CF99&lt;=-1%,(CH99+(ABS(CH99*CF99))),(CH99-((ABS(CH99*CF99))+CC99)))))</f>
        <v/>
      </c>
      <c r="CK99" s="78" t="str">
        <f>IF(CJ99="","",IF(CJ99&lt;=10,"Tolerable",IF(CJ99&lt;=15,"Potencialmente no tolerable",IF(CJ99&gt;15,"No tolerable",""))))</f>
        <v/>
      </c>
      <c r="CL99" s="78" t="str">
        <f>IF(CK99="","",IF(CK99="Tolerable","No",IF(CK99="Potencialmente no tolerable","No",IF(CK99="No tolerable","Si",""))))</f>
        <v/>
      </c>
      <c r="CM99" s="79"/>
      <c r="CN99" s="80"/>
      <c r="CO99" s="84" t="str">
        <f>IF(CE99="","",CE99)</f>
        <v/>
      </c>
      <c r="CP99" s="83"/>
      <c r="CQ99" s="84" t="str">
        <f>IF(CO99="","",IF(CP99="","",(CO99-(CO99*CP99))))</f>
        <v/>
      </c>
      <c r="CR99" s="27"/>
      <c r="CS99" s="85" t="str">
        <f>IF(CQ99="","",IF(CR99="","",((CQ99-CR99)/CQ99)))</f>
        <v/>
      </c>
      <c r="CT99" s="86"/>
      <c r="CU99" s="78" t="str">
        <f>IF(CJ99="","",CJ99)</f>
        <v/>
      </c>
      <c r="CV99" s="78" t="str">
        <f>IF(CK99="","",CK99)</f>
        <v/>
      </c>
      <c r="CW99" s="84" t="str">
        <f>IF(CS99="","",(IF(CS99&lt;=-1%,(CU99+(ABS(CU99*CS99))),(CU99-((ABS(CU99*CS99))+CP99)))))</f>
        <v/>
      </c>
      <c r="CX99" s="78" t="str">
        <f>IF(CW99="","",IF(CW99&lt;=10,"Tolerable",IF(CW99&lt;=15,"Potencialmente no tolerable",IF(CW99&gt;15,"No tolerable",""))))</f>
        <v/>
      </c>
      <c r="CY99" s="78" t="str">
        <f>IF(CX99="","",IF(CX99="Tolerable","No",IF(CX99="Potencialmente no tolerable","No",IF(CX99="No tolerable","Si",""))))</f>
        <v/>
      </c>
      <c r="CZ99" s="87"/>
    </row>
    <row r="100" spans="1:104" ht="45.75" thickBot="1" x14ac:dyDescent="0.3">
      <c r="A100" s="17">
        <v>97</v>
      </c>
      <c r="B100" s="76" t="str">
        <f t="shared" si="353"/>
        <v>Gestión de la Inversión Minera</v>
      </c>
      <c r="C100" s="76" t="str">
        <f t="shared" si="354"/>
        <v>Generación de vertimientos</v>
      </c>
      <c r="D100" s="76" t="str">
        <f t="shared" si="355"/>
        <v>Contaminación por descarga de aguas residuales domésticas</v>
      </c>
      <c r="E100" s="82">
        <v>43647</v>
      </c>
      <c r="F100" s="168" t="s">
        <v>334</v>
      </c>
      <c r="G100" s="99" t="s">
        <v>177</v>
      </c>
      <c r="H100" s="99" t="s">
        <v>337</v>
      </c>
      <c r="I100" s="77" t="s">
        <v>4</v>
      </c>
      <c r="J100" s="78" t="s">
        <v>90</v>
      </c>
      <c r="K100" s="111" t="s">
        <v>230</v>
      </c>
      <c r="L100" s="53" t="s">
        <v>270</v>
      </c>
      <c r="M100" s="80" t="s">
        <v>68</v>
      </c>
      <c r="N100" s="77" t="s">
        <v>208</v>
      </c>
      <c r="O100" s="77" t="s">
        <v>459</v>
      </c>
      <c r="P100" s="77" t="s">
        <v>20</v>
      </c>
      <c r="Q100" s="77" t="s">
        <v>50</v>
      </c>
      <c r="R100" s="78" t="s">
        <v>71</v>
      </c>
      <c r="S100" s="81" t="s">
        <v>75</v>
      </c>
      <c r="T100" s="82">
        <v>43647</v>
      </c>
      <c r="U100" s="78" t="s">
        <v>101</v>
      </c>
      <c r="V100" s="78" t="s">
        <v>103</v>
      </c>
      <c r="W100" s="78" t="str">
        <f t="shared" si="356"/>
        <v>Moderado</v>
      </c>
      <c r="X100" s="78">
        <f t="shared" si="357"/>
        <v>5</v>
      </c>
      <c r="Y100" s="78">
        <f t="shared" si="358"/>
        <v>3</v>
      </c>
      <c r="Z100" s="78">
        <f t="shared" si="359"/>
        <v>15</v>
      </c>
      <c r="AA100" s="78" t="str">
        <f t="shared" si="360"/>
        <v>Potencialmente no tolerable</v>
      </c>
      <c r="AB100" s="78" t="str">
        <f t="shared" si="361"/>
        <v>No</v>
      </c>
      <c r="AC100" s="53" t="s">
        <v>306</v>
      </c>
      <c r="AD100" s="80" t="s">
        <v>230</v>
      </c>
      <c r="AE100" s="78">
        <v>0</v>
      </c>
      <c r="AF100" s="83">
        <v>0</v>
      </c>
      <c r="AG100" s="84">
        <f t="shared" si="362"/>
        <v>0</v>
      </c>
      <c r="AH100" s="27">
        <v>0</v>
      </c>
      <c r="AI100" s="187">
        <f t="shared" si="272"/>
        <v>0</v>
      </c>
      <c r="AJ100" s="145">
        <v>44006</v>
      </c>
      <c r="AK100" s="145" t="s">
        <v>291</v>
      </c>
      <c r="AL100" s="158" t="str">
        <f>IF(MATRIZASPECTOS[[#This Row],[(2) Tipo de valoración 2020]]="","",IF(MATRIZASPECTOS[[#This Row],[(2) Tipo de valoración 2020]]="Manual","",MATRIZASPECTOS[[#This Row],[Probabilidad]]))</f>
        <v>Certeza</v>
      </c>
      <c r="AM100" s="158" t="str">
        <f>IF(MATRIZASPECTOS[[#This Row],[(2) Tipo de valoración 2020]]="","",IF(MATRIZASPECTOS[[#This Row],[(2) Tipo de valoración 2020]]="Manual","",MATRIZASPECTOS[[#This Row],[Consecuencia]]))</f>
        <v>Moderada</v>
      </c>
      <c r="AN100" s="159" t="str">
        <f t="shared" si="273"/>
        <v>Moderado</v>
      </c>
      <c r="AO100" s="159">
        <f t="shared" si="274"/>
        <v>5</v>
      </c>
      <c r="AP100" s="159">
        <f t="shared" si="275"/>
        <v>3</v>
      </c>
      <c r="AQ100" s="78">
        <f t="shared" si="276"/>
        <v>15</v>
      </c>
      <c r="AR100" s="84">
        <f t="shared" si="277"/>
        <v>15</v>
      </c>
      <c r="AS100" s="78" t="str">
        <f t="shared" si="363"/>
        <v>Potencialmente no tolerable</v>
      </c>
      <c r="AT100" s="78" t="str">
        <f t="shared" si="364"/>
        <v>No</v>
      </c>
      <c r="AU100" s="140" t="s">
        <v>282</v>
      </c>
      <c r="AV100" s="37" t="s">
        <v>230</v>
      </c>
      <c r="AW100" s="27">
        <v>0</v>
      </c>
      <c r="AX100" s="191">
        <v>0</v>
      </c>
      <c r="AY100" s="29">
        <f t="shared" si="278"/>
        <v>0</v>
      </c>
      <c r="AZ100" s="27">
        <v>0</v>
      </c>
      <c r="BA100" s="189">
        <f t="shared" si="279"/>
        <v>0</v>
      </c>
      <c r="BB100" s="145">
        <v>44105</v>
      </c>
      <c r="BC100" s="27" t="s">
        <v>292</v>
      </c>
      <c r="BD100" s="27" t="s">
        <v>99</v>
      </c>
      <c r="BE100" s="27" t="s">
        <v>103</v>
      </c>
      <c r="BF100" s="27" t="str">
        <f t="shared" si="280"/>
        <v>Bajo</v>
      </c>
      <c r="BG100" s="27">
        <f t="shared" si="281"/>
        <v>1</v>
      </c>
      <c r="BH100" s="27">
        <f t="shared" si="282"/>
        <v>3</v>
      </c>
      <c r="BI100" s="27">
        <f t="shared" si="283"/>
        <v>3</v>
      </c>
      <c r="BJ100" s="29">
        <f t="shared" si="284"/>
        <v>3</v>
      </c>
      <c r="BK100" s="78" t="str">
        <f t="shared" si="331"/>
        <v>Tolerable</v>
      </c>
      <c r="BL100" s="27" t="str">
        <f t="shared" si="285"/>
        <v>No</v>
      </c>
      <c r="BM100" s="53" t="s">
        <v>399</v>
      </c>
      <c r="BN100" s="80"/>
      <c r="BO100" s="84">
        <f t="shared" si="286"/>
        <v>0</v>
      </c>
      <c r="BP100" s="83"/>
      <c r="BQ100" s="84" t="str">
        <f t="shared" si="365"/>
        <v/>
      </c>
      <c r="BR100" s="27"/>
      <c r="BS100" s="85" t="str">
        <f t="shared" si="366"/>
        <v/>
      </c>
      <c r="BT100" s="86"/>
      <c r="BU100" s="78">
        <f t="shared" si="287"/>
        <v>15</v>
      </c>
      <c r="BV100" s="78" t="str">
        <f t="shared" si="288"/>
        <v>Potencialmente no tolerable</v>
      </c>
      <c r="BW100" s="84" t="str">
        <f t="shared" si="367"/>
        <v/>
      </c>
      <c r="BX100" s="78" t="str">
        <f t="shared" si="368"/>
        <v/>
      </c>
      <c r="BY100" s="78" t="str">
        <f t="shared" si="369"/>
        <v/>
      </c>
      <c r="BZ100" s="79"/>
      <c r="CA100" s="80"/>
      <c r="CB100" s="84" t="str">
        <f t="shared" si="370"/>
        <v/>
      </c>
      <c r="CC100" s="83"/>
      <c r="CD100" s="84" t="str">
        <f t="shared" si="371"/>
        <v/>
      </c>
      <c r="CE100" s="27"/>
      <c r="CF100" s="85" t="str">
        <f t="shared" si="372"/>
        <v/>
      </c>
      <c r="CG100" s="86"/>
      <c r="CH100" s="78" t="str">
        <f t="shared" si="373"/>
        <v/>
      </c>
      <c r="CI100" s="78" t="str">
        <f t="shared" si="374"/>
        <v/>
      </c>
      <c r="CJ100" s="84" t="str">
        <f t="shared" si="375"/>
        <v/>
      </c>
      <c r="CK100" s="78" t="str">
        <f t="shared" si="376"/>
        <v/>
      </c>
      <c r="CL100" s="78" t="str">
        <f t="shared" si="377"/>
        <v/>
      </c>
      <c r="CM100" s="79"/>
      <c r="CN100" s="80"/>
      <c r="CO100" s="84" t="str">
        <f t="shared" si="378"/>
        <v/>
      </c>
      <c r="CP100" s="83"/>
      <c r="CQ100" s="84" t="str">
        <f t="shared" si="379"/>
        <v/>
      </c>
      <c r="CR100" s="27"/>
      <c r="CS100" s="85" t="str">
        <f t="shared" si="380"/>
        <v/>
      </c>
      <c r="CT100" s="86"/>
      <c r="CU100" s="78" t="str">
        <f t="shared" si="381"/>
        <v/>
      </c>
      <c r="CV100" s="78" t="str">
        <f t="shared" si="382"/>
        <v/>
      </c>
      <c r="CW100" s="84" t="str">
        <f t="shared" si="383"/>
        <v/>
      </c>
      <c r="CX100" s="78" t="str">
        <f t="shared" si="384"/>
        <v/>
      </c>
      <c r="CY100" s="78" t="str">
        <f t="shared" si="385"/>
        <v/>
      </c>
      <c r="CZ100" s="87"/>
    </row>
    <row r="101" spans="1:104" ht="72.75" thickBot="1" x14ac:dyDescent="0.3">
      <c r="A101" s="17">
        <v>98</v>
      </c>
      <c r="B101" s="76" t="str">
        <f t="shared" si="353"/>
        <v>Gestión de la Inversión Minera</v>
      </c>
      <c r="C101" s="76" t="str">
        <f t="shared" si="354"/>
        <v>Generación de residuos</v>
      </c>
      <c r="D101" s="76" t="str">
        <f t="shared" si="355"/>
        <v>Contaminación por generación de residuos ordinarios</v>
      </c>
      <c r="E101" s="82">
        <v>43647</v>
      </c>
      <c r="F101" s="168" t="s">
        <v>334</v>
      </c>
      <c r="G101" s="99" t="s">
        <v>177</v>
      </c>
      <c r="H101" s="99" t="s">
        <v>337</v>
      </c>
      <c r="I101" s="77" t="s">
        <v>4</v>
      </c>
      <c r="J101" s="78" t="s">
        <v>90</v>
      </c>
      <c r="K101" s="111" t="s">
        <v>230</v>
      </c>
      <c r="L101" s="53" t="s">
        <v>270</v>
      </c>
      <c r="M101" s="80" t="s">
        <v>68</v>
      </c>
      <c r="N101" s="77" t="s">
        <v>209</v>
      </c>
      <c r="O101" s="77" t="s">
        <v>459</v>
      </c>
      <c r="P101" s="77" t="s">
        <v>23</v>
      </c>
      <c r="Q101" s="77" t="s">
        <v>55</v>
      </c>
      <c r="R101" s="78" t="s">
        <v>71</v>
      </c>
      <c r="S101" s="81" t="s">
        <v>76</v>
      </c>
      <c r="T101" s="82">
        <v>43647</v>
      </c>
      <c r="U101" s="78" t="s">
        <v>101</v>
      </c>
      <c r="V101" s="78" t="s">
        <v>104</v>
      </c>
      <c r="W101" s="78" t="str">
        <f t="shared" si="356"/>
        <v>Alto</v>
      </c>
      <c r="X101" s="78">
        <f t="shared" si="357"/>
        <v>5</v>
      </c>
      <c r="Y101" s="78">
        <f t="shared" si="358"/>
        <v>5</v>
      </c>
      <c r="Z101" s="78">
        <f t="shared" si="359"/>
        <v>25</v>
      </c>
      <c r="AA101" s="78" t="str">
        <f t="shared" si="360"/>
        <v>No tolerable</v>
      </c>
      <c r="AB101" s="78" t="str">
        <f t="shared" si="361"/>
        <v>Si</v>
      </c>
      <c r="AC101" s="53" t="s">
        <v>308</v>
      </c>
      <c r="AD101" s="80" t="s">
        <v>284</v>
      </c>
      <c r="AE101" s="78">
        <v>0.97</v>
      </c>
      <c r="AF101" s="83">
        <v>0</v>
      </c>
      <c r="AG101" s="84">
        <f t="shared" si="362"/>
        <v>0.97</v>
      </c>
      <c r="AH101" s="27">
        <v>0.74</v>
      </c>
      <c r="AI101" s="187">
        <f t="shared" si="272"/>
        <v>0.23711340206185566</v>
      </c>
      <c r="AJ101" s="145">
        <v>44006</v>
      </c>
      <c r="AK101" s="145" t="s">
        <v>291</v>
      </c>
      <c r="AL101" s="158" t="str">
        <f>IF(MATRIZASPECTOS[[#This Row],[(2) Tipo de valoración 2020]]="","",IF(MATRIZASPECTOS[[#This Row],[(2) Tipo de valoración 2020]]="Manual","",MATRIZASPECTOS[[#This Row],[Probabilidad]]))</f>
        <v>Certeza</v>
      </c>
      <c r="AM101" s="158" t="str">
        <f>IF(MATRIZASPECTOS[[#This Row],[(2) Tipo de valoración 2020]]="","",IF(MATRIZASPECTOS[[#This Row],[(2) Tipo de valoración 2020]]="Manual","",MATRIZASPECTOS[[#This Row],[Consecuencia]]))</f>
        <v>Alta</v>
      </c>
      <c r="AN101" s="159" t="str">
        <f t="shared" si="273"/>
        <v>Alto</v>
      </c>
      <c r="AO101" s="159">
        <f t="shared" si="274"/>
        <v>5</v>
      </c>
      <c r="AP101" s="159">
        <f t="shared" si="275"/>
        <v>5</v>
      </c>
      <c r="AQ101" s="78">
        <f t="shared" si="276"/>
        <v>25</v>
      </c>
      <c r="AR101" s="84">
        <f t="shared" si="277"/>
        <v>19.072164948453608</v>
      </c>
      <c r="AS101" s="78" t="str">
        <f t="shared" si="363"/>
        <v>No tolerable</v>
      </c>
      <c r="AT101" s="78" t="str">
        <f t="shared" si="364"/>
        <v>Si</v>
      </c>
      <c r="AU101" s="140" t="s">
        <v>285</v>
      </c>
      <c r="AV101" s="37" t="s">
        <v>284</v>
      </c>
      <c r="AW101" s="27">
        <v>0.74</v>
      </c>
      <c r="AX101" s="191">
        <v>-0.18</v>
      </c>
      <c r="AY101" s="29">
        <f t="shared" si="278"/>
        <v>0.87319999999999998</v>
      </c>
      <c r="AZ101" s="27">
        <v>0.28000000000000003</v>
      </c>
      <c r="BA101" s="189">
        <f t="shared" si="279"/>
        <v>0.67934035730645892</v>
      </c>
      <c r="BB101" s="143">
        <v>44105</v>
      </c>
      <c r="BC101" s="27" t="s">
        <v>291</v>
      </c>
      <c r="BD101" s="27" t="str">
        <f>IF(MATRIZASPECTOS[[#This Row],[(E) Tipo de valoración extraordinaria 2020]]="","",IF(MATRIZASPECTOS[[#This Row],[(E) Tipo de valoración extraordinaria 2020]]="Manual","",MATRIZASPECTOS[[#This Row],[(2) Probabilidad]]))</f>
        <v>Certeza</v>
      </c>
      <c r="BE101" s="27" t="str">
        <f>IF(MATRIZASPECTOS[[#This Row],[(E) Tipo de valoración extraordinaria 2020]]="","",IF(MATRIZASPECTOS[[#This Row],[(E) Tipo de valoración extraordinaria 2020]]="Manual","",MATRIZASPECTOS[[#This Row],[(2) Consecuencia]]))</f>
        <v>Alta</v>
      </c>
      <c r="BF101" s="27" t="str">
        <f t="shared" si="280"/>
        <v>Alto</v>
      </c>
      <c r="BG101" s="27">
        <f t="shared" si="281"/>
        <v>5</v>
      </c>
      <c r="BH101" s="27">
        <f t="shared" si="282"/>
        <v>5</v>
      </c>
      <c r="BI101" s="29">
        <f t="shared" si="283"/>
        <v>19.072164948453608</v>
      </c>
      <c r="BJ101" s="29">
        <f t="shared" si="284"/>
        <v>6.2956735977634128</v>
      </c>
      <c r="BK101" s="78" t="str">
        <f t="shared" si="331"/>
        <v>Tolerable</v>
      </c>
      <c r="BL101" s="27" t="str">
        <f t="shared" si="285"/>
        <v>No</v>
      </c>
      <c r="BM101" s="53" t="s">
        <v>454</v>
      </c>
      <c r="BN101" s="80"/>
      <c r="BO101" s="84">
        <f t="shared" si="286"/>
        <v>0.74</v>
      </c>
      <c r="BP101" s="83"/>
      <c r="BQ101" s="84" t="str">
        <f t="shared" si="365"/>
        <v/>
      </c>
      <c r="BR101" s="27"/>
      <c r="BS101" s="85" t="str">
        <f t="shared" si="366"/>
        <v/>
      </c>
      <c r="BT101" s="86"/>
      <c r="BU101" s="78">
        <f t="shared" si="287"/>
        <v>19.072164948453608</v>
      </c>
      <c r="BV101" s="78" t="str">
        <f t="shared" si="288"/>
        <v>No tolerable</v>
      </c>
      <c r="BW101" s="84" t="str">
        <f t="shared" si="367"/>
        <v/>
      </c>
      <c r="BX101" s="78" t="str">
        <f t="shared" si="368"/>
        <v/>
      </c>
      <c r="BY101" s="78" t="str">
        <f t="shared" si="369"/>
        <v/>
      </c>
      <c r="BZ101" s="79"/>
      <c r="CA101" s="80"/>
      <c r="CB101" s="84" t="str">
        <f t="shared" si="370"/>
        <v/>
      </c>
      <c r="CC101" s="83"/>
      <c r="CD101" s="84" t="str">
        <f t="shared" si="371"/>
        <v/>
      </c>
      <c r="CE101" s="27"/>
      <c r="CF101" s="85" t="str">
        <f t="shared" si="372"/>
        <v/>
      </c>
      <c r="CG101" s="86"/>
      <c r="CH101" s="78" t="str">
        <f t="shared" si="373"/>
        <v/>
      </c>
      <c r="CI101" s="78" t="str">
        <f t="shared" si="374"/>
        <v/>
      </c>
      <c r="CJ101" s="84" t="str">
        <f t="shared" si="375"/>
        <v/>
      </c>
      <c r="CK101" s="78" t="str">
        <f t="shared" si="376"/>
        <v/>
      </c>
      <c r="CL101" s="78" t="str">
        <f t="shared" si="377"/>
        <v/>
      </c>
      <c r="CM101" s="79"/>
      <c r="CN101" s="80"/>
      <c r="CO101" s="84" t="str">
        <f t="shared" si="378"/>
        <v/>
      </c>
      <c r="CP101" s="83"/>
      <c r="CQ101" s="84" t="str">
        <f t="shared" si="379"/>
        <v/>
      </c>
      <c r="CR101" s="27"/>
      <c r="CS101" s="85" t="str">
        <f t="shared" si="380"/>
        <v/>
      </c>
      <c r="CT101" s="86"/>
      <c r="CU101" s="78" t="str">
        <f t="shared" si="381"/>
        <v/>
      </c>
      <c r="CV101" s="78" t="str">
        <f t="shared" si="382"/>
        <v/>
      </c>
      <c r="CW101" s="84" t="str">
        <f t="shared" si="383"/>
        <v/>
      </c>
      <c r="CX101" s="78" t="str">
        <f t="shared" si="384"/>
        <v/>
      </c>
      <c r="CY101" s="78" t="str">
        <f t="shared" si="385"/>
        <v/>
      </c>
      <c r="CZ101" s="87"/>
    </row>
    <row r="102" spans="1:104" ht="45.75" thickBot="1" x14ac:dyDescent="0.3">
      <c r="A102" s="17">
        <v>99</v>
      </c>
      <c r="B102" s="76" t="str">
        <f t="shared" si="353"/>
        <v>Gestión de la Inversión Minera</v>
      </c>
      <c r="C102" s="76" t="str">
        <f t="shared" si="354"/>
        <v>Generación de residuos</v>
      </c>
      <c r="D102" s="76" t="str">
        <f t="shared" si="355"/>
        <v>Aprovechamiento de residuos reutilizables</v>
      </c>
      <c r="E102" s="82">
        <v>43647</v>
      </c>
      <c r="F102" s="168" t="s">
        <v>334</v>
      </c>
      <c r="G102" s="99" t="s">
        <v>177</v>
      </c>
      <c r="H102" s="99" t="s">
        <v>337</v>
      </c>
      <c r="I102" s="77" t="s">
        <v>4</v>
      </c>
      <c r="J102" s="78" t="s">
        <v>90</v>
      </c>
      <c r="K102" s="111" t="s">
        <v>230</v>
      </c>
      <c r="L102" s="53" t="s">
        <v>270</v>
      </c>
      <c r="M102" s="80" t="s">
        <v>68</v>
      </c>
      <c r="N102" s="77" t="s">
        <v>216</v>
      </c>
      <c r="O102" s="77" t="s">
        <v>459</v>
      </c>
      <c r="P102" s="77" t="s">
        <v>23</v>
      </c>
      <c r="Q102" s="77" t="s">
        <v>60</v>
      </c>
      <c r="R102" s="78" t="s">
        <v>72</v>
      </c>
      <c r="S102" s="81" t="s">
        <v>76</v>
      </c>
      <c r="T102" s="82">
        <v>43647</v>
      </c>
      <c r="U102" s="78" t="s">
        <v>101</v>
      </c>
      <c r="V102" s="78" t="s">
        <v>103</v>
      </c>
      <c r="W102" s="78" t="str">
        <f t="shared" si="356"/>
        <v>Moderado</v>
      </c>
      <c r="X102" s="78">
        <f t="shared" si="357"/>
        <v>5</v>
      </c>
      <c r="Y102" s="78">
        <f t="shared" si="358"/>
        <v>3</v>
      </c>
      <c r="Z102" s="78">
        <f t="shared" si="359"/>
        <v>15</v>
      </c>
      <c r="AA102" s="78" t="str">
        <f t="shared" si="360"/>
        <v>Potencialmente no tolerable</v>
      </c>
      <c r="AB102" s="78" t="str">
        <f t="shared" si="361"/>
        <v>No</v>
      </c>
      <c r="AC102" s="53" t="s">
        <v>320</v>
      </c>
      <c r="AD102" s="80" t="s">
        <v>230</v>
      </c>
      <c r="AE102" s="78">
        <v>0</v>
      </c>
      <c r="AF102" s="83">
        <v>0</v>
      </c>
      <c r="AG102" s="84">
        <f t="shared" si="362"/>
        <v>0</v>
      </c>
      <c r="AH102" s="27">
        <v>0</v>
      </c>
      <c r="AI102" s="187">
        <f t="shared" si="272"/>
        <v>0</v>
      </c>
      <c r="AJ102" s="145">
        <v>44006</v>
      </c>
      <c r="AK102" s="145" t="s">
        <v>291</v>
      </c>
      <c r="AL102" s="158" t="str">
        <f>IF(MATRIZASPECTOS[[#This Row],[(2) Tipo de valoración 2020]]="","",IF(MATRIZASPECTOS[[#This Row],[(2) Tipo de valoración 2020]]="Manual","",MATRIZASPECTOS[[#This Row],[Probabilidad]]))</f>
        <v>Certeza</v>
      </c>
      <c r="AM102" s="158" t="str">
        <f>IF(MATRIZASPECTOS[[#This Row],[(2) Tipo de valoración 2020]]="","",IF(MATRIZASPECTOS[[#This Row],[(2) Tipo de valoración 2020]]="Manual","",MATRIZASPECTOS[[#This Row],[Consecuencia]]))</f>
        <v>Moderada</v>
      </c>
      <c r="AN102" s="159" t="str">
        <f t="shared" si="273"/>
        <v>Moderado</v>
      </c>
      <c r="AO102" s="159">
        <f t="shared" si="274"/>
        <v>5</v>
      </c>
      <c r="AP102" s="159">
        <f t="shared" si="275"/>
        <v>3</v>
      </c>
      <c r="AQ102" s="78">
        <f t="shared" si="276"/>
        <v>15</v>
      </c>
      <c r="AR102" s="84">
        <f t="shared" si="277"/>
        <v>15</v>
      </c>
      <c r="AS102" s="78" t="str">
        <f t="shared" si="363"/>
        <v>Potencialmente no tolerable</v>
      </c>
      <c r="AT102" s="78" t="str">
        <f t="shared" si="364"/>
        <v>No</v>
      </c>
      <c r="AU102" s="140" t="s">
        <v>321</v>
      </c>
      <c r="AV102" s="37" t="s">
        <v>230</v>
      </c>
      <c r="AW102" s="27">
        <v>0</v>
      </c>
      <c r="AX102" s="191">
        <v>0</v>
      </c>
      <c r="AY102" s="29">
        <f t="shared" si="278"/>
        <v>0</v>
      </c>
      <c r="AZ102" s="27">
        <v>0</v>
      </c>
      <c r="BA102" s="189">
        <f t="shared" si="279"/>
        <v>0</v>
      </c>
      <c r="BB102" s="145">
        <v>44105</v>
      </c>
      <c r="BC102" s="27" t="s">
        <v>292</v>
      </c>
      <c r="BD102" s="27" t="s">
        <v>100</v>
      </c>
      <c r="BE102" s="27" t="s">
        <v>103</v>
      </c>
      <c r="BF102" s="27" t="str">
        <f t="shared" si="280"/>
        <v>Bajo</v>
      </c>
      <c r="BG102" s="27">
        <f t="shared" si="281"/>
        <v>3</v>
      </c>
      <c r="BH102" s="27">
        <f t="shared" si="282"/>
        <v>3</v>
      </c>
      <c r="BI102" s="27">
        <f t="shared" si="283"/>
        <v>9</v>
      </c>
      <c r="BJ102" s="29">
        <f t="shared" si="284"/>
        <v>9</v>
      </c>
      <c r="BK102" s="78" t="str">
        <f t="shared" si="331"/>
        <v>Tolerable</v>
      </c>
      <c r="BL102" s="27" t="str">
        <f t="shared" si="285"/>
        <v>No</v>
      </c>
      <c r="BM102" s="53" t="s">
        <v>449</v>
      </c>
      <c r="BN102" s="80"/>
      <c r="BO102" s="84">
        <f t="shared" si="286"/>
        <v>0</v>
      </c>
      <c r="BP102" s="83"/>
      <c r="BQ102" s="84" t="str">
        <f t="shared" si="365"/>
        <v/>
      </c>
      <c r="BR102" s="27"/>
      <c r="BS102" s="85" t="str">
        <f t="shared" si="366"/>
        <v/>
      </c>
      <c r="BT102" s="86"/>
      <c r="BU102" s="78">
        <f t="shared" si="287"/>
        <v>15</v>
      </c>
      <c r="BV102" s="78" t="str">
        <f t="shared" si="288"/>
        <v>Potencialmente no tolerable</v>
      </c>
      <c r="BW102" s="84" t="str">
        <f t="shared" si="367"/>
        <v/>
      </c>
      <c r="BX102" s="78" t="str">
        <f t="shared" si="368"/>
        <v/>
      </c>
      <c r="BY102" s="78" t="str">
        <f t="shared" si="369"/>
        <v/>
      </c>
      <c r="BZ102" s="79"/>
      <c r="CA102" s="80"/>
      <c r="CB102" s="84" t="str">
        <f t="shared" si="370"/>
        <v/>
      </c>
      <c r="CC102" s="83"/>
      <c r="CD102" s="84" t="str">
        <f t="shared" si="371"/>
        <v/>
      </c>
      <c r="CE102" s="27"/>
      <c r="CF102" s="85" t="str">
        <f t="shared" si="372"/>
        <v/>
      </c>
      <c r="CG102" s="86"/>
      <c r="CH102" s="78" t="str">
        <f t="shared" si="373"/>
        <v/>
      </c>
      <c r="CI102" s="78" t="str">
        <f t="shared" si="374"/>
        <v/>
      </c>
      <c r="CJ102" s="84" t="str">
        <f t="shared" si="375"/>
        <v/>
      </c>
      <c r="CK102" s="78" t="str">
        <f t="shared" si="376"/>
        <v/>
      </c>
      <c r="CL102" s="78" t="str">
        <f t="shared" si="377"/>
        <v/>
      </c>
      <c r="CM102" s="79"/>
      <c r="CN102" s="80"/>
      <c r="CO102" s="84" t="str">
        <f t="shared" si="378"/>
        <v/>
      </c>
      <c r="CP102" s="83"/>
      <c r="CQ102" s="84" t="str">
        <f t="shared" si="379"/>
        <v/>
      </c>
      <c r="CR102" s="27"/>
      <c r="CS102" s="85" t="str">
        <f t="shared" si="380"/>
        <v/>
      </c>
      <c r="CT102" s="86"/>
      <c r="CU102" s="78" t="str">
        <f t="shared" si="381"/>
        <v/>
      </c>
      <c r="CV102" s="78" t="str">
        <f t="shared" si="382"/>
        <v/>
      </c>
      <c r="CW102" s="84" t="str">
        <f t="shared" si="383"/>
        <v/>
      </c>
      <c r="CX102" s="78" t="str">
        <f t="shared" si="384"/>
        <v/>
      </c>
      <c r="CY102" s="78" t="str">
        <f t="shared" si="385"/>
        <v/>
      </c>
      <c r="CZ102" s="87"/>
    </row>
    <row r="103" spans="1:104" ht="45.75" thickBot="1" x14ac:dyDescent="0.3">
      <c r="A103" s="17">
        <v>100</v>
      </c>
      <c r="B103" s="76" t="str">
        <f t="shared" si="353"/>
        <v>Gestión de la Inversión Minera</v>
      </c>
      <c r="C103" s="76" t="str">
        <f t="shared" si="354"/>
        <v>Generación de residuos</v>
      </c>
      <c r="D103" s="76" t="str">
        <f t="shared" si="355"/>
        <v>Aprovechamiento de residuos recuperables</v>
      </c>
      <c r="E103" s="82">
        <v>43647</v>
      </c>
      <c r="F103" s="168" t="s">
        <v>334</v>
      </c>
      <c r="G103" s="99" t="s">
        <v>177</v>
      </c>
      <c r="H103" s="99" t="s">
        <v>337</v>
      </c>
      <c r="I103" s="77" t="s">
        <v>4</v>
      </c>
      <c r="J103" s="78" t="s">
        <v>90</v>
      </c>
      <c r="K103" s="111" t="s">
        <v>230</v>
      </c>
      <c r="L103" s="53" t="s">
        <v>270</v>
      </c>
      <c r="M103" s="80" t="s">
        <v>68</v>
      </c>
      <c r="N103" s="77" t="s">
        <v>210</v>
      </c>
      <c r="O103" s="77" t="s">
        <v>459</v>
      </c>
      <c r="P103" s="77" t="s">
        <v>23</v>
      </c>
      <c r="Q103" s="77" t="s">
        <v>59</v>
      </c>
      <c r="R103" s="78" t="s">
        <v>72</v>
      </c>
      <c r="S103" s="81" t="s">
        <v>76</v>
      </c>
      <c r="T103" s="82">
        <v>43647</v>
      </c>
      <c r="U103" s="78" t="s">
        <v>101</v>
      </c>
      <c r="V103" s="78" t="s">
        <v>103</v>
      </c>
      <c r="W103" s="78" t="str">
        <f t="shared" si="356"/>
        <v>Moderado</v>
      </c>
      <c r="X103" s="78">
        <f t="shared" si="357"/>
        <v>5</v>
      </c>
      <c r="Y103" s="78">
        <f t="shared" si="358"/>
        <v>3</v>
      </c>
      <c r="Z103" s="78">
        <f t="shared" si="359"/>
        <v>15</v>
      </c>
      <c r="AA103" s="78" t="str">
        <f t="shared" si="360"/>
        <v>Potencialmente no tolerable</v>
      </c>
      <c r="AB103" s="78" t="str">
        <f t="shared" si="361"/>
        <v>No</v>
      </c>
      <c r="AC103" s="53" t="s">
        <v>320</v>
      </c>
      <c r="AD103" s="80" t="s">
        <v>230</v>
      </c>
      <c r="AE103" s="78">
        <v>0</v>
      </c>
      <c r="AF103" s="83">
        <v>0</v>
      </c>
      <c r="AG103" s="84">
        <f t="shared" si="362"/>
        <v>0</v>
      </c>
      <c r="AH103" s="27">
        <v>0</v>
      </c>
      <c r="AI103" s="187">
        <f t="shared" si="272"/>
        <v>0</v>
      </c>
      <c r="AJ103" s="145">
        <v>44006</v>
      </c>
      <c r="AK103" s="145" t="s">
        <v>291</v>
      </c>
      <c r="AL103" s="158" t="str">
        <f>IF(MATRIZASPECTOS[[#This Row],[(2) Tipo de valoración 2020]]="","",IF(MATRIZASPECTOS[[#This Row],[(2) Tipo de valoración 2020]]="Manual","",MATRIZASPECTOS[[#This Row],[Probabilidad]]))</f>
        <v>Certeza</v>
      </c>
      <c r="AM103" s="158" t="str">
        <f>IF(MATRIZASPECTOS[[#This Row],[(2) Tipo de valoración 2020]]="","",IF(MATRIZASPECTOS[[#This Row],[(2) Tipo de valoración 2020]]="Manual","",MATRIZASPECTOS[[#This Row],[Consecuencia]]))</f>
        <v>Moderada</v>
      </c>
      <c r="AN103" s="159" t="str">
        <f t="shared" si="273"/>
        <v>Moderado</v>
      </c>
      <c r="AO103" s="159">
        <f t="shared" si="274"/>
        <v>5</v>
      </c>
      <c r="AP103" s="159">
        <f t="shared" si="275"/>
        <v>3</v>
      </c>
      <c r="AQ103" s="78">
        <f t="shared" si="276"/>
        <v>15</v>
      </c>
      <c r="AR103" s="84">
        <f t="shared" si="277"/>
        <v>15</v>
      </c>
      <c r="AS103" s="78" t="str">
        <f t="shared" si="363"/>
        <v>Potencialmente no tolerable</v>
      </c>
      <c r="AT103" s="78" t="str">
        <f t="shared" si="364"/>
        <v>No</v>
      </c>
      <c r="AU103" s="140" t="s">
        <v>321</v>
      </c>
      <c r="AV103" s="37" t="s">
        <v>230</v>
      </c>
      <c r="AW103" s="27">
        <v>0</v>
      </c>
      <c r="AX103" s="191">
        <v>0</v>
      </c>
      <c r="AY103" s="29">
        <f t="shared" si="278"/>
        <v>0</v>
      </c>
      <c r="AZ103" s="27">
        <v>0</v>
      </c>
      <c r="BA103" s="189">
        <f t="shared" si="279"/>
        <v>0</v>
      </c>
      <c r="BB103" s="145">
        <v>44105</v>
      </c>
      <c r="BC103" s="27" t="s">
        <v>292</v>
      </c>
      <c r="BD103" s="27" t="s">
        <v>100</v>
      </c>
      <c r="BE103" s="27" t="s">
        <v>103</v>
      </c>
      <c r="BF103" s="27" t="str">
        <f t="shared" si="280"/>
        <v>Bajo</v>
      </c>
      <c r="BG103" s="27">
        <f t="shared" si="281"/>
        <v>3</v>
      </c>
      <c r="BH103" s="27">
        <f t="shared" si="282"/>
        <v>3</v>
      </c>
      <c r="BI103" s="27">
        <f t="shared" si="283"/>
        <v>9</v>
      </c>
      <c r="BJ103" s="29">
        <f t="shared" si="284"/>
        <v>9</v>
      </c>
      <c r="BK103" s="78" t="str">
        <f t="shared" si="331"/>
        <v>Tolerable</v>
      </c>
      <c r="BL103" s="27" t="str">
        <f t="shared" si="285"/>
        <v>No</v>
      </c>
      <c r="BM103" s="53" t="s">
        <v>449</v>
      </c>
      <c r="BN103" s="80"/>
      <c r="BO103" s="84">
        <f t="shared" si="286"/>
        <v>0</v>
      </c>
      <c r="BP103" s="83"/>
      <c r="BQ103" s="84" t="str">
        <f t="shared" si="365"/>
        <v/>
      </c>
      <c r="BR103" s="27"/>
      <c r="BS103" s="85" t="str">
        <f t="shared" si="366"/>
        <v/>
      </c>
      <c r="BT103" s="86"/>
      <c r="BU103" s="78">
        <f t="shared" si="287"/>
        <v>15</v>
      </c>
      <c r="BV103" s="78" t="str">
        <f t="shared" si="288"/>
        <v>Potencialmente no tolerable</v>
      </c>
      <c r="BW103" s="84" t="str">
        <f t="shared" si="367"/>
        <v/>
      </c>
      <c r="BX103" s="78" t="str">
        <f t="shared" si="368"/>
        <v/>
      </c>
      <c r="BY103" s="78" t="str">
        <f t="shared" si="369"/>
        <v/>
      </c>
      <c r="BZ103" s="79"/>
      <c r="CA103" s="80"/>
      <c r="CB103" s="84" t="str">
        <f t="shared" si="370"/>
        <v/>
      </c>
      <c r="CC103" s="83"/>
      <c r="CD103" s="84" t="str">
        <f t="shared" si="371"/>
        <v/>
      </c>
      <c r="CE103" s="27"/>
      <c r="CF103" s="85" t="str">
        <f t="shared" si="372"/>
        <v/>
      </c>
      <c r="CG103" s="86"/>
      <c r="CH103" s="78" t="str">
        <f t="shared" si="373"/>
        <v/>
      </c>
      <c r="CI103" s="78" t="str">
        <f t="shared" si="374"/>
        <v/>
      </c>
      <c r="CJ103" s="84" t="str">
        <f t="shared" si="375"/>
        <v/>
      </c>
      <c r="CK103" s="78" t="str">
        <f t="shared" si="376"/>
        <v/>
      </c>
      <c r="CL103" s="78" t="str">
        <f t="shared" si="377"/>
        <v/>
      </c>
      <c r="CM103" s="79"/>
      <c r="CN103" s="80"/>
      <c r="CO103" s="84" t="str">
        <f t="shared" si="378"/>
        <v/>
      </c>
      <c r="CP103" s="83"/>
      <c r="CQ103" s="84" t="str">
        <f t="shared" si="379"/>
        <v/>
      </c>
      <c r="CR103" s="27"/>
      <c r="CS103" s="85" t="str">
        <f t="shared" si="380"/>
        <v/>
      </c>
      <c r="CT103" s="86"/>
      <c r="CU103" s="78" t="str">
        <f t="shared" si="381"/>
        <v/>
      </c>
      <c r="CV103" s="78" t="str">
        <f t="shared" si="382"/>
        <v/>
      </c>
      <c r="CW103" s="84" t="str">
        <f t="shared" si="383"/>
        <v/>
      </c>
      <c r="CX103" s="78" t="str">
        <f t="shared" si="384"/>
        <v/>
      </c>
      <c r="CY103" s="78" t="str">
        <f t="shared" si="385"/>
        <v/>
      </c>
      <c r="CZ103" s="87"/>
    </row>
    <row r="104" spans="1:104" ht="54.75" thickBot="1" x14ac:dyDescent="0.3">
      <c r="A104" s="17">
        <v>101</v>
      </c>
      <c r="B104" s="76" t="str">
        <f t="shared" si="353"/>
        <v>Gestión de la Inversión Minera</v>
      </c>
      <c r="C104" s="76" t="str">
        <f t="shared" si="354"/>
        <v>Generación de residuos</v>
      </c>
      <c r="D104" s="76" t="str">
        <f t="shared" si="355"/>
        <v>Contaminación por generación de residuos de aparatos eléctricos y electrónicos</v>
      </c>
      <c r="E104" s="82">
        <v>43647</v>
      </c>
      <c r="F104" s="168" t="s">
        <v>334</v>
      </c>
      <c r="G104" s="99" t="s">
        <v>177</v>
      </c>
      <c r="H104" s="99" t="s">
        <v>337</v>
      </c>
      <c r="I104" s="77" t="s">
        <v>4</v>
      </c>
      <c r="J104" s="78" t="s">
        <v>90</v>
      </c>
      <c r="K104" s="111" t="s">
        <v>230</v>
      </c>
      <c r="L104" s="53" t="s">
        <v>270</v>
      </c>
      <c r="M104" s="80" t="s">
        <v>68</v>
      </c>
      <c r="N104" s="77" t="s">
        <v>214</v>
      </c>
      <c r="O104" s="77" t="s">
        <v>459</v>
      </c>
      <c r="P104" s="77" t="s">
        <v>23</v>
      </c>
      <c r="Q104" s="77" t="s">
        <v>58</v>
      </c>
      <c r="R104" s="78" t="s">
        <v>71</v>
      </c>
      <c r="S104" s="81" t="s">
        <v>76</v>
      </c>
      <c r="T104" s="82">
        <v>43647</v>
      </c>
      <c r="U104" s="78" t="s">
        <v>101</v>
      </c>
      <c r="V104" s="78" t="s">
        <v>104</v>
      </c>
      <c r="W104" s="78" t="str">
        <f t="shared" si="356"/>
        <v>Alto</v>
      </c>
      <c r="X104" s="78">
        <f t="shared" si="357"/>
        <v>5</v>
      </c>
      <c r="Y104" s="78">
        <f t="shared" si="358"/>
        <v>5</v>
      </c>
      <c r="Z104" s="78">
        <f t="shared" si="359"/>
        <v>25</v>
      </c>
      <c r="AA104" s="78" t="str">
        <f t="shared" si="360"/>
        <v>No tolerable</v>
      </c>
      <c r="AB104" s="78" t="str">
        <f t="shared" si="361"/>
        <v>Si</v>
      </c>
      <c r="AC104" s="53" t="s">
        <v>309</v>
      </c>
      <c r="AD104" s="37" t="s">
        <v>230</v>
      </c>
      <c r="AE104" s="78">
        <v>0</v>
      </c>
      <c r="AF104" s="83">
        <v>0</v>
      </c>
      <c r="AG104" s="84">
        <f t="shared" si="362"/>
        <v>0</v>
      </c>
      <c r="AH104" s="27">
        <v>0</v>
      </c>
      <c r="AI104" s="187">
        <f t="shared" si="272"/>
        <v>0</v>
      </c>
      <c r="AJ104" s="145">
        <v>44006</v>
      </c>
      <c r="AK104" s="145" t="s">
        <v>291</v>
      </c>
      <c r="AL104" s="158" t="str">
        <f>IF(MATRIZASPECTOS[[#This Row],[(2) Tipo de valoración 2020]]="","",IF(MATRIZASPECTOS[[#This Row],[(2) Tipo de valoración 2020]]="Manual","",MATRIZASPECTOS[[#This Row],[Probabilidad]]))</f>
        <v>Certeza</v>
      </c>
      <c r="AM104" s="158" t="str">
        <f>IF(MATRIZASPECTOS[[#This Row],[(2) Tipo de valoración 2020]]="","",IF(MATRIZASPECTOS[[#This Row],[(2) Tipo de valoración 2020]]="Manual","",MATRIZASPECTOS[[#This Row],[Consecuencia]]))</f>
        <v>Alta</v>
      </c>
      <c r="AN104" s="159" t="str">
        <f t="shared" si="273"/>
        <v>Alto</v>
      </c>
      <c r="AO104" s="159">
        <f t="shared" si="274"/>
        <v>5</v>
      </c>
      <c r="AP104" s="159">
        <f t="shared" si="275"/>
        <v>5</v>
      </c>
      <c r="AQ104" s="78">
        <f t="shared" si="276"/>
        <v>25</v>
      </c>
      <c r="AR104" s="84">
        <f t="shared" si="277"/>
        <v>25</v>
      </c>
      <c r="AS104" s="78" t="str">
        <f t="shared" si="363"/>
        <v>No tolerable</v>
      </c>
      <c r="AT104" s="78" t="str">
        <f t="shared" si="364"/>
        <v>Si</v>
      </c>
      <c r="AU104" s="53" t="s">
        <v>286</v>
      </c>
      <c r="AV104" s="37" t="s">
        <v>230</v>
      </c>
      <c r="AW104" s="27">
        <v>0</v>
      </c>
      <c r="AX104" s="191">
        <v>0</v>
      </c>
      <c r="AY104" s="29">
        <f t="shared" si="278"/>
        <v>0</v>
      </c>
      <c r="AZ104" s="27">
        <v>0</v>
      </c>
      <c r="BA104" s="189">
        <f t="shared" si="279"/>
        <v>0</v>
      </c>
      <c r="BB104" s="142">
        <v>44105</v>
      </c>
      <c r="BC104" s="27" t="s">
        <v>291</v>
      </c>
      <c r="BD104" s="27" t="str">
        <f>IF(MATRIZASPECTOS[[#This Row],[(E) Tipo de valoración extraordinaria 2020]]="","",IF(MATRIZASPECTOS[[#This Row],[(E) Tipo de valoración extraordinaria 2020]]="Manual","",MATRIZASPECTOS[[#This Row],[(2) Probabilidad]]))</f>
        <v>Certeza</v>
      </c>
      <c r="BE104" s="27" t="str">
        <f>IF(MATRIZASPECTOS[[#This Row],[(E) Tipo de valoración extraordinaria 2020]]="","",IF(MATRIZASPECTOS[[#This Row],[(E) Tipo de valoración extraordinaria 2020]]="Manual","",MATRIZASPECTOS[[#This Row],[(2) Consecuencia]]))</f>
        <v>Alta</v>
      </c>
      <c r="BF104" s="27" t="str">
        <f t="shared" si="280"/>
        <v>Alto</v>
      </c>
      <c r="BG104" s="27">
        <f t="shared" si="281"/>
        <v>5</v>
      </c>
      <c r="BH104" s="27">
        <f t="shared" si="282"/>
        <v>5</v>
      </c>
      <c r="BI104" s="27">
        <f t="shared" si="283"/>
        <v>25</v>
      </c>
      <c r="BJ104" s="29">
        <f t="shared" si="284"/>
        <v>25</v>
      </c>
      <c r="BK104" s="78" t="str">
        <f t="shared" si="331"/>
        <v>No tolerable</v>
      </c>
      <c r="BL104" s="27" t="str">
        <f t="shared" si="285"/>
        <v>Si</v>
      </c>
      <c r="BM104" s="53" t="s">
        <v>420</v>
      </c>
      <c r="BN104" s="80"/>
      <c r="BO104" s="84">
        <f t="shared" si="286"/>
        <v>0</v>
      </c>
      <c r="BP104" s="83"/>
      <c r="BQ104" s="84" t="str">
        <f t="shared" si="365"/>
        <v/>
      </c>
      <c r="BR104" s="27"/>
      <c r="BS104" s="85" t="str">
        <f t="shared" si="366"/>
        <v/>
      </c>
      <c r="BT104" s="86"/>
      <c r="BU104" s="78">
        <f t="shared" si="287"/>
        <v>25</v>
      </c>
      <c r="BV104" s="78" t="str">
        <f t="shared" si="288"/>
        <v>No tolerable</v>
      </c>
      <c r="BW104" s="84" t="str">
        <f t="shared" si="367"/>
        <v/>
      </c>
      <c r="BX104" s="78" t="str">
        <f t="shared" si="368"/>
        <v/>
      </c>
      <c r="BY104" s="78" t="str">
        <f t="shared" si="369"/>
        <v/>
      </c>
      <c r="BZ104" s="79"/>
      <c r="CA104" s="80"/>
      <c r="CB104" s="84" t="str">
        <f t="shared" si="370"/>
        <v/>
      </c>
      <c r="CC104" s="83"/>
      <c r="CD104" s="84" t="str">
        <f t="shared" si="371"/>
        <v/>
      </c>
      <c r="CE104" s="27"/>
      <c r="CF104" s="85" t="str">
        <f t="shared" si="372"/>
        <v/>
      </c>
      <c r="CG104" s="86"/>
      <c r="CH104" s="78" t="str">
        <f t="shared" si="373"/>
        <v/>
      </c>
      <c r="CI104" s="78" t="str">
        <f t="shared" si="374"/>
        <v/>
      </c>
      <c r="CJ104" s="84" t="str">
        <f t="shared" si="375"/>
        <v/>
      </c>
      <c r="CK104" s="78" t="str">
        <f t="shared" si="376"/>
        <v/>
      </c>
      <c r="CL104" s="78" t="str">
        <f t="shared" si="377"/>
        <v/>
      </c>
      <c r="CM104" s="79"/>
      <c r="CN104" s="80"/>
      <c r="CO104" s="84" t="str">
        <f t="shared" si="378"/>
        <v/>
      </c>
      <c r="CP104" s="83"/>
      <c r="CQ104" s="84" t="str">
        <f t="shared" si="379"/>
        <v/>
      </c>
      <c r="CR104" s="27"/>
      <c r="CS104" s="85" t="str">
        <f t="shared" si="380"/>
        <v/>
      </c>
      <c r="CT104" s="86"/>
      <c r="CU104" s="78" t="str">
        <f t="shared" si="381"/>
        <v/>
      </c>
      <c r="CV104" s="78" t="str">
        <f t="shared" si="382"/>
        <v/>
      </c>
      <c r="CW104" s="84" t="str">
        <f t="shared" si="383"/>
        <v/>
      </c>
      <c r="CX104" s="78" t="str">
        <f t="shared" si="384"/>
        <v/>
      </c>
      <c r="CY104" s="78" t="str">
        <f t="shared" si="385"/>
        <v/>
      </c>
      <c r="CZ104" s="87"/>
    </row>
    <row r="105" spans="1:104" ht="45.75" thickBot="1" x14ac:dyDescent="0.3">
      <c r="A105" s="17">
        <v>102</v>
      </c>
      <c r="B105" s="76" t="str">
        <f t="shared" si="353"/>
        <v>Gestión de la Inversión Minera</v>
      </c>
      <c r="C105" s="76" t="str">
        <f t="shared" si="354"/>
        <v>Generación de emisiones</v>
      </c>
      <c r="D105" s="76" t="str">
        <f t="shared" si="355"/>
        <v>Contaminación por emisión de varios agentes clasificados</v>
      </c>
      <c r="E105" s="82">
        <v>43647</v>
      </c>
      <c r="F105" s="168" t="s">
        <v>334</v>
      </c>
      <c r="G105" s="99" t="s">
        <v>177</v>
      </c>
      <c r="H105" s="99" t="s">
        <v>337</v>
      </c>
      <c r="I105" s="77" t="s">
        <v>4</v>
      </c>
      <c r="J105" s="78" t="s">
        <v>90</v>
      </c>
      <c r="K105" s="111" t="s">
        <v>230</v>
      </c>
      <c r="L105" s="53" t="s">
        <v>270</v>
      </c>
      <c r="M105" s="80" t="s">
        <v>68</v>
      </c>
      <c r="N105" s="77" t="s">
        <v>212</v>
      </c>
      <c r="O105" s="77" t="s">
        <v>458</v>
      </c>
      <c r="P105" s="77" t="s">
        <v>19</v>
      </c>
      <c r="Q105" s="77" t="s">
        <v>44</v>
      </c>
      <c r="R105" s="78" t="s">
        <v>71</v>
      </c>
      <c r="S105" s="81" t="s">
        <v>74</v>
      </c>
      <c r="T105" s="82">
        <v>43647</v>
      </c>
      <c r="U105" s="78" t="s">
        <v>101</v>
      </c>
      <c r="V105" s="78" t="s">
        <v>103</v>
      </c>
      <c r="W105" s="78" t="str">
        <f t="shared" si="356"/>
        <v>Moderado</v>
      </c>
      <c r="X105" s="78">
        <f t="shared" si="357"/>
        <v>5</v>
      </c>
      <c r="Y105" s="78">
        <f t="shared" si="358"/>
        <v>3</v>
      </c>
      <c r="Z105" s="78">
        <f t="shared" si="359"/>
        <v>15</v>
      </c>
      <c r="AA105" s="78" t="str">
        <f t="shared" si="360"/>
        <v>Potencialmente no tolerable</v>
      </c>
      <c r="AB105" s="78" t="str">
        <f t="shared" si="361"/>
        <v>No</v>
      </c>
      <c r="AC105" s="53" t="s">
        <v>306</v>
      </c>
      <c r="AD105" s="80" t="s">
        <v>230</v>
      </c>
      <c r="AE105" s="78">
        <v>0</v>
      </c>
      <c r="AF105" s="83">
        <v>0</v>
      </c>
      <c r="AG105" s="84">
        <f t="shared" si="362"/>
        <v>0</v>
      </c>
      <c r="AH105" s="27">
        <v>0</v>
      </c>
      <c r="AI105" s="187">
        <f t="shared" si="272"/>
        <v>0</v>
      </c>
      <c r="AJ105" s="145">
        <v>44006</v>
      </c>
      <c r="AK105" s="145" t="s">
        <v>291</v>
      </c>
      <c r="AL105" s="158" t="str">
        <f>IF(MATRIZASPECTOS[[#This Row],[(2) Tipo de valoración 2020]]="","",IF(MATRIZASPECTOS[[#This Row],[(2) Tipo de valoración 2020]]="Manual","",MATRIZASPECTOS[[#This Row],[Probabilidad]]))</f>
        <v>Certeza</v>
      </c>
      <c r="AM105" s="158" t="str">
        <f>IF(MATRIZASPECTOS[[#This Row],[(2) Tipo de valoración 2020]]="","",IF(MATRIZASPECTOS[[#This Row],[(2) Tipo de valoración 2020]]="Manual","",MATRIZASPECTOS[[#This Row],[Consecuencia]]))</f>
        <v>Moderada</v>
      </c>
      <c r="AN105" s="159" t="str">
        <f t="shared" si="273"/>
        <v>Moderado</v>
      </c>
      <c r="AO105" s="159">
        <f t="shared" si="274"/>
        <v>5</v>
      </c>
      <c r="AP105" s="159">
        <f t="shared" si="275"/>
        <v>3</v>
      </c>
      <c r="AQ105" s="78">
        <f t="shared" si="276"/>
        <v>15</v>
      </c>
      <c r="AR105" s="84">
        <f t="shared" si="277"/>
        <v>15</v>
      </c>
      <c r="AS105" s="78" t="str">
        <f t="shared" si="363"/>
        <v>Potencialmente no tolerable</v>
      </c>
      <c r="AT105" s="78" t="str">
        <f t="shared" si="364"/>
        <v>No</v>
      </c>
      <c r="AU105" s="140" t="s">
        <v>300</v>
      </c>
      <c r="AV105" s="37" t="s">
        <v>230</v>
      </c>
      <c r="AW105" s="27">
        <v>0</v>
      </c>
      <c r="AX105" s="191">
        <v>0</v>
      </c>
      <c r="AY105" s="29">
        <f t="shared" si="278"/>
        <v>0</v>
      </c>
      <c r="AZ105" s="27">
        <v>0</v>
      </c>
      <c r="BA105" s="189">
        <f t="shared" si="279"/>
        <v>0</v>
      </c>
      <c r="BB105" s="145">
        <v>44105</v>
      </c>
      <c r="BC105" s="27" t="s">
        <v>292</v>
      </c>
      <c r="BD105" s="27" t="s">
        <v>100</v>
      </c>
      <c r="BE105" s="27" t="s">
        <v>103</v>
      </c>
      <c r="BF105" s="27" t="str">
        <f t="shared" si="280"/>
        <v>Bajo</v>
      </c>
      <c r="BG105" s="27">
        <f t="shared" si="281"/>
        <v>3</v>
      </c>
      <c r="BH105" s="27">
        <f t="shared" si="282"/>
        <v>3</v>
      </c>
      <c r="BI105" s="27">
        <f t="shared" si="283"/>
        <v>9</v>
      </c>
      <c r="BJ105" s="29">
        <f t="shared" si="284"/>
        <v>9</v>
      </c>
      <c r="BK105" s="78" t="str">
        <f t="shared" si="331"/>
        <v>Tolerable</v>
      </c>
      <c r="BL105" s="27" t="str">
        <f t="shared" si="285"/>
        <v>No</v>
      </c>
      <c r="BM105" s="53" t="s">
        <v>426</v>
      </c>
      <c r="BN105" s="80"/>
      <c r="BO105" s="84">
        <f t="shared" si="286"/>
        <v>0</v>
      </c>
      <c r="BP105" s="83"/>
      <c r="BQ105" s="84" t="str">
        <f t="shared" si="365"/>
        <v/>
      </c>
      <c r="BR105" s="27"/>
      <c r="BS105" s="85" t="str">
        <f t="shared" si="366"/>
        <v/>
      </c>
      <c r="BT105" s="86"/>
      <c r="BU105" s="78">
        <f t="shared" si="287"/>
        <v>15</v>
      </c>
      <c r="BV105" s="78" t="str">
        <f t="shared" si="288"/>
        <v>Potencialmente no tolerable</v>
      </c>
      <c r="BW105" s="84" t="str">
        <f t="shared" si="367"/>
        <v/>
      </c>
      <c r="BX105" s="78" t="str">
        <f t="shared" si="368"/>
        <v/>
      </c>
      <c r="BY105" s="78" t="str">
        <f t="shared" si="369"/>
        <v/>
      </c>
      <c r="BZ105" s="79"/>
      <c r="CA105" s="80"/>
      <c r="CB105" s="84" t="str">
        <f t="shared" si="370"/>
        <v/>
      </c>
      <c r="CC105" s="83"/>
      <c r="CD105" s="84" t="str">
        <f t="shared" si="371"/>
        <v/>
      </c>
      <c r="CE105" s="27"/>
      <c r="CF105" s="85" t="str">
        <f t="shared" si="372"/>
        <v/>
      </c>
      <c r="CG105" s="86"/>
      <c r="CH105" s="78" t="str">
        <f t="shared" si="373"/>
        <v/>
      </c>
      <c r="CI105" s="78" t="str">
        <f t="shared" si="374"/>
        <v/>
      </c>
      <c r="CJ105" s="84" t="str">
        <f t="shared" si="375"/>
        <v/>
      </c>
      <c r="CK105" s="78" t="str">
        <f t="shared" si="376"/>
        <v/>
      </c>
      <c r="CL105" s="78" t="str">
        <f t="shared" si="377"/>
        <v/>
      </c>
      <c r="CM105" s="79"/>
      <c r="CN105" s="80"/>
      <c r="CO105" s="84" t="str">
        <f t="shared" si="378"/>
        <v/>
      </c>
      <c r="CP105" s="83"/>
      <c r="CQ105" s="84" t="str">
        <f t="shared" si="379"/>
        <v/>
      </c>
      <c r="CR105" s="27"/>
      <c r="CS105" s="85" t="str">
        <f t="shared" si="380"/>
        <v/>
      </c>
      <c r="CT105" s="86"/>
      <c r="CU105" s="78" t="str">
        <f t="shared" si="381"/>
        <v/>
      </c>
      <c r="CV105" s="78" t="str">
        <f t="shared" si="382"/>
        <v/>
      </c>
      <c r="CW105" s="84" t="str">
        <f t="shared" si="383"/>
        <v/>
      </c>
      <c r="CX105" s="78" t="str">
        <f t="shared" si="384"/>
        <v/>
      </c>
      <c r="CY105" s="78" t="str">
        <f t="shared" si="385"/>
        <v/>
      </c>
      <c r="CZ105" s="87"/>
    </row>
    <row r="106" spans="1:104" ht="45.75" thickBot="1" x14ac:dyDescent="0.3">
      <c r="A106" s="17">
        <v>103</v>
      </c>
      <c r="B106" s="76" t="str">
        <f t="shared" si="353"/>
        <v>Gestión de la Inversión Minera</v>
      </c>
      <c r="C106" s="76" t="str">
        <f t="shared" si="354"/>
        <v>Generación de emisiones</v>
      </c>
      <c r="D106" s="76" t="str">
        <f t="shared" si="355"/>
        <v>Contaminación por emisión de varios agentes clasificados</v>
      </c>
      <c r="E106" s="82">
        <v>43647</v>
      </c>
      <c r="F106" s="168" t="s">
        <v>334</v>
      </c>
      <c r="G106" s="99" t="s">
        <v>177</v>
      </c>
      <c r="H106" s="99" t="s">
        <v>337</v>
      </c>
      <c r="I106" s="77" t="s">
        <v>4</v>
      </c>
      <c r="J106" s="89" t="s">
        <v>90</v>
      </c>
      <c r="K106" s="111" t="s">
        <v>230</v>
      </c>
      <c r="L106" s="53" t="s">
        <v>270</v>
      </c>
      <c r="M106" s="80" t="s">
        <v>68</v>
      </c>
      <c r="N106" s="77" t="s">
        <v>211</v>
      </c>
      <c r="O106" s="77" t="s">
        <v>458</v>
      </c>
      <c r="P106" s="77" t="s">
        <v>19</v>
      </c>
      <c r="Q106" s="77" t="s">
        <v>44</v>
      </c>
      <c r="R106" s="78" t="s">
        <v>71</v>
      </c>
      <c r="S106" s="81" t="s">
        <v>74</v>
      </c>
      <c r="T106" s="82">
        <v>43647</v>
      </c>
      <c r="U106" s="78" t="s">
        <v>101</v>
      </c>
      <c r="V106" s="78" t="s">
        <v>103</v>
      </c>
      <c r="W106" s="78" t="str">
        <f t="shared" si="356"/>
        <v>Moderado</v>
      </c>
      <c r="X106" s="78">
        <f t="shared" si="357"/>
        <v>5</v>
      </c>
      <c r="Y106" s="78">
        <f t="shared" si="358"/>
        <v>3</v>
      </c>
      <c r="Z106" s="78">
        <f t="shared" si="359"/>
        <v>15</v>
      </c>
      <c r="AA106" s="78" t="str">
        <f t="shared" si="360"/>
        <v>Potencialmente no tolerable</v>
      </c>
      <c r="AB106" s="78" t="str">
        <f t="shared" si="361"/>
        <v>No</v>
      </c>
      <c r="AC106" s="53" t="s">
        <v>306</v>
      </c>
      <c r="AD106" s="80" t="s">
        <v>230</v>
      </c>
      <c r="AE106" s="78">
        <v>0</v>
      </c>
      <c r="AF106" s="83">
        <v>0</v>
      </c>
      <c r="AG106" s="84">
        <f t="shared" si="362"/>
        <v>0</v>
      </c>
      <c r="AH106" s="27">
        <v>0</v>
      </c>
      <c r="AI106" s="187">
        <f t="shared" si="272"/>
        <v>0</v>
      </c>
      <c r="AJ106" s="145">
        <v>44006</v>
      </c>
      <c r="AK106" s="145" t="s">
        <v>291</v>
      </c>
      <c r="AL106" s="158" t="str">
        <f>IF(MATRIZASPECTOS[[#This Row],[(2) Tipo de valoración 2020]]="","",IF(MATRIZASPECTOS[[#This Row],[(2) Tipo de valoración 2020]]="Manual","",MATRIZASPECTOS[[#This Row],[Probabilidad]]))</f>
        <v>Certeza</v>
      </c>
      <c r="AM106" s="158" t="str">
        <f>IF(MATRIZASPECTOS[[#This Row],[(2) Tipo de valoración 2020]]="","",IF(MATRIZASPECTOS[[#This Row],[(2) Tipo de valoración 2020]]="Manual","",MATRIZASPECTOS[[#This Row],[Consecuencia]]))</f>
        <v>Moderada</v>
      </c>
      <c r="AN106" s="159" t="str">
        <f t="shared" si="273"/>
        <v>Moderado</v>
      </c>
      <c r="AO106" s="159">
        <f t="shared" si="274"/>
        <v>5</v>
      </c>
      <c r="AP106" s="159">
        <f t="shared" si="275"/>
        <v>3</v>
      </c>
      <c r="AQ106" s="78">
        <f t="shared" si="276"/>
        <v>15</v>
      </c>
      <c r="AR106" s="84">
        <f t="shared" si="277"/>
        <v>15</v>
      </c>
      <c r="AS106" s="78" t="str">
        <f t="shared" si="363"/>
        <v>Potencialmente no tolerable</v>
      </c>
      <c r="AT106" s="78" t="str">
        <f t="shared" si="364"/>
        <v>No</v>
      </c>
      <c r="AU106" s="140" t="s">
        <v>282</v>
      </c>
      <c r="AV106" s="37" t="s">
        <v>230</v>
      </c>
      <c r="AW106" s="27">
        <v>0</v>
      </c>
      <c r="AX106" s="191">
        <v>0</v>
      </c>
      <c r="AY106" s="29">
        <f t="shared" si="278"/>
        <v>0</v>
      </c>
      <c r="AZ106" s="27">
        <v>0</v>
      </c>
      <c r="BA106" s="189">
        <f t="shared" si="279"/>
        <v>0</v>
      </c>
      <c r="BB106" s="145">
        <v>44105</v>
      </c>
      <c r="BC106" s="27" t="s">
        <v>292</v>
      </c>
      <c r="BD106" s="27" t="s">
        <v>100</v>
      </c>
      <c r="BE106" s="27" t="s">
        <v>103</v>
      </c>
      <c r="BF106" s="27" t="str">
        <f t="shared" si="280"/>
        <v>Bajo</v>
      </c>
      <c r="BG106" s="27">
        <f t="shared" si="281"/>
        <v>3</v>
      </c>
      <c r="BH106" s="27">
        <f t="shared" si="282"/>
        <v>3</v>
      </c>
      <c r="BI106" s="27">
        <f t="shared" si="283"/>
        <v>9</v>
      </c>
      <c r="BJ106" s="29">
        <f t="shared" si="284"/>
        <v>9</v>
      </c>
      <c r="BK106" s="78" t="str">
        <f t="shared" si="331"/>
        <v>Tolerable</v>
      </c>
      <c r="BL106" s="27" t="str">
        <f t="shared" si="285"/>
        <v>No</v>
      </c>
      <c r="BM106" s="53" t="s">
        <v>425</v>
      </c>
      <c r="BN106" s="80"/>
      <c r="BO106" s="84">
        <f t="shared" si="286"/>
        <v>0</v>
      </c>
      <c r="BP106" s="83"/>
      <c r="BQ106" s="84" t="str">
        <f t="shared" si="365"/>
        <v/>
      </c>
      <c r="BR106" s="27"/>
      <c r="BS106" s="85" t="str">
        <f t="shared" si="366"/>
        <v/>
      </c>
      <c r="BT106" s="86"/>
      <c r="BU106" s="78">
        <f t="shared" si="287"/>
        <v>15</v>
      </c>
      <c r="BV106" s="78" t="str">
        <f t="shared" si="288"/>
        <v>Potencialmente no tolerable</v>
      </c>
      <c r="BW106" s="84" t="str">
        <f t="shared" si="367"/>
        <v/>
      </c>
      <c r="BX106" s="78" t="str">
        <f t="shared" si="368"/>
        <v/>
      </c>
      <c r="BY106" s="78" t="str">
        <f t="shared" si="369"/>
        <v/>
      </c>
      <c r="BZ106" s="79"/>
      <c r="CA106" s="80"/>
      <c r="CB106" s="84" t="str">
        <f t="shared" si="370"/>
        <v/>
      </c>
      <c r="CC106" s="83"/>
      <c r="CD106" s="84" t="str">
        <f t="shared" si="371"/>
        <v/>
      </c>
      <c r="CE106" s="27"/>
      <c r="CF106" s="85" t="str">
        <f t="shared" si="372"/>
        <v/>
      </c>
      <c r="CG106" s="86"/>
      <c r="CH106" s="78" t="str">
        <f t="shared" si="373"/>
        <v/>
      </c>
      <c r="CI106" s="78" t="str">
        <f t="shared" si="374"/>
        <v/>
      </c>
      <c r="CJ106" s="84" t="str">
        <f t="shared" si="375"/>
        <v/>
      </c>
      <c r="CK106" s="78" t="str">
        <f t="shared" si="376"/>
        <v/>
      </c>
      <c r="CL106" s="78" t="str">
        <f t="shared" si="377"/>
        <v/>
      </c>
      <c r="CM106" s="79"/>
      <c r="CN106" s="80"/>
      <c r="CO106" s="84" t="str">
        <f t="shared" si="378"/>
        <v/>
      </c>
      <c r="CP106" s="83"/>
      <c r="CQ106" s="84" t="str">
        <f t="shared" si="379"/>
        <v/>
      </c>
      <c r="CR106" s="27"/>
      <c r="CS106" s="85" t="str">
        <f t="shared" si="380"/>
        <v/>
      </c>
      <c r="CT106" s="86"/>
      <c r="CU106" s="78" t="str">
        <f t="shared" si="381"/>
        <v/>
      </c>
      <c r="CV106" s="78" t="str">
        <f t="shared" si="382"/>
        <v/>
      </c>
      <c r="CW106" s="84" t="str">
        <f t="shared" si="383"/>
        <v/>
      </c>
      <c r="CX106" s="78" t="str">
        <f t="shared" si="384"/>
        <v/>
      </c>
      <c r="CY106" s="78" t="str">
        <f t="shared" si="385"/>
        <v/>
      </c>
      <c r="CZ106" s="87"/>
    </row>
    <row r="107" spans="1:104" ht="54.75" thickBot="1" x14ac:dyDescent="0.3">
      <c r="A107" s="17">
        <v>104</v>
      </c>
      <c r="B107" s="76" t="str">
        <f>IF(I107="","",I107)</f>
        <v>Gestión de la Inversión Minera</v>
      </c>
      <c r="C107" s="76" t="str">
        <f>IF(P107="","",P107)</f>
        <v>Generación de residuos</v>
      </c>
      <c r="D107" s="76" t="str">
        <f>IF(Q107="","",Q107)</f>
        <v>Contaminación por generación de residuos ordinarios</v>
      </c>
      <c r="E107" s="82">
        <v>43647</v>
      </c>
      <c r="F107" s="169" t="s">
        <v>334</v>
      </c>
      <c r="G107" s="99" t="s">
        <v>177</v>
      </c>
      <c r="H107" s="99" t="s">
        <v>337</v>
      </c>
      <c r="I107" s="101" t="s">
        <v>4</v>
      </c>
      <c r="J107" s="89" t="s">
        <v>90</v>
      </c>
      <c r="K107" s="105" t="s">
        <v>230</v>
      </c>
      <c r="L107" s="53" t="s">
        <v>270</v>
      </c>
      <c r="M107" s="91" t="s">
        <v>68</v>
      </c>
      <c r="N107" s="101" t="s">
        <v>232</v>
      </c>
      <c r="O107" s="77" t="s">
        <v>459</v>
      </c>
      <c r="P107" s="101" t="s">
        <v>23</v>
      </c>
      <c r="Q107" s="101" t="s">
        <v>55</v>
      </c>
      <c r="R107" s="89" t="s">
        <v>71</v>
      </c>
      <c r="S107" s="102" t="s">
        <v>76</v>
      </c>
      <c r="T107" s="82">
        <v>43647</v>
      </c>
      <c r="U107" s="78" t="s">
        <v>100</v>
      </c>
      <c r="V107" s="78" t="s">
        <v>102</v>
      </c>
      <c r="W107" s="78" t="str">
        <f>IF(Z107="","",IF(Z107&lt;=10,"Bajo",IF(Z107&lt;=15,"Moderado",IF(Z107&gt;15,"Alto",""))))</f>
        <v>Bajo</v>
      </c>
      <c r="X107" s="78">
        <f t="shared" si="357"/>
        <v>3</v>
      </c>
      <c r="Y107" s="78">
        <f t="shared" si="358"/>
        <v>1</v>
      </c>
      <c r="Z107" s="78">
        <f>IF(X107="","",IF(Y107="","",(X107*Y107)))</f>
        <v>3</v>
      </c>
      <c r="AA107" s="78" t="str">
        <f>IF(Z107="","",IF(Z107&lt;=10,"Tolerable",IF(Z107&lt;=15,"Potencialmente no tolerable",IF(Z107&gt;15,"No tolerable",""))))</f>
        <v>Tolerable</v>
      </c>
      <c r="AB107" s="78" t="str">
        <f>IF(AA107="","",IF(AA107="Tolerable","No",IF(AA107="Potencialmente no tolerable","No",IF(AA107="No tolerable","Si",""))))</f>
        <v>No</v>
      </c>
      <c r="AC107" s="53" t="s">
        <v>308</v>
      </c>
      <c r="AD107" s="80" t="s">
        <v>284</v>
      </c>
      <c r="AE107" s="78">
        <v>0.97</v>
      </c>
      <c r="AF107" s="83">
        <v>0</v>
      </c>
      <c r="AG107" s="84">
        <f>IF(AE107="","",IF(AF107="","",(AE107-(AE107*AF107))))</f>
        <v>0.97</v>
      </c>
      <c r="AH107" s="27">
        <v>0.74</v>
      </c>
      <c r="AI107" s="187">
        <f t="shared" si="272"/>
        <v>0.23711340206185566</v>
      </c>
      <c r="AJ107" s="145">
        <v>44006</v>
      </c>
      <c r="AK107" s="145" t="s">
        <v>291</v>
      </c>
      <c r="AL107" s="158" t="str">
        <f>IF(MATRIZASPECTOS[[#This Row],[(2) Tipo de valoración 2020]]="","",IF(MATRIZASPECTOS[[#This Row],[(2) Tipo de valoración 2020]]="Manual","",MATRIZASPECTOS[[#This Row],[Probabilidad]]))</f>
        <v>Probable</v>
      </c>
      <c r="AM107" s="158" t="str">
        <f>IF(MATRIZASPECTOS[[#This Row],[(2) Tipo de valoración 2020]]="","",IF(MATRIZASPECTOS[[#This Row],[(2) Tipo de valoración 2020]]="Manual","",MATRIZASPECTOS[[#This Row],[Consecuencia]]))</f>
        <v>Baja</v>
      </c>
      <c r="AN107" s="159" t="str">
        <f t="shared" si="273"/>
        <v>Bajo</v>
      </c>
      <c r="AO107" s="159">
        <f t="shared" si="274"/>
        <v>3</v>
      </c>
      <c r="AP107" s="159">
        <f t="shared" si="275"/>
        <v>1</v>
      </c>
      <c r="AQ107" s="78">
        <f t="shared" si="276"/>
        <v>3</v>
      </c>
      <c r="AR107" s="84">
        <f t="shared" si="277"/>
        <v>2.2886597938144329</v>
      </c>
      <c r="AS107" s="78" t="str">
        <f>IF(AR107="","",IF(AR107&lt;=10,"Tolerable",IF(AR107&lt;=15,"Potencialmente no tolerable",IF(AR107&gt;15,"No tolerable",""))))</f>
        <v>Tolerable</v>
      </c>
      <c r="AT107" s="78" t="str">
        <f>IF(AS107="","",IF(AS107="Tolerable","No",IF(AS107="Potencialmente no tolerable","No",IF(AS107="No tolerable","Si",""))))</f>
        <v>No</v>
      </c>
      <c r="AU107" s="140" t="s">
        <v>303</v>
      </c>
      <c r="AV107" s="37" t="s">
        <v>230</v>
      </c>
      <c r="AW107" s="27">
        <v>0</v>
      </c>
      <c r="AX107" s="191">
        <v>0</v>
      </c>
      <c r="AY107" s="29">
        <f t="shared" si="278"/>
        <v>0</v>
      </c>
      <c r="AZ107" s="27">
        <v>0</v>
      </c>
      <c r="BA107" s="189">
        <f t="shared" si="279"/>
        <v>0</v>
      </c>
      <c r="BB107" s="144">
        <v>44105</v>
      </c>
      <c r="BC107" s="27" t="s">
        <v>292</v>
      </c>
      <c r="BD107" s="27" t="s">
        <v>101</v>
      </c>
      <c r="BE107" s="27" t="s">
        <v>104</v>
      </c>
      <c r="BF107" s="27" t="str">
        <f t="shared" si="280"/>
        <v>Alto</v>
      </c>
      <c r="BG107" s="27">
        <f t="shared" si="281"/>
        <v>5</v>
      </c>
      <c r="BH107" s="27">
        <f t="shared" si="282"/>
        <v>5</v>
      </c>
      <c r="BI107" s="27">
        <f t="shared" si="283"/>
        <v>25</v>
      </c>
      <c r="BJ107" s="29">
        <f t="shared" si="284"/>
        <v>25</v>
      </c>
      <c r="BK107" s="78" t="str">
        <f>IF(BJ107="","",IF(BJ107&lt;=10,"Tolerable",IF(BJ107&lt;=15,"Potencialmente no tolerable",IF(BJ107&gt;15,"No tolerable",""))))</f>
        <v>No tolerable</v>
      </c>
      <c r="BL107" s="27" t="str">
        <f t="shared" si="285"/>
        <v>Si</v>
      </c>
      <c r="BM107" s="53" t="s">
        <v>442</v>
      </c>
      <c r="BN107" s="80"/>
      <c r="BO107" s="84">
        <f t="shared" si="286"/>
        <v>0.74</v>
      </c>
      <c r="BP107" s="83"/>
      <c r="BQ107" s="84" t="str">
        <f>IF(BO107="","",IF(BP107="","",(BO107-(BO107*BP107))))</f>
        <v/>
      </c>
      <c r="BR107" s="27"/>
      <c r="BS107" s="85" t="str">
        <f>IF(BQ107="","",IF(BR107="","",((BQ107-BR107)/BQ107)))</f>
        <v/>
      </c>
      <c r="BT107" s="86"/>
      <c r="BU107" s="78">
        <f t="shared" si="287"/>
        <v>2.2886597938144329</v>
      </c>
      <c r="BV107" s="78" t="str">
        <f t="shared" si="288"/>
        <v>Tolerable</v>
      </c>
      <c r="BW107" s="84" t="str">
        <f>IF(BS107="","",(IF(BS107&lt;=-1%,(BU107+(ABS(BU107*BS107))),(BU107-((ABS(BU107*BS107))+BP107)))))</f>
        <v/>
      </c>
      <c r="BX107" s="78" t="str">
        <f>IF(BW107="","",IF(BW107&lt;=10,"Tolerable",IF(BW107&lt;=15,"Potencialmente no tolerable",IF(BW107&gt;15,"No tolerable",""))))</f>
        <v/>
      </c>
      <c r="BY107" s="78" t="str">
        <f>IF(BX107="","",IF(BX107="Tolerable","No",IF(BX107="Potencialmente no tolerable","No",IF(BX107="No tolerable","Si",""))))</f>
        <v/>
      </c>
      <c r="BZ107" s="79"/>
      <c r="CA107" s="80"/>
      <c r="CB107" s="84" t="str">
        <f>IF(BR107="","",BR107)</f>
        <v/>
      </c>
      <c r="CC107" s="83"/>
      <c r="CD107" s="84" t="str">
        <f>IF(CB107="","",IF(CC107="","",(CB107-(CB107*CC107))))</f>
        <v/>
      </c>
      <c r="CE107" s="27"/>
      <c r="CF107" s="85" t="str">
        <f>IF(CD107="","",IF(CE107="","",((CD107-CE107)/CD107)))</f>
        <v/>
      </c>
      <c r="CG107" s="86"/>
      <c r="CH107" s="78" t="str">
        <f>IF(BW107="","",BW107)</f>
        <v/>
      </c>
      <c r="CI107" s="78" t="str">
        <f>IF(BX107="","",BX107)</f>
        <v/>
      </c>
      <c r="CJ107" s="84" t="str">
        <f>IF(CF107="","",(IF(CF107&lt;=-1%,(CH107+(ABS(CH107*CF107))),(CH107-((ABS(CH107*CF107))+CC107)))))</f>
        <v/>
      </c>
      <c r="CK107" s="78" t="str">
        <f>IF(CJ107="","",IF(CJ107&lt;=10,"Tolerable",IF(CJ107&lt;=15,"Potencialmente no tolerable",IF(CJ107&gt;15,"No tolerable",""))))</f>
        <v/>
      </c>
      <c r="CL107" s="78" t="str">
        <f>IF(CK107="","",IF(CK107="Tolerable","No",IF(CK107="Potencialmente no tolerable","No",IF(CK107="No tolerable","Si",""))))</f>
        <v/>
      </c>
      <c r="CM107" s="79"/>
      <c r="CN107" s="80"/>
      <c r="CO107" s="84" t="str">
        <f>IF(CE107="","",CE107)</f>
        <v/>
      </c>
      <c r="CP107" s="83"/>
      <c r="CQ107" s="84" t="str">
        <f>IF(CO107="","",IF(CP107="","",(CO107-(CO107*CP107))))</f>
        <v/>
      </c>
      <c r="CR107" s="27"/>
      <c r="CS107" s="85" t="str">
        <f>IF(CQ107="","",IF(CR107="","",((CQ107-CR107)/CQ107)))</f>
        <v/>
      </c>
      <c r="CT107" s="86"/>
      <c r="CU107" s="78" t="str">
        <f>IF(CJ107="","",CJ107)</f>
        <v/>
      </c>
      <c r="CV107" s="78" t="str">
        <f>IF(CK107="","",CK107)</f>
        <v/>
      </c>
      <c r="CW107" s="84" t="str">
        <f>IF(CS107="","",(IF(CS107&lt;=-1%,(CU107+(ABS(CU107*CS107))),(CU107-((ABS(CU107*CS107))+CP107)))))</f>
        <v/>
      </c>
      <c r="CX107" s="78" t="str">
        <f>IF(CW107="","",IF(CW107&lt;=10,"Tolerable",IF(CW107&lt;=15,"Potencialmente no tolerable",IF(CW107&gt;15,"No tolerable",""))))</f>
        <v/>
      </c>
      <c r="CY107" s="78" t="str">
        <f>IF(CX107="","",IF(CX107="Tolerable","No",IF(CX107="Potencialmente no tolerable","No",IF(CX107="No tolerable","Si",""))))</f>
        <v/>
      </c>
      <c r="CZ107" s="87"/>
    </row>
    <row r="108" spans="1:104" ht="45.75" thickBot="1" x14ac:dyDescent="0.3">
      <c r="A108" s="17">
        <v>105</v>
      </c>
      <c r="B108" s="76" t="str">
        <f t="shared" si="353"/>
        <v>Gestión de la Inversión Minera</v>
      </c>
      <c r="C108" s="76" t="str">
        <f t="shared" si="354"/>
        <v>Consumo de materias primas e insumos</v>
      </c>
      <c r="D108" s="76" t="str">
        <f t="shared" si="355"/>
        <v>Agotamiento de los recursos naturales no renovables</v>
      </c>
      <c r="E108" s="82">
        <v>43647</v>
      </c>
      <c r="F108" s="168" t="s">
        <v>334</v>
      </c>
      <c r="G108" s="99" t="s">
        <v>177</v>
      </c>
      <c r="H108" s="99" t="s">
        <v>337</v>
      </c>
      <c r="I108" s="77" t="s">
        <v>4</v>
      </c>
      <c r="J108" s="78" t="s">
        <v>91</v>
      </c>
      <c r="K108" s="104" t="s">
        <v>262</v>
      </c>
      <c r="L108" s="53" t="s">
        <v>270</v>
      </c>
      <c r="M108" s="80" t="s">
        <v>233</v>
      </c>
      <c r="N108" s="77" t="s">
        <v>218</v>
      </c>
      <c r="O108" s="77" t="s">
        <v>459</v>
      </c>
      <c r="P108" s="77" t="s">
        <v>24</v>
      </c>
      <c r="Q108" s="77" t="s">
        <v>62</v>
      </c>
      <c r="R108" s="78" t="s">
        <v>71</v>
      </c>
      <c r="S108" s="81" t="s">
        <v>77</v>
      </c>
      <c r="T108" s="82">
        <v>43647</v>
      </c>
      <c r="U108" s="78" t="s">
        <v>100</v>
      </c>
      <c r="V108" s="78" t="s">
        <v>103</v>
      </c>
      <c r="W108" s="78" t="str">
        <f t="shared" si="356"/>
        <v>Bajo</v>
      </c>
      <c r="X108" s="78">
        <f t="shared" si="357"/>
        <v>3</v>
      </c>
      <c r="Y108" s="78">
        <f t="shared" si="358"/>
        <v>3</v>
      </c>
      <c r="Z108" s="78">
        <f t="shared" si="359"/>
        <v>9</v>
      </c>
      <c r="AA108" s="78" t="str">
        <f t="shared" si="360"/>
        <v>Tolerable</v>
      </c>
      <c r="AB108" s="78" t="str">
        <f t="shared" si="361"/>
        <v>No</v>
      </c>
      <c r="AC108" s="53" t="s">
        <v>306</v>
      </c>
      <c r="AD108" s="80" t="s">
        <v>230</v>
      </c>
      <c r="AE108" s="78">
        <v>0</v>
      </c>
      <c r="AF108" s="83">
        <v>0</v>
      </c>
      <c r="AG108" s="84">
        <f t="shared" si="362"/>
        <v>0</v>
      </c>
      <c r="AH108" s="27">
        <v>0</v>
      </c>
      <c r="AI108" s="187">
        <f t="shared" si="272"/>
        <v>0</v>
      </c>
      <c r="AJ108" s="145">
        <v>44006</v>
      </c>
      <c r="AK108" s="145" t="s">
        <v>291</v>
      </c>
      <c r="AL108" s="158" t="str">
        <f>IF(MATRIZASPECTOS[[#This Row],[(2) Tipo de valoración 2020]]="","",IF(MATRIZASPECTOS[[#This Row],[(2) Tipo de valoración 2020]]="Manual","",MATRIZASPECTOS[[#This Row],[Probabilidad]]))</f>
        <v>Probable</v>
      </c>
      <c r="AM108" s="158" t="str">
        <f>IF(MATRIZASPECTOS[[#This Row],[(2) Tipo de valoración 2020]]="","",IF(MATRIZASPECTOS[[#This Row],[(2) Tipo de valoración 2020]]="Manual","",MATRIZASPECTOS[[#This Row],[Consecuencia]]))</f>
        <v>Moderada</v>
      </c>
      <c r="AN108" s="159" t="str">
        <f t="shared" si="273"/>
        <v>Bajo</v>
      </c>
      <c r="AO108" s="159">
        <f t="shared" si="274"/>
        <v>3</v>
      </c>
      <c r="AP108" s="159">
        <f t="shared" si="275"/>
        <v>3</v>
      </c>
      <c r="AQ108" s="78">
        <f t="shared" si="276"/>
        <v>9</v>
      </c>
      <c r="AR108" s="84">
        <f t="shared" si="277"/>
        <v>9</v>
      </c>
      <c r="AS108" s="78" t="str">
        <f t="shared" si="363"/>
        <v>Tolerable</v>
      </c>
      <c r="AT108" s="78" t="str">
        <f t="shared" si="364"/>
        <v>No</v>
      </c>
      <c r="AU108" s="140" t="s">
        <v>302</v>
      </c>
      <c r="AV108" s="37" t="s">
        <v>230</v>
      </c>
      <c r="AW108" s="27">
        <v>0</v>
      </c>
      <c r="AX108" s="191">
        <v>0</v>
      </c>
      <c r="AY108" s="29">
        <f t="shared" si="278"/>
        <v>0</v>
      </c>
      <c r="AZ108" s="27">
        <v>0</v>
      </c>
      <c r="BA108" s="189">
        <f t="shared" si="279"/>
        <v>0</v>
      </c>
      <c r="BB108" s="142">
        <v>44105</v>
      </c>
      <c r="BC108" s="27" t="s">
        <v>291</v>
      </c>
      <c r="BD108" s="27" t="str">
        <f>IF(MATRIZASPECTOS[[#This Row],[(E) Tipo de valoración extraordinaria 2020]]="","",IF(MATRIZASPECTOS[[#This Row],[(E) Tipo de valoración extraordinaria 2020]]="Manual","",MATRIZASPECTOS[[#This Row],[(2) Probabilidad]]))</f>
        <v>Probable</v>
      </c>
      <c r="BE108" s="27" t="str">
        <f>IF(MATRIZASPECTOS[[#This Row],[(E) Tipo de valoración extraordinaria 2020]]="","",IF(MATRIZASPECTOS[[#This Row],[(E) Tipo de valoración extraordinaria 2020]]="Manual","",MATRIZASPECTOS[[#This Row],[(2) Consecuencia]]))</f>
        <v>Moderada</v>
      </c>
      <c r="BF108" s="27" t="str">
        <f t="shared" si="280"/>
        <v>Bajo</v>
      </c>
      <c r="BG108" s="27">
        <f t="shared" si="281"/>
        <v>3</v>
      </c>
      <c r="BH108" s="27">
        <f t="shared" si="282"/>
        <v>3</v>
      </c>
      <c r="BI108" s="27">
        <f t="shared" si="283"/>
        <v>9</v>
      </c>
      <c r="BJ108" s="29">
        <f t="shared" si="284"/>
        <v>9</v>
      </c>
      <c r="BK108" s="78" t="str">
        <f t="shared" si="331"/>
        <v>Tolerable</v>
      </c>
      <c r="BL108" s="27" t="str">
        <f t="shared" si="285"/>
        <v>No</v>
      </c>
      <c r="BM108" s="53" t="s">
        <v>406</v>
      </c>
      <c r="BN108" s="80"/>
      <c r="BO108" s="84">
        <f t="shared" si="286"/>
        <v>0</v>
      </c>
      <c r="BP108" s="83"/>
      <c r="BQ108" s="84" t="str">
        <f t="shared" si="365"/>
        <v/>
      </c>
      <c r="BR108" s="27"/>
      <c r="BS108" s="85" t="str">
        <f t="shared" si="366"/>
        <v/>
      </c>
      <c r="BT108" s="86"/>
      <c r="BU108" s="78">
        <f t="shared" si="287"/>
        <v>9</v>
      </c>
      <c r="BV108" s="78" t="str">
        <f t="shared" si="288"/>
        <v>Tolerable</v>
      </c>
      <c r="BW108" s="84" t="str">
        <f t="shared" si="367"/>
        <v/>
      </c>
      <c r="BX108" s="78" t="str">
        <f t="shared" si="368"/>
        <v/>
      </c>
      <c r="BY108" s="78" t="str">
        <f t="shared" si="369"/>
        <v/>
      </c>
      <c r="BZ108" s="79"/>
      <c r="CA108" s="80"/>
      <c r="CB108" s="84" t="str">
        <f t="shared" si="370"/>
        <v/>
      </c>
      <c r="CC108" s="83"/>
      <c r="CD108" s="84" t="str">
        <f t="shared" si="371"/>
        <v/>
      </c>
      <c r="CE108" s="27"/>
      <c r="CF108" s="85" t="str">
        <f t="shared" si="372"/>
        <v/>
      </c>
      <c r="CG108" s="86"/>
      <c r="CH108" s="78" t="str">
        <f t="shared" si="373"/>
        <v/>
      </c>
      <c r="CI108" s="78" t="str">
        <f t="shared" si="374"/>
        <v/>
      </c>
      <c r="CJ108" s="84" t="str">
        <f t="shared" si="375"/>
        <v/>
      </c>
      <c r="CK108" s="78" t="str">
        <f t="shared" si="376"/>
        <v/>
      </c>
      <c r="CL108" s="78" t="str">
        <f t="shared" si="377"/>
        <v/>
      </c>
      <c r="CM108" s="79"/>
      <c r="CN108" s="80"/>
      <c r="CO108" s="84" t="str">
        <f t="shared" si="378"/>
        <v/>
      </c>
      <c r="CP108" s="83"/>
      <c r="CQ108" s="84" t="str">
        <f t="shared" si="379"/>
        <v/>
      </c>
      <c r="CR108" s="27"/>
      <c r="CS108" s="85" t="str">
        <f t="shared" si="380"/>
        <v/>
      </c>
      <c r="CT108" s="86"/>
      <c r="CU108" s="78" t="str">
        <f t="shared" si="381"/>
        <v/>
      </c>
      <c r="CV108" s="78" t="str">
        <f t="shared" si="382"/>
        <v/>
      </c>
      <c r="CW108" s="84" t="str">
        <f t="shared" si="383"/>
        <v/>
      </c>
      <c r="CX108" s="78" t="str">
        <f t="shared" si="384"/>
        <v/>
      </c>
      <c r="CY108" s="78" t="str">
        <f t="shared" si="385"/>
        <v/>
      </c>
      <c r="CZ108" s="87"/>
    </row>
    <row r="109" spans="1:104" ht="45.75" thickBot="1" x14ac:dyDescent="0.3">
      <c r="A109" s="17">
        <v>106</v>
      </c>
      <c r="B109" s="76" t="str">
        <f t="shared" si="353"/>
        <v>Gestión de la Inversión Minera</v>
      </c>
      <c r="C109" s="76" t="str">
        <f t="shared" si="354"/>
        <v>Generación de emisiones</v>
      </c>
      <c r="D109" s="76" t="str">
        <f t="shared" si="355"/>
        <v>Contaminación por emisión de contaminantes criterio</v>
      </c>
      <c r="E109" s="82">
        <v>43647</v>
      </c>
      <c r="F109" s="168" t="s">
        <v>334</v>
      </c>
      <c r="G109" s="99" t="s">
        <v>177</v>
      </c>
      <c r="H109" s="99" t="s">
        <v>337</v>
      </c>
      <c r="I109" s="77" t="s">
        <v>4</v>
      </c>
      <c r="J109" s="78" t="s">
        <v>91</v>
      </c>
      <c r="K109" s="104" t="s">
        <v>262</v>
      </c>
      <c r="L109" s="53" t="s">
        <v>270</v>
      </c>
      <c r="M109" s="80" t="s">
        <v>68</v>
      </c>
      <c r="N109" s="77" t="s">
        <v>219</v>
      </c>
      <c r="O109" s="77" t="s">
        <v>459</v>
      </c>
      <c r="P109" s="77" t="s">
        <v>19</v>
      </c>
      <c r="Q109" s="77" t="s">
        <v>46</v>
      </c>
      <c r="R109" s="78" t="s">
        <v>71</v>
      </c>
      <c r="S109" s="81" t="s">
        <v>74</v>
      </c>
      <c r="T109" s="82">
        <v>43647</v>
      </c>
      <c r="U109" s="78" t="s">
        <v>100</v>
      </c>
      <c r="V109" s="78" t="s">
        <v>103</v>
      </c>
      <c r="W109" s="78" t="str">
        <f t="shared" si="356"/>
        <v>Bajo</v>
      </c>
      <c r="X109" s="78">
        <f t="shared" si="357"/>
        <v>3</v>
      </c>
      <c r="Y109" s="78">
        <f t="shared" si="358"/>
        <v>3</v>
      </c>
      <c r="Z109" s="78">
        <f t="shared" si="359"/>
        <v>9</v>
      </c>
      <c r="AA109" s="78" t="str">
        <f t="shared" si="360"/>
        <v>Tolerable</v>
      </c>
      <c r="AB109" s="78" t="str">
        <f t="shared" si="361"/>
        <v>No</v>
      </c>
      <c r="AC109" s="53" t="s">
        <v>306</v>
      </c>
      <c r="AD109" s="80" t="s">
        <v>230</v>
      </c>
      <c r="AE109" s="78">
        <v>0</v>
      </c>
      <c r="AF109" s="83">
        <v>0</v>
      </c>
      <c r="AG109" s="84">
        <f t="shared" si="362"/>
        <v>0</v>
      </c>
      <c r="AH109" s="27">
        <v>0</v>
      </c>
      <c r="AI109" s="187">
        <f t="shared" si="272"/>
        <v>0</v>
      </c>
      <c r="AJ109" s="145">
        <v>44006</v>
      </c>
      <c r="AK109" s="145" t="s">
        <v>291</v>
      </c>
      <c r="AL109" s="158" t="str">
        <f>IF(MATRIZASPECTOS[[#This Row],[(2) Tipo de valoración 2020]]="","",IF(MATRIZASPECTOS[[#This Row],[(2) Tipo de valoración 2020]]="Manual","",MATRIZASPECTOS[[#This Row],[Probabilidad]]))</f>
        <v>Probable</v>
      </c>
      <c r="AM109" s="158" t="str">
        <f>IF(MATRIZASPECTOS[[#This Row],[(2) Tipo de valoración 2020]]="","",IF(MATRIZASPECTOS[[#This Row],[(2) Tipo de valoración 2020]]="Manual","",MATRIZASPECTOS[[#This Row],[Consecuencia]]))</f>
        <v>Moderada</v>
      </c>
      <c r="AN109" s="159" t="str">
        <f t="shared" si="273"/>
        <v>Bajo</v>
      </c>
      <c r="AO109" s="159">
        <f t="shared" si="274"/>
        <v>3</v>
      </c>
      <c r="AP109" s="159">
        <f t="shared" si="275"/>
        <v>3</v>
      </c>
      <c r="AQ109" s="78">
        <f t="shared" si="276"/>
        <v>9</v>
      </c>
      <c r="AR109" s="84">
        <f t="shared" si="277"/>
        <v>9</v>
      </c>
      <c r="AS109" s="78" t="str">
        <f t="shared" si="363"/>
        <v>Tolerable</v>
      </c>
      <c r="AT109" s="78" t="str">
        <f t="shared" si="364"/>
        <v>No</v>
      </c>
      <c r="AU109" s="140" t="s">
        <v>302</v>
      </c>
      <c r="AV109" s="37" t="s">
        <v>230</v>
      </c>
      <c r="AW109" s="27">
        <v>0</v>
      </c>
      <c r="AX109" s="191">
        <v>0</v>
      </c>
      <c r="AY109" s="29">
        <f t="shared" si="278"/>
        <v>0</v>
      </c>
      <c r="AZ109" s="27">
        <v>0</v>
      </c>
      <c r="BA109" s="189">
        <f t="shared" si="279"/>
        <v>0</v>
      </c>
      <c r="BB109" s="142">
        <v>44105</v>
      </c>
      <c r="BC109" s="27" t="s">
        <v>291</v>
      </c>
      <c r="BD109" s="27" t="str">
        <f>IF(MATRIZASPECTOS[[#This Row],[(E) Tipo de valoración extraordinaria 2020]]="","",IF(MATRIZASPECTOS[[#This Row],[(E) Tipo de valoración extraordinaria 2020]]="Manual","",MATRIZASPECTOS[[#This Row],[(2) Probabilidad]]))</f>
        <v>Probable</v>
      </c>
      <c r="BE109" s="27" t="str">
        <f>IF(MATRIZASPECTOS[[#This Row],[(E) Tipo de valoración extraordinaria 2020]]="","",IF(MATRIZASPECTOS[[#This Row],[(E) Tipo de valoración extraordinaria 2020]]="Manual","",MATRIZASPECTOS[[#This Row],[(2) Consecuencia]]))</f>
        <v>Moderada</v>
      </c>
      <c r="BF109" s="27" t="str">
        <f t="shared" si="280"/>
        <v>Bajo</v>
      </c>
      <c r="BG109" s="27">
        <f t="shared" si="281"/>
        <v>3</v>
      </c>
      <c r="BH109" s="27">
        <f t="shared" si="282"/>
        <v>3</v>
      </c>
      <c r="BI109" s="27">
        <f t="shared" si="283"/>
        <v>9</v>
      </c>
      <c r="BJ109" s="29">
        <f t="shared" si="284"/>
        <v>9</v>
      </c>
      <c r="BK109" s="78" t="str">
        <f t="shared" si="331"/>
        <v>Tolerable</v>
      </c>
      <c r="BL109" s="27" t="str">
        <f t="shared" si="285"/>
        <v>No</v>
      </c>
      <c r="BM109" s="53" t="s">
        <v>414</v>
      </c>
      <c r="BN109" s="80"/>
      <c r="BO109" s="84">
        <f t="shared" si="286"/>
        <v>0</v>
      </c>
      <c r="BP109" s="83"/>
      <c r="BQ109" s="84" t="str">
        <f t="shared" si="365"/>
        <v/>
      </c>
      <c r="BR109" s="27"/>
      <c r="BS109" s="85" t="str">
        <f t="shared" si="366"/>
        <v/>
      </c>
      <c r="BT109" s="86"/>
      <c r="BU109" s="78">
        <f t="shared" si="287"/>
        <v>9</v>
      </c>
      <c r="BV109" s="78" t="str">
        <f t="shared" si="288"/>
        <v>Tolerable</v>
      </c>
      <c r="BW109" s="84" t="str">
        <f t="shared" si="367"/>
        <v/>
      </c>
      <c r="BX109" s="78" t="str">
        <f t="shared" si="368"/>
        <v/>
      </c>
      <c r="BY109" s="78" t="str">
        <f t="shared" si="369"/>
        <v/>
      </c>
      <c r="BZ109" s="79"/>
      <c r="CA109" s="80"/>
      <c r="CB109" s="84" t="str">
        <f t="shared" si="370"/>
        <v/>
      </c>
      <c r="CC109" s="83"/>
      <c r="CD109" s="84" t="str">
        <f t="shared" si="371"/>
        <v/>
      </c>
      <c r="CE109" s="27"/>
      <c r="CF109" s="85" t="str">
        <f t="shared" si="372"/>
        <v/>
      </c>
      <c r="CG109" s="86"/>
      <c r="CH109" s="78" t="str">
        <f t="shared" si="373"/>
        <v/>
      </c>
      <c r="CI109" s="78" t="str">
        <f t="shared" si="374"/>
        <v/>
      </c>
      <c r="CJ109" s="84" t="str">
        <f t="shared" si="375"/>
        <v/>
      </c>
      <c r="CK109" s="78" t="str">
        <f t="shared" si="376"/>
        <v/>
      </c>
      <c r="CL109" s="78" t="str">
        <f t="shared" si="377"/>
        <v/>
      </c>
      <c r="CM109" s="79"/>
      <c r="CN109" s="80"/>
      <c r="CO109" s="84" t="str">
        <f t="shared" si="378"/>
        <v/>
      </c>
      <c r="CP109" s="83"/>
      <c r="CQ109" s="84" t="str">
        <f t="shared" si="379"/>
        <v/>
      </c>
      <c r="CR109" s="27"/>
      <c r="CS109" s="85" t="str">
        <f t="shared" si="380"/>
        <v/>
      </c>
      <c r="CT109" s="86"/>
      <c r="CU109" s="78" t="str">
        <f t="shared" si="381"/>
        <v/>
      </c>
      <c r="CV109" s="78" t="str">
        <f t="shared" si="382"/>
        <v/>
      </c>
      <c r="CW109" s="84" t="str">
        <f t="shared" si="383"/>
        <v/>
      </c>
      <c r="CX109" s="78" t="str">
        <f t="shared" si="384"/>
        <v/>
      </c>
      <c r="CY109" s="78" t="str">
        <f t="shared" si="385"/>
        <v/>
      </c>
      <c r="CZ109" s="87"/>
    </row>
    <row r="110" spans="1:104" ht="45.75" thickBot="1" x14ac:dyDescent="0.3">
      <c r="A110" s="17">
        <v>107</v>
      </c>
      <c r="B110" s="76" t="str">
        <f t="shared" si="353"/>
        <v>Gestión de la Inversión Minera</v>
      </c>
      <c r="C110" s="76" t="str">
        <f t="shared" si="354"/>
        <v>Generación de emisiones</v>
      </c>
      <c r="D110" s="76" t="str">
        <f t="shared" si="355"/>
        <v>Contaminación por emisión de ruido</v>
      </c>
      <c r="E110" s="82">
        <v>43647</v>
      </c>
      <c r="F110" s="168" t="s">
        <v>334</v>
      </c>
      <c r="G110" s="99" t="s">
        <v>177</v>
      </c>
      <c r="H110" s="99" t="s">
        <v>337</v>
      </c>
      <c r="I110" s="77" t="s">
        <v>4</v>
      </c>
      <c r="J110" s="78" t="s">
        <v>91</v>
      </c>
      <c r="K110" s="104" t="s">
        <v>262</v>
      </c>
      <c r="L110" s="53" t="s">
        <v>270</v>
      </c>
      <c r="M110" s="80" t="s">
        <v>68</v>
      </c>
      <c r="N110" s="77" t="s">
        <v>220</v>
      </c>
      <c r="O110" s="77" t="s">
        <v>459</v>
      </c>
      <c r="P110" s="77" t="s">
        <v>19</v>
      </c>
      <c r="Q110" s="77" t="s">
        <v>43</v>
      </c>
      <c r="R110" s="78" t="s">
        <v>71</v>
      </c>
      <c r="S110" s="81" t="s">
        <v>74</v>
      </c>
      <c r="T110" s="82">
        <v>43647</v>
      </c>
      <c r="U110" s="78" t="s">
        <v>100</v>
      </c>
      <c r="V110" s="78" t="s">
        <v>102</v>
      </c>
      <c r="W110" s="78" t="str">
        <f t="shared" si="356"/>
        <v>Bajo</v>
      </c>
      <c r="X110" s="78">
        <f t="shared" si="357"/>
        <v>3</v>
      </c>
      <c r="Y110" s="78">
        <f t="shared" si="358"/>
        <v>1</v>
      </c>
      <c r="Z110" s="78">
        <f t="shared" si="359"/>
        <v>3</v>
      </c>
      <c r="AA110" s="78" t="str">
        <f t="shared" si="360"/>
        <v>Tolerable</v>
      </c>
      <c r="AB110" s="78" t="str">
        <f t="shared" si="361"/>
        <v>No</v>
      </c>
      <c r="AC110" s="53" t="s">
        <v>306</v>
      </c>
      <c r="AD110" s="80" t="s">
        <v>230</v>
      </c>
      <c r="AE110" s="78">
        <v>0</v>
      </c>
      <c r="AF110" s="83">
        <v>0</v>
      </c>
      <c r="AG110" s="84">
        <f t="shared" si="362"/>
        <v>0</v>
      </c>
      <c r="AH110" s="27">
        <v>0</v>
      </c>
      <c r="AI110" s="187">
        <f t="shared" si="272"/>
        <v>0</v>
      </c>
      <c r="AJ110" s="145">
        <v>44006</v>
      </c>
      <c r="AK110" s="145" t="s">
        <v>291</v>
      </c>
      <c r="AL110" s="158" t="str">
        <f>IF(MATRIZASPECTOS[[#This Row],[(2) Tipo de valoración 2020]]="","",IF(MATRIZASPECTOS[[#This Row],[(2) Tipo de valoración 2020]]="Manual","",MATRIZASPECTOS[[#This Row],[Probabilidad]]))</f>
        <v>Probable</v>
      </c>
      <c r="AM110" s="158" t="str">
        <f>IF(MATRIZASPECTOS[[#This Row],[(2) Tipo de valoración 2020]]="","",IF(MATRIZASPECTOS[[#This Row],[(2) Tipo de valoración 2020]]="Manual","",MATRIZASPECTOS[[#This Row],[Consecuencia]]))</f>
        <v>Baja</v>
      </c>
      <c r="AN110" s="159" t="str">
        <f t="shared" si="273"/>
        <v>Bajo</v>
      </c>
      <c r="AO110" s="159">
        <f t="shared" si="274"/>
        <v>3</v>
      </c>
      <c r="AP110" s="159">
        <f t="shared" si="275"/>
        <v>1</v>
      </c>
      <c r="AQ110" s="78">
        <f t="shared" si="276"/>
        <v>3</v>
      </c>
      <c r="AR110" s="84">
        <f t="shared" si="277"/>
        <v>3</v>
      </c>
      <c r="AS110" s="78" t="str">
        <f t="shared" si="363"/>
        <v>Tolerable</v>
      </c>
      <c r="AT110" s="78" t="str">
        <f t="shared" si="364"/>
        <v>No</v>
      </c>
      <c r="AU110" s="140" t="s">
        <v>302</v>
      </c>
      <c r="AV110" s="37" t="s">
        <v>230</v>
      </c>
      <c r="AW110" s="27">
        <v>0</v>
      </c>
      <c r="AX110" s="191">
        <v>0</v>
      </c>
      <c r="AY110" s="29">
        <f t="shared" si="278"/>
        <v>0</v>
      </c>
      <c r="AZ110" s="27">
        <v>0</v>
      </c>
      <c r="BA110" s="189">
        <f t="shared" si="279"/>
        <v>0</v>
      </c>
      <c r="BB110" s="145">
        <v>44105</v>
      </c>
      <c r="BC110" s="27" t="s">
        <v>291</v>
      </c>
      <c r="BD110" s="27" t="str">
        <f>IF(MATRIZASPECTOS[[#This Row],[(E) Tipo de valoración extraordinaria 2020]]="","",IF(MATRIZASPECTOS[[#This Row],[(E) Tipo de valoración extraordinaria 2020]]="Manual","",MATRIZASPECTOS[[#This Row],[(2) Probabilidad]]))</f>
        <v>Probable</v>
      </c>
      <c r="BE110" s="27" t="str">
        <f>IF(MATRIZASPECTOS[[#This Row],[(E) Tipo de valoración extraordinaria 2020]]="","",IF(MATRIZASPECTOS[[#This Row],[(E) Tipo de valoración extraordinaria 2020]]="Manual","",MATRIZASPECTOS[[#This Row],[(2) Consecuencia]]))</f>
        <v>Baja</v>
      </c>
      <c r="BF110" s="27" t="str">
        <f t="shared" si="280"/>
        <v>Bajo</v>
      </c>
      <c r="BG110" s="27">
        <f t="shared" si="281"/>
        <v>3</v>
      </c>
      <c r="BH110" s="27">
        <f t="shared" si="282"/>
        <v>1</v>
      </c>
      <c r="BI110" s="27">
        <f t="shared" si="283"/>
        <v>3</v>
      </c>
      <c r="BJ110" s="29">
        <f t="shared" si="284"/>
        <v>3</v>
      </c>
      <c r="BK110" s="78" t="str">
        <f t="shared" si="331"/>
        <v>Tolerable</v>
      </c>
      <c r="BL110" s="27" t="str">
        <f t="shared" si="285"/>
        <v>No</v>
      </c>
      <c r="BM110" s="53" t="s">
        <v>437</v>
      </c>
      <c r="BN110" s="80"/>
      <c r="BO110" s="84">
        <f t="shared" si="286"/>
        <v>0</v>
      </c>
      <c r="BP110" s="83"/>
      <c r="BQ110" s="84" t="str">
        <f t="shared" si="365"/>
        <v/>
      </c>
      <c r="BR110" s="27"/>
      <c r="BS110" s="85" t="str">
        <f t="shared" si="366"/>
        <v/>
      </c>
      <c r="BT110" s="86"/>
      <c r="BU110" s="78">
        <f t="shared" si="287"/>
        <v>3</v>
      </c>
      <c r="BV110" s="78" t="str">
        <f t="shared" si="288"/>
        <v>Tolerable</v>
      </c>
      <c r="BW110" s="84" t="str">
        <f t="shared" si="367"/>
        <v/>
      </c>
      <c r="BX110" s="78" t="str">
        <f t="shared" si="368"/>
        <v/>
      </c>
      <c r="BY110" s="78" t="str">
        <f t="shared" si="369"/>
        <v/>
      </c>
      <c r="BZ110" s="79"/>
      <c r="CA110" s="80"/>
      <c r="CB110" s="84" t="str">
        <f t="shared" si="370"/>
        <v/>
      </c>
      <c r="CC110" s="83"/>
      <c r="CD110" s="84" t="str">
        <f t="shared" si="371"/>
        <v/>
      </c>
      <c r="CE110" s="27"/>
      <c r="CF110" s="85" t="str">
        <f t="shared" si="372"/>
        <v/>
      </c>
      <c r="CG110" s="86"/>
      <c r="CH110" s="78" t="str">
        <f t="shared" si="373"/>
        <v/>
      </c>
      <c r="CI110" s="78" t="str">
        <f t="shared" si="374"/>
        <v/>
      </c>
      <c r="CJ110" s="84" t="str">
        <f t="shared" si="375"/>
        <v/>
      </c>
      <c r="CK110" s="78" t="str">
        <f t="shared" si="376"/>
        <v/>
      </c>
      <c r="CL110" s="78" t="str">
        <f t="shared" si="377"/>
        <v/>
      </c>
      <c r="CM110" s="79"/>
      <c r="CN110" s="80"/>
      <c r="CO110" s="84" t="str">
        <f t="shared" si="378"/>
        <v/>
      </c>
      <c r="CP110" s="83"/>
      <c r="CQ110" s="84" t="str">
        <f t="shared" si="379"/>
        <v/>
      </c>
      <c r="CR110" s="27"/>
      <c r="CS110" s="85" t="str">
        <f t="shared" si="380"/>
        <v/>
      </c>
      <c r="CT110" s="86"/>
      <c r="CU110" s="78" t="str">
        <f t="shared" si="381"/>
        <v/>
      </c>
      <c r="CV110" s="78" t="str">
        <f t="shared" si="382"/>
        <v/>
      </c>
      <c r="CW110" s="84" t="str">
        <f t="shared" si="383"/>
        <v/>
      </c>
      <c r="CX110" s="78" t="str">
        <f t="shared" si="384"/>
        <v/>
      </c>
      <c r="CY110" s="78" t="str">
        <f t="shared" si="385"/>
        <v/>
      </c>
      <c r="CZ110" s="87"/>
    </row>
    <row r="111" spans="1:104" ht="72.75" thickBot="1" x14ac:dyDescent="0.3">
      <c r="A111" s="17">
        <v>108</v>
      </c>
      <c r="B111" s="76" t="str">
        <f t="shared" si="353"/>
        <v>Gestión de la Inversión Minera</v>
      </c>
      <c r="C111" s="76" t="str">
        <f t="shared" si="354"/>
        <v>Generación de residuos</v>
      </c>
      <c r="D111" s="76" t="str">
        <f t="shared" si="355"/>
        <v>Contaminación por generación de residuos ordinarios</v>
      </c>
      <c r="E111" s="82">
        <v>43647</v>
      </c>
      <c r="F111" s="168" t="s">
        <v>334</v>
      </c>
      <c r="G111" s="99" t="s">
        <v>177</v>
      </c>
      <c r="H111" s="99" t="s">
        <v>337</v>
      </c>
      <c r="I111" s="77" t="s">
        <v>4</v>
      </c>
      <c r="J111" s="78" t="s">
        <v>91</v>
      </c>
      <c r="K111" s="111" t="s">
        <v>223</v>
      </c>
      <c r="L111" s="53" t="s">
        <v>270</v>
      </c>
      <c r="M111" s="80" t="s">
        <v>68</v>
      </c>
      <c r="N111" s="77" t="s">
        <v>209</v>
      </c>
      <c r="O111" s="77" t="s">
        <v>459</v>
      </c>
      <c r="P111" s="77" t="s">
        <v>23</v>
      </c>
      <c r="Q111" s="77" t="s">
        <v>55</v>
      </c>
      <c r="R111" s="78" t="s">
        <v>71</v>
      </c>
      <c r="S111" s="55" t="s">
        <v>76</v>
      </c>
      <c r="T111" s="82">
        <v>43647</v>
      </c>
      <c r="U111" s="78" t="s">
        <v>101</v>
      </c>
      <c r="V111" s="78" t="s">
        <v>104</v>
      </c>
      <c r="W111" s="78" t="str">
        <f t="shared" si="356"/>
        <v>Alto</v>
      </c>
      <c r="X111" s="78">
        <f t="shared" si="357"/>
        <v>5</v>
      </c>
      <c r="Y111" s="78">
        <f t="shared" si="358"/>
        <v>5</v>
      </c>
      <c r="Z111" s="78">
        <f t="shared" si="359"/>
        <v>25</v>
      </c>
      <c r="AA111" s="78" t="str">
        <f t="shared" si="360"/>
        <v>No tolerable</v>
      </c>
      <c r="AB111" s="78" t="str">
        <f t="shared" si="361"/>
        <v>Si</v>
      </c>
      <c r="AC111" s="140" t="s">
        <v>312</v>
      </c>
      <c r="AD111" s="80" t="s">
        <v>284</v>
      </c>
      <c r="AE111" s="78">
        <v>0.97</v>
      </c>
      <c r="AF111" s="83">
        <v>0</v>
      </c>
      <c r="AG111" s="84">
        <f t="shared" si="362"/>
        <v>0.97</v>
      </c>
      <c r="AH111" s="27">
        <v>0.74</v>
      </c>
      <c r="AI111" s="187">
        <f t="shared" si="272"/>
        <v>0.23711340206185566</v>
      </c>
      <c r="AJ111" s="145">
        <v>44006</v>
      </c>
      <c r="AK111" s="145" t="s">
        <v>291</v>
      </c>
      <c r="AL111" s="158" t="str">
        <f>IF(MATRIZASPECTOS[[#This Row],[(2) Tipo de valoración 2020]]="","",IF(MATRIZASPECTOS[[#This Row],[(2) Tipo de valoración 2020]]="Manual","",MATRIZASPECTOS[[#This Row],[Probabilidad]]))</f>
        <v>Certeza</v>
      </c>
      <c r="AM111" s="158" t="str">
        <f>IF(MATRIZASPECTOS[[#This Row],[(2) Tipo de valoración 2020]]="","",IF(MATRIZASPECTOS[[#This Row],[(2) Tipo de valoración 2020]]="Manual","",MATRIZASPECTOS[[#This Row],[Consecuencia]]))</f>
        <v>Alta</v>
      </c>
      <c r="AN111" s="159" t="str">
        <f t="shared" si="273"/>
        <v>Alto</v>
      </c>
      <c r="AO111" s="159">
        <f t="shared" si="274"/>
        <v>5</v>
      </c>
      <c r="AP111" s="159">
        <f t="shared" si="275"/>
        <v>5</v>
      </c>
      <c r="AQ111" s="78">
        <f t="shared" si="276"/>
        <v>25</v>
      </c>
      <c r="AR111" s="84">
        <f t="shared" si="277"/>
        <v>19.072164948453608</v>
      </c>
      <c r="AS111" s="78" t="str">
        <f t="shared" si="363"/>
        <v>No tolerable</v>
      </c>
      <c r="AT111" s="78" t="str">
        <f t="shared" si="364"/>
        <v>Si</v>
      </c>
      <c r="AU111" s="140" t="s">
        <v>304</v>
      </c>
      <c r="AV111" s="37" t="s">
        <v>284</v>
      </c>
      <c r="AW111" s="27">
        <v>0.74</v>
      </c>
      <c r="AX111" s="191">
        <v>-0.18</v>
      </c>
      <c r="AY111" s="29">
        <f t="shared" si="278"/>
        <v>0.87319999999999998</v>
      </c>
      <c r="AZ111" s="27">
        <v>0.28000000000000003</v>
      </c>
      <c r="BA111" s="189">
        <f t="shared" si="279"/>
        <v>0.67934035730645892</v>
      </c>
      <c r="BB111" s="143">
        <v>44105</v>
      </c>
      <c r="BC111" s="27" t="s">
        <v>291</v>
      </c>
      <c r="BD111" s="27" t="str">
        <f>IF(MATRIZASPECTOS[[#This Row],[(E) Tipo de valoración extraordinaria 2020]]="","",IF(MATRIZASPECTOS[[#This Row],[(E) Tipo de valoración extraordinaria 2020]]="Manual","",MATRIZASPECTOS[[#This Row],[(2) Probabilidad]]))</f>
        <v>Certeza</v>
      </c>
      <c r="BE111" s="27" t="str">
        <f>IF(MATRIZASPECTOS[[#This Row],[(E) Tipo de valoración extraordinaria 2020]]="","",IF(MATRIZASPECTOS[[#This Row],[(E) Tipo de valoración extraordinaria 2020]]="Manual","",MATRIZASPECTOS[[#This Row],[(2) Consecuencia]]))</f>
        <v>Alta</v>
      </c>
      <c r="BF111" s="27" t="str">
        <f t="shared" si="280"/>
        <v>Alto</v>
      </c>
      <c r="BG111" s="27">
        <f t="shared" si="281"/>
        <v>5</v>
      </c>
      <c r="BH111" s="27">
        <f t="shared" si="282"/>
        <v>5</v>
      </c>
      <c r="BI111" s="29">
        <f t="shared" si="283"/>
        <v>19.072164948453608</v>
      </c>
      <c r="BJ111" s="29">
        <f t="shared" si="284"/>
        <v>6.2956735977634128</v>
      </c>
      <c r="BK111" s="78" t="str">
        <f t="shared" si="331"/>
        <v>Tolerable</v>
      </c>
      <c r="BL111" s="27" t="str">
        <f t="shared" si="285"/>
        <v>No</v>
      </c>
      <c r="BM111" s="53" t="s">
        <v>454</v>
      </c>
      <c r="BN111" s="80"/>
      <c r="BO111" s="84">
        <f t="shared" si="286"/>
        <v>0.74</v>
      </c>
      <c r="BP111" s="83"/>
      <c r="BQ111" s="84" t="str">
        <f t="shared" si="365"/>
        <v/>
      </c>
      <c r="BR111" s="27"/>
      <c r="BS111" s="85" t="str">
        <f t="shared" si="366"/>
        <v/>
      </c>
      <c r="BT111" s="86"/>
      <c r="BU111" s="78">
        <f t="shared" si="287"/>
        <v>19.072164948453608</v>
      </c>
      <c r="BV111" s="78" t="str">
        <f t="shared" si="288"/>
        <v>No tolerable</v>
      </c>
      <c r="BW111" s="84" t="str">
        <f t="shared" si="367"/>
        <v/>
      </c>
      <c r="BX111" s="78" t="str">
        <f t="shared" si="368"/>
        <v/>
      </c>
      <c r="BY111" s="78" t="str">
        <f t="shared" si="369"/>
        <v/>
      </c>
      <c r="BZ111" s="79"/>
      <c r="CA111" s="80"/>
      <c r="CB111" s="84" t="str">
        <f t="shared" si="370"/>
        <v/>
      </c>
      <c r="CC111" s="83"/>
      <c r="CD111" s="84" t="str">
        <f t="shared" si="371"/>
        <v/>
      </c>
      <c r="CE111" s="27"/>
      <c r="CF111" s="85" t="str">
        <f t="shared" si="372"/>
        <v/>
      </c>
      <c r="CG111" s="86"/>
      <c r="CH111" s="78" t="str">
        <f t="shared" si="373"/>
        <v/>
      </c>
      <c r="CI111" s="78" t="str">
        <f t="shared" si="374"/>
        <v/>
      </c>
      <c r="CJ111" s="84" t="str">
        <f t="shared" si="375"/>
        <v/>
      </c>
      <c r="CK111" s="78" t="str">
        <f t="shared" si="376"/>
        <v/>
      </c>
      <c r="CL111" s="78" t="str">
        <f t="shared" si="377"/>
        <v/>
      </c>
      <c r="CM111" s="79"/>
      <c r="CN111" s="80"/>
      <c r="CO111" s="84" t="str">
        <f t="shared" si="378"/>
        <v/>
      </c>
      <c r="CP111" s="83"/>
      <c r="CQ111" s="84" t="str">
        <f t="shared" si="379"/>
        <v/>
      </c>
      <c r="CR111" s="27"/>
      <c r="CS111" s="85" t="str">
        <f t="shared" si="380"/>
        <v/>
      </c>
      <c r="CT111" s="86"/>
      <c r="CU111" s="78" t="str">
        <f t="shared" si="381"/>
        <v/>
      </c>
      <c r="CV111" s="78" t="str">
        <f t="shared" si="382"/>
        <v/>
      </c>
      <c r="CW111" s="84" t="str">
        <f t="shared" si="383"/>
        <v/>
      </c>
      <c r="CX111" s="78" t="str">
        <f t="shared" si="384"/>
        <v/>
      </c>
      <c r="CY111" s="78" t="str">
        <f t="shared" si="385"/>
        <v/>
      </c>
      <c r="CZ111" s="87"/>
    </row>
    <row r="112" spans="1:104" ht="72.75" thickBot="1" x14ac:dyDescent="0.3">
      <c r="A112" s="17">
        <v>109</v>
      </c>
      <c r="B112" s="76" t="str">
        <f t="shared" si="353"/>
        <v>Gestión de la Inversión Minera</v>
      </c>
      <c r="C112" s="76" t="str">
        <f t="shared" si="354"/>
        <v>Generación de residuos</v>
      </c>
      <c r="D112" s="76" t="str">
        <f t="shared" si="355"/>
        <v>Contaminación por generación de residuos ordinarios</v>
      </c>
      <c r="E112" s="82">
        <v>43647</v>
      </c>
      <c r="F112" s="168" t="s">
        <v>334</v>
      </c>
      <c r="G112" s="99" t="s">
        <v>177</v>
      </c>
      <c r="H112" s="99" t="s">
        <v>337</v>
      </c>
      <c r="I112" s="77" t="s">
        <v>4</v>
      </c>
      <c r="J112" s="78" t="s">
        <v>92</v>
      </c>
      <c r="K112" s="111" t="s">
        <v>221</v>
      </c>
      <c r="L112" s="53" t="s">
        <v>270</v>
      </c>
      <c r="M112" s="80" t="s">
        <v>68</v>
      </c>
      <c r="N112" s="77" t="s">
        <v>209</v>
      </c>
      <c r="O112" s="77" t="s">
        <v>459</v>
      </c>
      <c r="P112" s="77" t="s">
        <v>23</v>
      </c>
      <c r="Q112" s="77" t="s">
        <v>55</v>
      </c>
      <c r="R112" s="78" t="s">
        <v>71</v>
      </c>
      <c r="S112" s="81" t="s">
        <v>76</v>
      </c>
      <c r="T112" s="82">
        <v>43647</v>
      </c>
      <c r="U112" s="78" t="s">
        <v>101</v>
      </c>
      <c r="V112" s="78" t="s">
        <v>104</v>
      </c>
      <c r="W112" s="78" t="str">
        <f t="shared" si="356"/>
        <v>Alto</v>
      </c>
      <c r="X112" s="78">
        <f t="shared" si="357"/>
        <v>5</v>
      </c>
      <c r="Y112" s="78">
        <f t="shared" si="358"/>
        <v>5</v>
      </c>
      <c r="Z112" s="78">
        <f t="shared" si="359"/>
        <v>25</v>
      </c>
      <c r="AA112" s="78" t="str">
        <f t="shared" si="360"/>
        <v>No tolerable</v>
      </c>
      <c r="AB112" s="78" t="str">
        <f t="shared" si="361"/>
        <v>Si</v>
      </c>
      <c r="AC112" s="140" t="s">
        <v>312</v>
      </c>
      <c r="AD112" s="80" t="s">
        <v>284</v>
      </c>
      <c r="AE112" s="78">
        <v>0.97</v>
      </c>
      <c r="AF112" s="83">
        <v>0</v>
      </c>
      <c r="AG112" s="84">
        <f t="shared" si="362"/>
        <v>0.97</v>
      </c>
      <c r="AH112" s="27">
        <v>0.74</v>
      </c>
      <c r="AI112" s="187">
        <f t="shared" si="272"/>
        <v>0.23711340206185566</v>
      </c>
      <c r="AJ112" s="145">
        <v>44006</v>
      </c>
      <c r="AK112" s="145" t="s">
        <v>291</v>
      </c>
      <c r="AL112" s="158" t="str">
        <f>IF(MATRIZASPECTOS[[#This Row],[(2) Tipo de valoración 2020]]="","",IF(MATRIZASPECTOS[[#This Row],[(2) Tipo de valoración 2020]]="Manual","",MATRIZASPECTOS[[#This Row],[Probabilidad]]))</f>
        <v>Certeza</v>
      </c>
      <c r="AM112" s="158" t="str">
        <f>IF(MATRIZASPECTOS[[#This Row],[(2) Tipo de valoración 2020]]="","",IF(MATRIZASPECTOS[[#This Row],[(2) Tipo de valoración 2020]]="Manual","",MATRIZASPECTOS[[#This Row],[Consecuencia]]))</f>
        <v>Alta</v>
      </c>
      <c r="AN112" s="159" t="str">
        <f t="shared" si="273"/>
        <v>Alto</v>
      </c>
      <c r="AO112" s="159">
        <f t="shared" si="274"/>
        <v>5</v>
      </c>
      <c r="AP112" s="159">
        <f t="shared" si="275"/>
        <v>5</v>
      </c>
      <c r="AQ112" s="78">
        <f t="shared" si="276"/>
        <v>25</v>
      </c>
      <c r="AR112" s="84">
        <f t="shared" si="277"/>
        <v>19.072164948453608</v>
      </c>
      <c r="AS112" s="78" t="str">
        <f t="shared" si="363"/>
        <v>No tolerable</v>
      </c>
      <c r="AT112" s="78" t="str">
        <f t="shared" si="364"/>
        <v>Si</v>
      </c>
      <c r="AU112" s="140" t="s">
        <v>327</v>
      </c>
      <c r="AV112" s="37" t="s">
        <v>284</v>
      </c>
      <c r="AW112" s="27">
        <v>0.74</v>
      </c>
      <c r="AX112" s="191">
        <v>-0.18</v>
      </c>
      <c r="AY112" s="29">
        <f t="shared" si="278"/>
        <v>0.87319999999999998</v>
      </c>
      <c r="AZ112" s="27">
        <v>0.28000000000000003</v>
      </c>
      <c r="BA112" s="189">
        <f t="shared" si="279"/>
        <v>0.67934035730645892</v>
      </c>
      <c r="BB112" s="143">
        <v>44105</v>
      </c>
      <c r="BC112" s="27" t="s">
        <v>291</v>
      </c>
      <c r="BD112" s="27" t="str">
        <f>IF(MATRIZASPECTOS[[#This Row],[(E) Tipo de valoración extraordinaria 2020]]="","",IF(MATRIZASPECTOS[[#This Row],[(E) Tipo de valoración extraordinaria 2020]]="Manual","",MATRIZASPECTOS[[#This Row],[(2) Probabilidad]]))</f>
        <v>Certeza</v>
      </c>
      <c r="BE112" s="27" t="str">
        <f>IF(MATRIZASPECTOS[[#This Row],[(E) Tipo de valoración extraordinaria 2020]]="","",IF(MATRIZASPECTOS[[#This Row],[(E) Tipo de valoración extraordinaria 2020]]="Manual","",MATRIZASPECTOS[[#This Row],[(2) Consecuencia]]))</f>
        <v>Alta</v>
      </c>
      <c r="BF112" s="27" t="str">
        <f t="shared" si="280"/>
        <v>Alto</v>
      </c>
      <c r="BG112" s="27">
        <f t="shared" si="281"/>
        <v>5</v>
      </c>
      <c r="BH112" s="27">
        <f t="shared" si="282"/>
        <v>5</v>
      </c>
      <c r="BI112" s="29">
        <f t="shared" si="283"/>
        <v>19.072164948453608</v>
      </c>
      <c r="BJ112" s="29">
        <f t="shared" si="284"/>
        <v>6.2956735977634128</v>
      </c>
      <c r="BK112" s="78" t="str">
        <f t="shared" si="331"/>
        <v>Tolerable</v>
      </c>
      <c r="BL112" s="27" t="str">
        <f t="shared" si="285"/>
        <v>No</v>
      </c>
      <c r="BM112" s="53" t="s">
        <v>454</v>
      </c>
      <c r="BN112" s="80"/>
      <c r="BO112" s="84">
        <f t="shared" si="286"/>
        <v>0.74</v>
      </c>
      <c r="BP112" s="83"/>
      <c r="BQ112" s="84" t="str">
        <f t="shared" si="365"/>
        <v/>
      </c>
      <c r="BR112" s="27"/>
      <c r="BS112" s="85" t="str">
        <f t="shared" si="366"/>
        <v/>
      </c>
      <c r="BT112" s="86"/>
      <c r="BU112" s="78">
        <f t="shared" si="287"/>
        <v>19.072164948453608</v>
      </c>
      <c r="BV112" s="78" t="str">
        <f t="shared" si="288"/>
        <v>No tolerable</v>
      </c>
      <c r="BW112" s="84" t="str">
        <f t="shared" si="367"/>
        <v/>
      </c>
      <c r="BX112" s="78" t="str">
        <f t="shared" si="368"/>
        <v/>
      </c>
      <c r="BY112" s="78" t="str">
        <f t="shared" si="369"/>
        <v/>
      </c>
      <c r="BZ112" s="79"/>
      <c r="CA112" s="80"/>
      <c r="CB112" s="84" t="str">
        <f t="shared" si="370"/>
        <v/>
      </c>
      <c r="CC112" s="83"/>
      <c r="CD112" s="84" t="str">
        <f t="shared" si="371"/>
        <v/>
      </c>
      <c r="CE112" s="27"/>
      <c r="CF112" s="85" t="str">
        <f t="shared" si="372"/>
        <v/>
      </c>
      <c r="CG112" s="86"/>
      <c r="CH112" s="78" t="str">
        <f t="shared" si="373"/>
        <v/>
      </c>
      <c r="CI112" s="78" t="str">
        <f t="shared" si="374"/>
        <v/>
      </c>
      <c r="CJ112" s="84" t="str">
        <f t="shared" si="375"/>
        <v/>
      </c>
      <c r="CK112" s="78" t="str">
        <f t="shared" si="376"/>
        <v/>
      </c>
      <c r="CL112" s="78" t="str">
        <f t="shared" si="377"/>
        <v/>
      </c>
      <c r="CM112" s="79"/>
      <c r="CN112" s="80"/>
      <c r="CO112" s="84" t="str">
        <f t="shared" si="378"/>
        <v/>
      </c>
      <c r="CP112" s="83"/>
      <c r="CQ112" s="84" t="str">
        <f t="shared" si="379"/>
        <v/>
      </c>
      <c r="CR112" s="27"/>
      <c r="CS112" s="85" t="str">
        <f t="shared" si="380"/>
        <v/>
      </c>
      <c r="CT112" s="86"/>
      <c r="CU112" s="78" t="str">
        <f t="shared" si="381"/>
        <v/>
      </c>
      <c r="CV112" s="78" t="str">
        <f t="shared" si="382"/>
        <v/>
      </c>
      <c r="CW112" s="84" t="str">
        <f t="shared" si="383"/>
        <v/>
      </c>
      <c r="CX112" s="78" t="str">
        <f t="shared" si="384"/>
        <v/>
      </c>
      <c r="CY112" s="78" t="str">
        <f t="shared" si="385"/>
        <v/>
      </c>
      <c r="CZ112" s="87"/>
    </row>
    <row r="113" spans="1:104" ht="45.75" thickBot="1" x14ac:dyDescent="0.3">
      <c r="A113" s="17">
        <v>110</v>
      </c>
      <c r="B113" s="76" t="str">
        <f t="shared" si="353"/>
        <v>Gestión de la Inversión Minera</v>
      </c>
      <c r="C113" s="76" t="str">
        <f t="shared" si="354"/>
        <v>Generación de residuos</v>
      </c>
      <c r="D113" s="76" t="str">
        <f t="shared" si="355"/>
        <v>Contaminación por generación de residuos recuperables</v>
      </c>
      <c r="E113" s="82">
        <v>43647</v>
      </c>
      <c r="F113" s="168" t="s">
        <v>334</v>
      </c>
      <c r="G113" s="99" t="s">
        <v>177</v>
      </c>
      <c r="H113" s="99" t="s">
        <v>337</v>
      </c>
      <c r="I113" s="77" t="s">
        <v>4</v>
      </c>
      <c r="J113" s="78" t="s">
        <v>92</v>
      </c>
      <c r="K113" s="111" t="s">
        <v>221</v>
      </c>
      <c r="L113" s="53" t="s">
        <v>270</v>
      </c>
      <c r="M113" s="80" t="s">
        <v>68</v>
      </c>
      <c r="N113" s="77" t="s">
        <v>216</v>
      </c>
      <c r="O113" s="77" t="s">
        <v>459</v>
      </c>
      <c r="P113" s="77" t="s">
        <v>23</v>
      </c>
      <c r="Q113" s="77" t="s">
        <v>226</v>
      </c>
      <c r="R113" s="78" t="s">
        <v>71</v>
      </c>
      <c r="S113" s="81" t="s">
        <v>76</v>
      </c>
      <c r="T113" s="82">
        <v>43647</v>
      </c>
      <c r="U113" s="78" t="s">
        <v>101</v>
      </c>
      <c r="V113" s="78" t="s">
        <v>103</v>
      </c>
      <c r="W113" s="78" t="str">
        <f t="shared" si="356"/>
        <v>Moderado</v>
      </c>
      <c r="X113" s="78">
        <f t="shared" si="357"/>
        <v>5</v>
      </c>
      <c r="Y113" s="78">
        <f t="shared" si="358"/>
        <v>3</v>
      </c>
      <c r="Z113" s="78">
        <f t="shared" si="359"/>
        <v>15</v>
      </c>
      <c r="AA113" s="78" t="str">
        <f t="shared" si="360"/>
        <v>Potencialmente no tolerable</v>
      </c>
      <c r="AB113" s="78" t="str">
        <f t="shared" si="361"/>
        <v>No</v>
      </c>
      <c r="AC113" s="53" t="s">
        <v>306</v>
      </c>
      <c r="AD113" s="80" t="s">
        <v>230</v>
      </c>
      <c r="AE113" s="78">
        <v>0</v>
      </c>
      <c r="AF113" s="83">
        <v>0</v>
      </c>
      <c r="AG113" s="84">
        <f t="shared" si="362"/>
        <v>0</v>
      </c>
      <c r="AH113" s="27">
        <v>0</v>
      </c>
      <c r="AI113" s="187">
        <f t="shared" si="272"/>
        <v>0</v>
      </c>
      <c r="AJ113" s="145">
        <v>44006</v>
      </c>
      <c r="AK113" s="145" t="s">
        <v>291</v>
      </c>
      <c r="AL113" s="158" t="str">
        <f>IF(MATRIZASPECTOS[[#This Row],[(2) Tipo de valoración 2020]]="","",IF(MATRIZASPECTOS[[#This Row],[(2) Tipo de valoración 2020]]="Manual","",MATRIZASPECTOS[[#This Row],[Probabilidad]]))</f>
        <v>Certeza</v>
      </c>
      <c r="AM113" s="158" t="str">
        <f>IF(MATRIZASPECTOS[[#This Row],[(2) Tipo de valoración 2020]]="","",IF(MATRIZASPECTOS[[#This Row],[(2) Tipo de valoración 2020]]="Manual","",MATRIZASPECTOS[[#This Row],[Consecuencia]]))</f>
        <v>Moderada</v>
      </c>
      <c r="AN113" s="159" t="str">
        <f t="shared" si="273"/>
        <v>Moderado</v>
      </c>
      <c r="AO113" s="159">
        <f t="shared" si="274"/>
        <v>5</v>
      </c>
      <c r="AP113" s="159">
        <f t="shared" si="275"/>
        <v>3</v>
      </c>
      <c r="AQ113" s="78">
        <f t="shared" si="276"/>
        <v>15</v>
      </c>
      <c r="AR113" s="84">
        <f t="shared" si="277"/>
        <v>15</v>
      </c>
      <c r="AS113" s="78" t="str">
        <f t="shared" si="363"/>
        <v>Potencialmente no tolerable</v>
      </c>
      <c r="AT113" s="78" t="str">
        <f t="shared" si="364"/>
        <v>No</v>
      </c>
      <c r="AU113" s="140" t="s">
        <v>314</v>
      </c>
      <c r="AV113" s="37" t="s">
        <v>230</v>
      </c>
      <c r="AW113" s="27">
        <v>0</v>
      </c>
      <c r="AX113" s="191">
        <v>0</v>
      </c>
      <c r="AY113" s="29">
        <f t="shared" si="278"/>
        <v>0</v>
      </c>
      <c r="AZ113" s="27">
        <v>0</v>
      </c>
      <c r="BA113" s="189">
        <f t="shared" si="279"/>
        <v>0</v>
      </c>
      <c r="BB113" s="145">
        <v>44105</v>
      </c>
      <c r="BC113" s="27" t="s">
        <v>291</v>
      </c>
      <c r="BD113" s="27" t="str">
        <f>IF(MATRIZASPECTOS[[#This Row],[(E) Tipo de valoración extraordinaria 2020]]="","",IF(MATRIZASPECTOS[[#This Row],[(E) Tipo de valoración extraordinaria 2020]]="Manual","",MATRIZASPECTOS[[#This Row],[(2) Probabilidad]]))</f>
        <v>Certeza</v>
      </c>
      <c r="BE113" s="27" t="str">
        <f>IF(MATRIZASPECTOS[[#This Row],[(E) Tipo de valoración extraordinaria 2020]]="","",IF(MATRIZASPECTOS[[#This Row],[(E) Tipo de valoración extraordinaria 2020]]="Manual","",MATRIZASPECTOS[[#This Row],[(2) Consecuencia]]))</f>
        <v>Moderada</v>
      </c>
      <c r="BF113" s="27" t="str">
        <f t="shared" si="280"/>
        <v>Moderado</v>
      </c>
      <c r="BG113" s="27">
        <f t="shared" si="281"/>
        <v>5</v>
      </c>
      <c r="BH113" s="27">
        <f t="shared" si="282"/>
        <v>3</v>
      </c>
      <c r="BI113" s="27">
        <f t="shared" si="283"/>
        <v>15</v>
      </c>
      <c r="BJ113" s="29">
        <f t="shared" si="284"/>
        <v>15</v>
      </c>
      <c r="BK113" s="78" t="str">
        <f t="shared" si="331"/>
        <v>Potencialmente no tolerable</v>
      </c>
      <c r="BL113" s="27" t="str">
        <f t="shared" si="285"/>
        <v>No</v>
      </c>
      <c r="BM113" s="53" t="s">
        <v>450</v>
      </c>
      <c r="BN113" s="80"/>
      <c r="BO113" s="84">
        <f t="shared" si="286"/>
        <v>0</v>
      </c>
      <c r="BP113" s="83"/>
      <c r="BQ113" s="84" t="str">
        <f t="shared" si="365"/>
        <v/>
      </c>
      <c r="BR113" s="27"/>
      <c r="BS113" s="85" t="str">
        <f t="shared" si="366"/>
        <v/>
      </c>
      <c r="BT113" s="86"/>
      <c r="BU113" s="78">
        <f t="shared" si="287"/>
        <v>15</v>
      </c>
      <c r="BV113" s="78" t="str">
        <f t="shared" si="288"/>
        <v>Potencialmente no tolerable</v>
      </c>
      <c r="BW113" s="84" t="str">
        <f t="shared" si="367"/>
        <v/>
      </c>
      <c r="BX113" s="78" t="str">
        <f t="shared" si="368"/>
        <v/>
      </c>
      <c r="BY113" s="78" t="str">
        <f t="shared" si="369"/>
        <v/>
      </c>
      <c r="BZ113" s="79"/>
      <c r="CA113" s="80"/>
      <c r="CB113" s="84" t="str">
        <f t="shared" si="370"/>
        <v/>
      </c>
      <c r="CC113" s="83"/>
      <c r="CD113" s="84" t="str">
        <f t="shared" si="371"/>
        <v/>
      </c>
      <c r="CE113" s="27"/>
      <c r="CF113" s="85" t="str">
        <f t="shared" si="372"/>
        <v/>
      </c>
      <c r="CG113" s="86"/>
      <c r="CH113" s="78" t="str">
        <f t="shared" si="373"/>
        <v/>
      </c>
      <c r="CI113" s="78" t="str">
        <f t="shared" si="374"/>
        <v/>
      </c>
      <c r="CJ113" s="84" t="str">
        <f t="shared" si="375"/>
        <v/>
      </c>
      <c r="CK113" s="78" t="str">
        <f t="shared" si="376"/>
        <v/>
      </c>
      <c r="CL113" s="78" t="str">
        <f t="shared" si="377"/>
        <v/>
      </c>
      <c r="CM113" s="79"/>
      <c r="CN113" s="80"/>
      <c r="CO113" s="84" t="str">
        <f t="shared" si="378"/>
        <v/>
      </c>
      <c r="CP113" s="83"/>
      <c r="CQ113" s="84" t="str">
        <f t="shared" si="379"/>
        <v/>
      </c>
      <c r="CR113" s="27"/>
      <c r="CS113" s="85" t="str">
        <f t="shared" si="380"/>
        <v/>
      </c>
      <c r="CT113" s="86"/>
      <c r="CU113" s="78" t="str">
        <f t="shared" si="381"/>
        <v/>
      </c>
      <c r="CV113" s="78" t="str">
        <f t="shared" si="382"/>
        <v/>
      </c>
      <c r="CW113" s="84" t="str">
        <f t="shared" si="383"/>
        <v/>
      </c>
      <c r="CX113" s="78" t="str">
        <f t="shared" si="384"/>
        <v/>
      </c>
      <c r="CY113" s="78" t="str">
        <f t="shared" si="385"/>
        <v/>
      </c>
      <c r="CZ113" s="87"/>
    </row>
    <row r="114" spans="1:104" ht="45.75" thickBot="1" x14ac:dyDescent="0.3">
      <c r="A114" s="17">
        <v>111</v>
      </c>
      <c r="B114" s="76" t="str">
        <f t="shared" si="353"/>
        <v>Gestión de la Inversión Minera</v>
      </c>
      <c r="C114" s="76" t="str">
        <f t="shared" si="354"/>
        <v>Generación de residuos</v>
      </c>
      <c r="D114" s="76" t="str">
        <f t="shared" si="355"/>
        <v>Contaminación por generación de residuos reutilizables</v>
      </c>
      <c r="E114" s="82">
        <v>43647</v>
      </c>
      <c r="F114" s="168" t="s">
        <v>334</v>
      </c>
      <c r="G114" s="99" t="s">
        <v>177</v>
      </c>
      <c r="H114" s="99" t="s">
        <v>337</v>
      </c>
      <c r="I114" s="77" t="s">
        <v>4</v>
      </c>
      <c r="J114" s="78" t="s">
        <v>92</v>
      </c>
      <c r="K114" s="111" t="s">
        <v>221</v>
      </c>
      <c r="L114" s="53" t="s">
        <v>270</v>
      </c>
      <c r="M114" s="80" t="s">
        <v>68</v>
      </c>
      <c r="N114" s="77" t="s">
        <v>210</v>
      </c>
      <c r="O114" s="77" t="s">
        <v>459</v>
      </c>
      <c r="P114" s="77" t="s">
        <v>23</v>
      </c>
      <c r="Q114" s="77" t="s">
        <v>227</v>
      </c>
      <c r="R114" s="78" t="s">
        <v>71</v>
      </c>
      <c r="S114" s="81" t="s">
        <v>76</v>
      </c>
      <c r="T114" s="82">
        <v>43647</v>
      </c>
      <c r="U114" s="78" t="s">
        <v>101</v>
      </c>
      <c r="V114" s="78" t="s">
        <v>103</v>
      </c>
      <c r="W114" s="78" t="str">
        <f t="shared" si="356"/>
        <v>Moderado</v>
      </c>
      <c r="X114" s="78">
        <f t="shared" si="357"/>
        <v>5</v>
      </c>
      <c r="Y114" s="78">
        <f t="shared" si="358"/>
        <v>3</v>
      </c>
      <c r="Z114" s="78">
        <f t="shared" si="359"/>
        <v>15</v>
      </c>
      <c r="AA114" s="78" t="str">
        <f t="shared" si="360"/>
        <v>Potencialmente no tolerable</v>
      </c>
      <c r="AB114" s="78" t="str">
        <f t="shared" si="361"/>
        <v>No</v>
      </c>
      <c r="AC114" s="53" t="s">
        <v>306</v>
      </c>
      <c r="AD114" s="80" t="s">
        <v>230</v>
      </c>
      <c r="AE114" s="78">
        <v>0</v>
      </c>
      <c r="AF114" s="83">
        <v>0</v>
      </c>
      <c r="AG114" s="84">
        <f t="shared" si="362"/>
        <v>0</v>
      </c>
      <c r="AH114" s="27">
        <v>0</v>
      </c>
      <c r="AI114" s="187">
        <f t="shared" si="272"/>
        <v>0</v>
      </c>
      <c r="AJ114" s="145">
        <v>44006</v>
      </c>
      <c r="AK114" s="145" t="s">
        <v>291</v>
      </c>
      <c r="AL114" s="158" t="str">
        <f>IF(MATRIZASPECTOS[[#This Row],[(2) Tipo de valoración 2020]]="","",IF(MATRIZASPECTOS[[#This Row],[(2) Tipo de valoración 2020]]="Manual","",MATRIZASPECTOS[[#This Row],[Probabilidad]]))</f>
        <v>Certeza</v>
      </c>
      <c r="AM114" s="158" t="str">
        <f>IF(MATRIZASPECTOS[[#This Row],[(2) Tipo de valoración 2020]]="","",IF(MATRIZASPECTOS[[#This Row],[(2) Tipo de valoración 2020]]="Manual","",MATRIZASPECTOS[[#This Row],[Consecuencia]]))</f>
        <v>Moderada</v>
      </c>
      <c r="AN114" s="159" t="str">
        <f t="shared" si="273"/>
        <v>Moderado</v>
      </c>
      <c r="AO114" s="159">
        <f t="shared" si="274"/>
        <v>5</v>
      </c>
      <c r="AP114" s="159">
        <f t="shared" si="275"/>
        <v>3</v>
      </c>
      <c r="AQ114" s="78">
        <f t="shared" si="276"/>
        <v>15</v>
      </c>
      <c r="AR114" s="84">
        <f t="shared" si="277"/>
        <v>15</v>
      </c>
      <c r="AS114" s="78" t="str">
        <f t="shared" si="363"/>
        <v>Potencialmente no tolerable</v>
      </c>
      <c r="AT114" s="78" t="str">
        <f t="shared" si="364"/>
        <v>No</v>
      </c>
      <c r="AU114" s="140" t="s">
        <v>314</v>
      </c>
      <c r="AV114" s="37" t="s">
        <v>230</v>
      </c>
      <c r="AW114" s="27">
        <v>0</v>
      </c>
      <c r="AX114" s="191">
        <v>0</v>
      </c>
      <c r="AY114" s="29">
        <f t="shared" si="278"/>
        <v>0</v>
      </c>
      <c r="AZ114" s="27">
        <v>0</v>
      </c>
      <c r="BA114" s="189">
        <f t="shared" si="279"/>
        <v>0</v>
      </c>
      <c r="BB114" s="145">
        <v>44105</v>
      </c>
      <c r="BC114" s="27" t="s">
        <v>291</v>
      </c>
      <c r="BD114" s="27" t="str">
        <f>IF(MATRIZASPECTOS[[#This Row],[(E) Tipo de valoración extraordinaria 2020]]="","",IF(MATRIZASPECTOS[[#This Row],[(E) Tipo de valoración extraordinaria 2020]]="Manual","",MATRIZASPECTOS[[#This Row],[(2) Probabilidad]]))</f>
        <v>Certeza</v>
      </c>
      <c r="BE114" s="27" t="str">
        <f>IF(MATRIZASPECTOS[[#This Row],[(E) Tipo de valoración extraordinaria 2020]]="","",IF(MATRIZASPECTOS[[#This Row],[(E) Tipo de valoración extraordinaria 2020]]="Manual","",MATRIZASPECTOS[[#This Row],[(2) Consecuencia]]))</f>
        <v>Moderada</v>
      </c>
      <c r="BF114" s="27" t="str">
        <f t="shared" si="280"/>
        <v>Moderado</v>
      </c>
      <c r="BG114" s="27">
        <f t="shared" si="281"/>
        <v>5</v>
      </c>
      <c r="BH114" s="27">
        <f t="shared" si="282"/>
        <v>3</v>
      </c>
      <c r="BI114" s="27">
        <f t="shared" si="283"/>
        <v>15</v>
      </c>
      <c r="BJ114" s="29">
        <f t="shared" si="284"/>
        <v>15</v>
      </c>
      <c r="BK114" s="78" t="str">
        <f t="shared" si="331"/>
        <v>Potencialmente no tolerable</v>
      </c>
      <c r="BL114" s="27" t="str">
        <f t="shared" si="285"/>
        <v>No</v>
      </c>
      <c r="BM114" s="53" t="s">
        <v>450</v>
      </c>
      <c r="BN114" s="80"/>
      <c r="BO114" s="84">
        <f t="shared" si="286"/>
        <v>0</v>
      </c>
      <c r="BP114" s="83"/>
      <c r="BQ114" s="84" t="str">
        <f t="shared" si="365"/>
        <v/>
      </c>
      <c r="BR114" s="27"/>
      <c r="BS114" s="85" t="str">
        <f t="shared" si="366"/>
        <v/>
      </c>
      <c r="BT114" s="86"/>
      <c r="BU114" s="78">
        <f t="shared" si="287"/>
        <v>15</v>
      </c>
      <c r="BV114" s="78" t="str">
        <f t="shared" si="288"/>
        <v>Potencialmente no tolerable</v>
      </c>
      <c r="BW114" s="84" t="str">
        <f t="shared" si="367"/>
        <v/>
      </c>
      <c r="BX114" s="78" t="str">
        <f t="shared" si="368"/>
        <v/>
      </c>
      <c r="BY114" s="78" t="str">
        <f t="shared" si="369"/>
        <v/>
      </c>
      <c r="BZ114" s="79"/>
      <c r="CA114" s="80"/>
      <c r="CB114" s="84" t="str">
        <f t="shared" si="370"/>
        <v/>
      </c>
      <c r="CC114" s="83"/>
      <c r="CD114" s="84" t="str">
        <f t="shared" si="371"/>
        <v/>
      </c>
      <c r="CE114" s="27"/>
      <c r="CF114" s="85" t="str">
        <f t="shared" si="372"/>
        <v/>
      </c>
      <c r="CG114" s="86"/>
      <c r="CH114" s="78" t="str">
        <f t="shared" si="373"/>
        <v/>
      </c>
      <c r="CI114" s="78" t="str">
        <f t="shared" si="374"/>
        <v/>
      </c>
      <c r="CJ114" s="84" t="str">
        <f t="shared" si="375"/>
        <v/>
      </c>
      <c r="CK114" s="78" t="str">
        <f t="shared" si="376"/>
        <v/>
      </c>
      <c r="CL114" s="78" t="str">
        <f t="shared" si="377"/>
        <v/>
      </c>
      <c r="CM114" s="79"/>
      <c r="CN114" s="80"/>
      <c r="CO114" s="84" t="str">
        <f t="shared" si="378"/>
        <v/>
      </c>
      <c r="CP114" s="83"/>
      <c r="CQ114" s="84" t="str">
        <f t="shared" si="379"/>
        <v/>
      </c>
      <c r="CR114" s="27"/>
      <c r="CS114" s="85" t="str">
        <f t="shared" si="380"/>
        <v/>
      </c>
      <c r="CT114" s="86"/>
      <c r="CU114" s="78" t="str">
        <f t="shared" si="381"/>
        <v/>
      </c>
      <c r="CV114" s="78" t="str">
        <f t="shared" si="382"/>
        <v/>
      </c>
      <c r="CW114" s="84" t="str">
        <f t="shared" si="383"/>
        <v/>
      </c>
      <c r="CX114" s="78" t="str">
        <f t="shared" si="384"/>
        <v/>
      </c>
      <c r="CY114" s="78" t="str">
        <f t="shared" si="385"/>
        <v/>
      </c>
      <c r="CZ114" s="87"/>
    </row>
    <row r="115" spans="1:104" ht="45.75" thickBot="1" x14ac:dyDescent="0.3">
      <c r="A115" s="17">
        <v>112</v>
      </c>
      <c r="B115" s="76" t="str">
        <f t="shared" si="353"/>
        <v>Gestión de la Inversión Minera</v>
      </c>
      <c r="C115" s="76" t="str">
        <f t="shared" si="354"/>
        <v>Generación de residuos</v>
      </c>
      <c r="D115" s="76" t="str">
        <f t="shared" si="355"/>
        <v>Contaminación por generación de residuos de aparatos eléctricos y electrónicos</v>
      </c>
      <c r="E115" s="82">
        <v>43647</v>
      </c>
      <c r="F115" s="168" t="s">
        <v>334</v>
      </c>
      <c r="G115" s="99" t="s">
        <v>177</v>
      </c>
      <c r="H115" s="99" t="s">
        <v>337</v>
      </c>
      <c r="I115" s="77" t="s">
        <v>4</v>
      </c>
      <c r="J115" s="78" t="s">
        <v>92</v>
      </c>
      <c r="K115" s="111" t="s">
        <v>221</v>
      </c>
      <c r="L115" s="53" t="s">
        <v>270</v>
      </c>
      <c r="M115" s="80" t="s">
        <v>68</v>
      </c>
      <c r="N115" s="77" t="s">
        <v>214</v>
      </c>
      <c r="O115" s="77" t="s">
        <v>459</v>
      </c>
      <c r="P115" s="77" t="s">
        <v>23</v>
      </c>
      <c r="Q115" s="77" t="s">
        <v>58</v>
      </c>
      <c r="R115" s="78" t="s">
        <v>71</v>
      </c>
      <c r="S115" s="81" t="s">
        <v>76</v>
      </c>
      <c r="T115" s="82">
        <v>43647</v>
      </c>
      <c r="U115" s="78" t="s">
        <v>101</v>
      </c>
      <c r="V115" s="78" t="s">
        <v>103</v>
      </c>
      <c r="W115" s="78" t="str">
        <f t="shared" si="356"/>
        <v>Moderado</v>
      </c>
      <c r="X115" s="78">
        <f t="shared" si="357"/>
        <v>5</v>
      </c>
      <c r="Y115" s="78">
        <f t="shared" si="358"/>
        <v>3</v>
      </c>
      <c r="Z115" s="78">
        <f t="shared" si="359"/>
        <v>15</v>
      </c>
      <c r="AA115" s="78" t="str">
        <f t="shared" si="360"/>
        <v>Potencialmente no tolerable</v>
      </c>
      <c r="AB115" s="78" t="str">
        <f t="shared" si="361"/>
        <v>No</v>
      </c>
      <c r="AC115" s="53" t="s">
        <v>306</v>
      </c>
      <c r="AD115" s="71" t="s">
        <v>230</v>
      </c>
      <c r="AE115" s="89">
        <v>0</v>
      </c>
      <c r="AF115" s="93">
        <v>0</v>
      </c>
      <c r="AG115" s="84">
        <f t="shared" si="362"/>
        <v>0</v>
      </c>
      <c r="AH115" s="27">
        <v>0</v>
      </c>
      <c r="AI115" s="187">
        <f t="shared" si="272"/>
        <v>0</v>
      </c>
      <c r="AJ115" s="145">
        <v>44006</v>
      </c>
      <c r="AK115" s="145" t="s">
        <v>291</v>
      </c>
      <c r="AL115" s="158" t="str">
        <f>IF(MATRIZASPECTOS[[#This Row],[(2) Tipo de valoración 2020]]="","",IF(MATRIZASPECTOS[[#This Row],[(2) Tipo de valoración 2020]]="Manual","",MATRIZASPECTOS[[#This Row],[Probabilidad]]))</f>
        <v>Certeza</v>
      </c>
      <c r="AM115" s="158" t="str">
        <f>IF(MATRIZASPECTOS[[#This Row],[(2) Tipo de valoración 2020]]="","",IF(MATRIZASPECTOS[[#This Row],[(2) Tipo de valoración 2020]]="Manual","",MATRIZASPECTOS[[#This Row],[Consecuencia]]))</f>
        <v>Moderada</v>
      </c>
      <c r="AN115" s="159" t="str">
        <f t="shared" si="273"/>
        <v>Moderado</v>
      </c>
      <c r="AO115" s="159">
        <f t="shared" si="274"/>
        <v>5</v>
      </c>
      <c r="AP115" s="159">
        <f t="shared" si="275"/>
        <v>3</v>
      </c>
      <c r="AQ115" s="78">
        <f t="shared" si="276"/>
        <v>15</v>
      </c>
      <c r="AR115" s="84">
        <f t="shared" si="277"/>
        <v>15</v>
      </c>
      <c r="AS115" s="78" t="str">
        <f t="shared" si="363"/>
        <v>Potencialmente no tolerable</v>
      </c>
      <c r="AT115" s="78" t="str">
        <f t="shared" si="364"/>
        <v>No</v>
      </c>
      <c r="AU115" s="140" t="s">
        <v>314</v>
      </c>
      <c r="AV115" s="37" t="s">
        <v>230</v>
      </c>
      <c r="AW115" s="27">
        <v>0</v>
      </c>
      <c r="AX115" s="191">
        <v>0</v>
      </c>
      <c r="AY115" s="29">
        <f t="shared" si="278"/>
        <v>0</v>
      </c>
      <c r="AZ115" s="27">
        <v>0</v>
      </c>
      <c r="BA115" s="189">
        <f t="shared" si="279"/>
        <v>0</v>
      </c>
      <c r="BB115" s="142">
        <v>44105</v>
      </c>
      <c r="BC115" s="27" t="s">
        <v>291</v>
      </c>
      <c r="BD115" s="27" t="str">
        <f>IF(MATRIZASPECTOS[[#This Row],[(E) Tipo de valoración extraordinaria 2020]]="","",IF(MATRIZASPECTOS[[#This Row],[(E) Tipo de valoración extraordinaria 2020]]="Manual","",MATRIZASPECTOS[[#This Row],[(2) Probabilidad]]))</f>
        <v>Certeza</v>
      </c>
      <c r="BE115" s="27" t="str">
        <f>IF(MATRIZASPECTOS[[#This Row],[(E) Tipo de valoración extraordinaria 2020]]="","",IF(MATRIZASPECTOS[[#This Row],[(E) Tipo de valoración extraordinaria 2020]]="Manual","",MATRIZASPECTOS[[#This Row],[(2) Consecuencia]]))</f>
        <v>Moderada</v>
      </c>
      <c r="BF115" s="27" t="str">
        <f t="shared" si="280"/>
        <v>Moderado</v>
      </c>
      <c r="BG115" s="27">
        <f t="shared" si="281"/>
        <v>5</v>
      </c>
      <c r="BH115" s="27">
        <f t="shared" si="282"/>
        <v>3</v>
      </c>
      <c r="BI115" s="27">
        <f t="shared" si="283"/>
        <v>15</v>
      </c>
      <c r="BJ115" s="29">
        <f t="shared" si="284"/>
        <v>15</v>
      </c>
      <c r="BK115" s="78" t="str">
        <f t="shared" si="331"/>
        <v>Potencialmente no tolerable</v>
      </c>
      <c r="BL115" s="27" t="str">
        <f t="shared" si="285"/>
        <v>No</v>
      </c>
      <c r="BM115" s="53" t="s">
        <v>420</v>
      </c>
      <c r="BN115" s="80"/>
      <c r="BO115" s="84">
        <f t="shared" si="286"/>
        <v>0</v>
      </c>
      <c r="BP115" s="83"/>
      <c r="BQ115" s="84" t="str">
        <f t="shared" si="365"/>
        <v/>
      </c>
      <c r="BR115" s="27"/>
      <c r="BS115" s="85" t="str">
        <f t="shared" si="366"/>
        <v/>
      </c>
      <c r="BT115" s="86"/>
      <c r="BU115" s="78">
        <f t="shared" si="287"/>
        <v>15</v>
      </c>
      <c r="BV115" s="78" t="str">
        <f t="shared" si="288"/>
        <v>Potencialmente no tolerable</v>
      </c>
      <c r="BW115" s="84" t="str">
        <f t="shared" si="367"/>
        <v/>
      </c>
      <c r="BX115" s="78" t="str">
        <f t="shared" si="368"/>
        <v/>
      </c>
      <c r="BY115" s="78" t="str">
        <f t="shared" si="369"/>
        <v/>
      </c>
      <c r="BZ115" s="79"/>
      <c r="CA115" s="80"/>
      <c r="CB115" s="84" t="str">
        <f t="shared" si="370"/>
        <v/>
      </c>
      <c r="CC115" s="83"/>
      <c r="CD115" s="84" t="str">
        <f t="shared" si="371"/>
        <v/>
      </c>
      <c r="CE115" s="27"/>
      <c r="CF115" s="85" t="str">
        <f t="shared" si="372"/>
        <v/>
      </c>
      <c r="CG115" s="86"/>
      <c r="CH115" s="78" t="str">
        <f t="shared" si="373"/>
        <v/>
      </c>
      <c r="CI115" s="78" t="str">
        <f t="shared" si="374"/>
        <v/>
      </c>
      <c r="CJ115" s="84" t="str">
        <f t="shared" si="375"/>
        <v/>
      </c>
      <c r="CK115" s="78" t="str">
        <f t="shared" si="376"/>
        <v/>
      </c>
      <c r="CL115" s="78" t="str">
        <f t="shared" si="377"/>
        <v/>
      </c>
      <c r="CM115" s="79"/>
      <c r="CN115" s="80"/>
      <c r="CO115" s="84" t="str">
        <f t="shared" si="378"/>
        <v/>
      </c>
      <c r="CP115" s="83"/>
      <c r="CQ115" s="84" t="str">
        <f t="shared" si="379"/>
        <v/>
      </c>
      <c r="CR115" s="27"/>
      <c r="CS115" s="85" t="str">
        <f t="shared" si="380"/>
        <v/>
      </c>
      <c r="CT115" s="86"/>
      <c r="CU115" s="78" t="str">
        <f t="shared" si="381"/>
        <v/>
      </c>
      <c r="CV115" s="78" t="str">
        <f t="shared" si="382"/>
        <v/>
      </c>
      <c r="CW115" s="84" t="str">
        <f t="shared" si="383"/>
        <v/>
      </c>
      <c r="CX115" s="78" t="str">
        <f t="shared" si="384"/>
        <v/>
      </c>
      <c r="CY115" s="78" t="str">
        <f t="shared" si="385"/>
        <v/>
      </c>
      <c r="CZ115" s="87"/>
    </row>
    <row r="116" spans="1:104" ht="45.75" thickBot="1" x14ac:dyDescent="0.3">
      <c r="A116" s="17">
        <v>113</v>
      </c>
      <c r="B116" s="76" t="str">
        <f t="shared" si="353"/>
        <v>Gestión de la Inversión Minera</v>
      </c>
      <c r="C116" s="76" t="str">
        <f t="shared" si="354"/>
        <v>Generación de residuos</v>
      </c>
      <c r="D116" s="76" t="str">
        <f t="shared" si="355"/>
        <v>Contaminación por generación de residuos de escombro</v>
      </c>
      <c r="E116" s="82">
        <v>43647</v>
      </c>
      <c r="F116" s="168" t="s">
        <v>334</v>
      </c>
      <c r="G116" s="99" t="s">
        <v>177</v>
      </c>
      <c r="H116" s="99" t="s">
        <v>337</v>
      </c>
      <c r="I116" s="77" t="s">
        <v>4</v>
      </c>
      <c r="J116" s="78" t="s">
        <v>92</v>
      </c>
      <c r="K116" s="111" t="s">
        <v>221</v>
      </c>
      <c r="L116" s="53" t="s">
        <v>270</v>
      </c>
      <c r="M116" s="80" t="s">
        <v>68</v>
      </c>
      <c r="N116" s="77" t="s">
        <v>224</v>
      </c>
      <c r="O116" s="77" t="s">
        <v>459</v>
      </c>
      <c r="P116" s="77" t="s">
        <v>23</v>
      </c>
      <c r="Q116" s="77" t="s">
        <v>57</v>
      </c>
      <c r="R116" s="78" t="s">
        <v>71</v>
      </c>
      <c r="S116" s="81" t="s">
        <v>76</v>
      </c>
      <c r="T116" s="82">
        <v>43647</v>
      </c>
      <c r="U116" s="78" t="s">
        <v>99</v>
      </c>
      <c r="V116" s="78" t="s">
        <v>104</v>
      </c>
      <c r="W116" s="78" t="str">
        <f t="shared" si="356"/>
        <v>Bajo</v>
      </c>
      <c r="X116" s="78">
        <f t="shared" si="357"/>
        <v>1</v>
      </c>
      <c r="Y116" s="78">
        <f t="shared" si="358"/>
        <v>5</v>
      </c>
      <c r="Z116" s="78">
        <f t="shared" si="359"/>
        <v>5</v>
      </c>
      <c r="AA116" s="78" t="str">
        <f t="shared" si="360"/>
        <v>Tolerable</v>
      </c>
      <c r="AB116" s="78" t="str">
        <f t="shared" si="361"/>
        <v>No</v>
      </c>
      <c r="AC116" s="53" t="s">
        <v>306</v>
      </c>
      <c r="AD116" s="80" t="s">
        <v>230</v>
      </c>
      <c r="AE116" s="78">
        <v>0</v>
      </c>
      <c r="AF116" s="83">
        <v>0</v>
      </c>
      <c r="AG116" s="84">
        <f t="shared" si="362"/>
        <v>0</v>
      </c>
      <c r="AH116" s="27">
        <v>0</v>
      </c>
      <c r="AI116" s="187">
        <f t="shared" si="272"/>
        <v>0</v>
      </c>
      <c r="AJ116" s="145">
        <v>44006</v>
      </c>
      <c r="AK116" s="145" t="s">
        <v>291</v>
      </c>
      <c r="AL116" s="158" t="str">
        <f>IF(MATRIZASPECTOS[[#This Row],[(2) Tipo de valoración 2020]]="","",IF(MATRIZASPECTOS[[#This Row],[(2) Tipo de valoración 2020]]="Manual","",MATRIZASPECTOS[[#This Row],[Probabilidad]]))</f>
        <v>Improbable</v>
      </c>
      <c r="AM116" s="158" t="str">
        <f>IF(MATRIZASPECTOS[[#This Row],[(2) Tipo de valoración 2020]]="","",IF(MATRIZASPECTOS[[#This Row],[(2) Tipo de valoración 2020]]="Manual","",MATRIZASPECTOS[[#This Row],[Consecuencia]]))</f>
        <v>Alta</v>
      </c>
      <c r="AN116" s="159" t="str">
        <f t="shared" si="273"/>
        <v>Bajo</v>
      </c>
      <c r="AO116" s="159">
        <f t="shared" si="274"/>
        <v>1</v>
      </c>
      <c r="AP116" s="159">
        <f t="shared" si="275"/>
        <v>5</v>
      </c>
      <c r="AQ116" s="78">
        <f t="shared" si="276"/>
        <v>5</v>
      </c>
      <c r="AR116" s="84">
        <f t="shared" si="277"/>
        <v>5</v>
      </c>
      <c r="AS116" s="78" t="str">
        <f t="shared" si="363"/>
        <v>Tolerable</v>
      </c>
      <c r="AT116" s="78" t="str">
        <f t="shared" si="364"/>
        <v>No</v>
      </c>
      <c r="AU116" s="140" t="s">
        <v>314</v>
      </c>
      <c r="AV116" s="37" t="s">
        <v>230</v>
      </c>
      <c r="AW116" s="27">
        <v>0</v>
      </c>
      <c r="AX116" s="191">
        <v>0</v>
      </c>
      <c r="AY116" s="29">
        <f t="shared" si="278"/>
        <v>0</v>
      </c>
      <c r="AZ116" s="27">
        <v>0</v>
      </c>
      <c r="BA116" s="189">
        <f t="shared" si="279"/>
        <v>0</v>
      </c>
      <c r="BB116" s="142">
        <v>44105</v>
      </c>
      <c r="BC116" s="27" t="s">
        <v>291</v>
      </c>
      <c r="BD116" s="27" t="str">
        <f>IF(MATRIZASPECTOS[[#This Row],[(E) Tipo de valoración extraordinaria 2020]]="","",IF(MATRIZASPECTOS[[#This Row],[(E) Tipo de valoración extraordinaria 2020]]="Manual","",MATRIZASPECTOS[[#This Row],[(2) Probabilidad]]))</f>
        <v>Improbable</v>
      </c>
      <c r="BE116" s="27" t="str">
        <f>IF(MATRIZASPECTOS[[#This Row],[(E) Tipo de valoración extraordinaria 2020]]="","",IF(MATRIZASPECTOS[[#This Row],[(E) Tipo de valoración extraordinaria 2020]]="Manual","",MATRIZASPECTOS[[#This Row],[(2) Consecuencia]]))</f>
        <v>Alta</v>
      </c>
      <c r="BF116" s="27" t="str">
        <f t="shared" si="280"/>
        <v>Bajo</v>
      </c>
      <c r="BG116" s="27">
        <f t="shared" si="281"/>
        <v>1</v>
      </c>
      <c r="BH116" s="27">
        <f t="shared" si="282"/>
        <v>5</v>
      </c>
      <c r="BI116" s="27">
        <f t="shared" si="283"/>
        <v>5</v>
      </c>
      <c r="BJ116" s="29">
        <f t="shared" si="284"/>
        <v>5</v>
      </c>
      <c r="BK116" s="78" t="str">
        <f t="shared" si="331"/>
        <v>Tolerable</v>
      </c>
      <c r="BL116" s="27" t="str">
        <f t="shared" si="285"/>
        <v>No</v>
      </c>
      <c r="BM116" s="53" t="s">
        <v>421</v>
      </c>
      <c r="BN116" s="80"/>
      <c r="BO116" s="84">
        <f t="shared" si="286"/>
        <v>0</v>
      </c>
      <c r="BP116" s="83"/>
      <c r="BQ116" s="84" t="str">
        <f t="shared" si="365"/>
        <v/>
      </c>
      <c r="BR116" s="27"/>
      <c r="BS116" s="85" t="str">
        <f t="shared" si="366"/>
        <v/>
      </c>
      <c r="BT116" s="86"/>
      <c r="BU116" s="78">
        <f t="shared" si="287"/>
        <v>5</v>
      </c>
      <c r="BV116" s="78" t="str">
        <f t="shared" si="288"/>
        <v>Tolerable</v>
      </c>
      <c r="BW116" s="84" t="str">
        <f t="shared" si="367"/>
        <v/>
      </c>
      <c r="BX116" s="78" t="str">
        <f t="shared" si="368"/>
        <v/>
      </c>
      <c r="BY116" s="78" t="str">
        <f t="shared" si="369"/>
        <v/>
      </c>
      <c r="BZ116" s="79"/>
      <c r="CA116" s="80"/>
      <c r="CB116" s="84" t="str">
        <f t="shared" si="370"/>
        <v/>
      </c>
      <c r="CC116" s="83"/>
      <c r="CD116" s="84" t="str">
        <f t="shared" si="371"/>
        <v/>
      </c>
      <c r="CE116" s="27"/>
      <c r="CF116" s="85" t="str">
        <f t="shared" si="372"/>
        <v/>
      </c>
      <c r="CG116" s="86"/>
      <c r="CH116" s="78" t="str">
        <f t="shared" si="373"/>
        <v/>
      </c>
      <c r="CI116" s="78" t="str">
        <f t="shared" si="374"/>
        <v/>
      </c>
      <c r="CJ116" s="84" t="str">
        <f t="shared" si="375"/>
        <v/>
      </c>
      <c r="CK116" s="78" t="str">
        <f t="shared" si="376"/>
        <v/>
      </c>
      <c r="CL116" s="78" t="str">
        <f t="shared" si="377"/>
        <v/>
      </c>
      <c r="CM116" s="79"/>
      <c r="CN116" s="80"/>
      <c r="CO116" s="84" t="str">
        <f t="shared" si="378"/>
        <v/>
      </c>
      <c r="CP116" s="83"/>
      <c r="CQ116" s="84" t="str">
        <f t="shared" si="379"/>
        <v/>
      </c>
      <c r="CR116" s="27"/>
      <c r="CS116" s="85" t="str">
        <f t="shared" si="380"/>
        <v/>
      </c>
      <c r="CT116" s="86"/>
      <c r="CU116" s="78" t="str">
        <f t="shared" si="381"/>
        <v/>
      </c>
      <c r="CV116" s="78" t="str">
        <f t="shared" si="382"/>
        <v/>
      </c>
      <c r="CW116" s="84" t="str">
        <f t="shared" si="383"/>
        <v/>
      </c>
      <c r="CX116" s="78" t="str">
        <f t="shared" si="384"/>
        <v/>
      </c>
      <c r="CY116" s="78" t="str">
        <f t="shared" si="385"/>
        <v/>
      </c>
      <c r="CZ116" s="87"/>
    </row>
    <row r="117" spans="1:104" ht="45.75" thickBot="1" x14ac:dyDescent="0.3">
      <c r="A117" s="17">
        <v>114</v>
      </c>
      <c r="B117" s="88" t="str">
        <f t="shared" si="353"/>
        <v>Gestión de la Inversión Minera</v>
      </c>
      <c r="C117" s="88" t="str">
        <f t="shared" si="354"/>
        <v>Generación de residuos</v>
      </c>
      <c r="D117" s="88" t="str">
        <f t="shared" si="355"/>
        <v>Contaminación por generación de residuos peligrosos</v>
      </c>
      <c r="E117" s="92">
        <v>43647</v>
      </c>
      <c r="F117" s="169" t="s">
        <v>334</v>
      </c>
      <c r="G117" s="99" t="s">
        <v>177</v>
      </c>
      <c r="H117" s="99" t="s">
        <v>337</v>
      </c>
      <c r="I117" s="101" t="s">
        <v>4</v>
      </c>
      <c r="J117" s="89" t="s">
        <v>92</v>
      </c>
      <c r="K117" s="105" t="s">
        <v>222</v>
      </c>
      <c r="L117" s="53" t="s">
        <v>270</v>
      </c>
      <c r="M117" s="91" t="s">
        <v>68</v>
      </c>
      <c r="N117" s="101" t="s">
        <v>225</v>
      </c>
      <c r="O117" s="77" t="s">
        <v>459</v>
      </c>
      <c r="P117" s="101" t="s">
        <v>23</v>
      </c>
      <c r="Q117" s="101" t="s">
        <v>56</v>
      </c>
      <c r="R117" s="89" t="s">
        <v>71</v>
      </c>
      <c r="S117" s="102" t="s">
        <v>76</v>
      </c>
      <c r="T117" s="92">
        <v>43647</v>
      </c>
      <c r="U117" s="89" t="s">
        <v>99</v>
      </c>
      <c r="V117" s="89" t="s">
        <v>103</v>
      </c>
      <c r="W117" s="89" t="str">
        <f t="shared" si="356"/>
        <v>Bajo</v>
      </c>
      <c r="X117" s="89">
        <f t="shared" si="357"/>
        <v>1</v>
      </c>
      <c r="Y117" s="89">
        <f t="shared" si="358"/>
        <v>3</v>
      </c>
      <c r="Z117" s="89">
        <f t="shared" si="359"/>
        <v>3</v>
      </c>
      <c r="AA117" s="89" t="str">
        <f t="shared" si="360"/>
        <v>Tolerable</v>
      </c>
      <c r="AB117" s="89" t="str">
        <f t="shared" si="361"/>
        <v>No</v>
      </c>
      <c r="AC117" s="53" t="s">
        <v>306</v>
      </c>
      <c r="AD117" s="80" t="s">
        <v>230</v>
      </c>
      <c r="AE117" s="78">
        <v>0</v>
      </c>
      <c r="AF117" s="93">
        <v>0</v>
      </c>
      <c r="AG117" s="94">
        <f t="shared" si="362"/>
        <v>0</v>
      </c>
      <c r="AH117" s="69">
        <v>0</v>
      </c>
      <c r="AI117" s="186">
        <f t="shared" si="272"/>
        <v>0</v>
      </c>
      <c r="AJ117" s="144">
        <v>44006</v>
      </c>
      <c r="AK117" s="144" t="s">
        <v>291</v>
      </c>
      <c r="AL117" s="156" t="str">
        <f>IF(MATRIZASPECTOS[[#This Row],[(2) Tipo de valoración 2020]]="","",IF(MATRIZASPECTOS[[#This Row],[(2) Tipo de valoración 2020]]="Manual","",MATRIZASPECTOS[[#This Row],[Probabilidad]]))</f>
        <v>Improbable</v>
      </c>
      <c r="AM117" s="156" t="str">
        <f>IF(MATRIZASPECTOS[[#This Row],[(2) Tipo de valoración 2020]]="","",IF(MATRIZASPECTOS[[#This Row],[(2) Tipo de valoración 2020]]="Manual","",MATRIZASPECTOS[[#This Row],[Consecuencia]]))</f>
        <v>Moderada</v>
      </c>
      <c r="AN117" s="157" t="str">
        <f t="shared" si="273"/>
        <v>Bajo</v>
      </c>
      <c r="AO117" s="157">
        <f t="shared" si="274"/>
        <v>1</v>
      </c>
      <c r="AP117" s="157">
        <f t="shared" si="275"/>
        <v>3</v>
      </c>
      <c r="AQ117" s="89">
        <f t="shared" si="276"/>
        <v>3</v>
      </c>
      <c r="AR117" s="94">
        <f t="shared" si="277"/>
        <v>3</v>
      </c>
      <c r="AS117" s="89" t="str">
        <f t="shared" si="363"/>
        <v>Tolerable</v>
      </c>
      <c r="AT117" s="89" t="str">
        <f t="shared" si="364"/>
        <v>No</v>
      </c>
      <c r="AU117" s="140" t="s">
        <v>314</v>
      </c>
      <c r="AV117" s="37" t="s">
        <v>230</v>
      </c>
      <c r="AW117" s="27">
        <v>0</v>
      </c>
      <c r="AX117" s="191">
        <v>0</v>
      </c>
      <c r="AY117" s="29">
        <f t="shared" si="278"/>
        <v>0</v>
      </c>
      <c r="AZ117" s="27">
        <v>0</v>
      </c>
      <c r="BA117" s="189">
        <f t="shared" si="279"/>
        <v>0</v>
      </c>
      <c r="BB117" s="142">
        <v>44105</v>
      </c>
      <c r="BC117" s="27" t="s">
        <v>291</v>
      </c>
      <c r="BD117" s="27" t="str">
        <f>IF(MATRIZASPECTOS[[#This Row],[(E) Tipo de valoración extraordinaria 2020]]="","",IF(MATRIZASPECTOS[[#This Row],[(E) Tipo de valoración extraordinaria 2020]]="Manual","",MATRIZASPECTOS[[#This Row],[(2) Probabilidad]]))</f>
        <v>Improbable</v>
      </c>
      <c r="BE117" s="27" t="str">
        <f>IF(MATRIZASPECTOS[[#This Row],[(E) Tipo de valoración extraordinaria 2020]]="","",IF(MATRIZASPECTOS[[#This Row],[(E) Tipo de valoración extraordinaria 2020]]="Manual","",MATRIZASPECTOS[[#This Row],[(2) Consecuencia]]))</f>
        <v>Moderada</v>
      </c>
      <c r="BF117" s="27" t="str">
        <f t="shared" si="280"/>
        <v>Bajo</v>
      </c>
      <c r="BG117" s="27">
        <f t="shared" si="281"/>
        <v>1</v>
      </c>
      <c r="BH117" s="27">
        <f t="shared" si="282"/>
        <v>3</v>
      </c>
      <c r="BI117" s="27">
        <f t="shared" si="283"/>
        <v>3</v>
      </c>
      <c r="BJ117" s="29">
        <f t="shared" si="284"/>
        <v>3</v>
      </c>
      <c r="BK117" s="89" t="str">
        <f t="shared" si="331"/>
        <v>Tolerable</v>
      </c>
      <c r="BL117" s="27" t="str">
        <f t="shared" si="285"/>
        <v>No</v>
      </c>
      <c r="BM117" s="53" t="s">
        <v>422</v>
      </c>
      <c r="BN117" s="91"/>
      <c r="BO117" s="94">
        <f t="shared" si="286"/>
        <v>0</v>
      </c>
      <c r="BP117" s="93"/>
      <c r="BQ117" s="94" t="str">
        <f t="shared" si="365"/>
        <v/>
      </c>
      <c r="BR117" s="69"/>
      <c r="BS117" s="95" t="str">
        <f t="shared" si="366"/>
        <v/>
      </c>
      <c r="BT117" s="96"/>
      <c r="BU117" s="89">
        <f t="shared" si="287"/>
        <v>3</v>
      </c>
      <c r="BV117" s="89" t="str">
        <f t="shared" si="288"/>
        <v>Tolerable</v>
      </c>
      <c r="BW117" s="94" t="str">
        <f t="shared" si="367"/>
        <v/>
      </c>
      <c r="BX117" s="89" t="str">
        <f t="shared" si="368"/>
        <v/>
      </c>
      <c r="BY117" s="89" t="str">
        <f t="shared" si="369"/>
        <v/>
      </c>
      <c r="BZ117" s="90"/>
      <c r="CA117" s="91"/>
      <c r="CB117" s="94" t="str">
        <f t="shared" si="370"/>
        <v/>
      </c>
      <c r="CC117" s="93"/>
      <c r="CD117" s="94" t="str">
        <f t="shared" si="371"/>
        <v/>
      </c>
      <c r="CE117" s="69"/>
      <c r="CF117" s="95" t="str">
        <f t="shared" si="372"/>
        <v/>
      </c>
      <c r="CG117" s="96"/>
      <c r="CH117" s="89" t="str">
        <f t="shared" si="373"/>
        <v/>
      </c>
      <c r="CI117" s="89" t="str">
        <f t="shared" si="374"/>
        <v/>
      </c>
      <c r="CJ117" s="94" t="str">
        <f t="shared" si="375"/>
        <v/>
      </c>
      <c r="CK117" s="89" t="str">
        <f t="shared" si="376"/>
        <v/>
      </c>
      <c r="CL117" s="89" t="str">
        <f t="shared" si="377"/>
        <v/>
      </c>
      <c r="CM117" s="90"/>
      <c r="CN117" s="91"/>
      <c r="CO117" s="94" t="str">
        <f t="shared" si="378"/>
        <v/>
      </c>
      <c r="CP117" s="93"/>
      <c r="CQ117" s="94" t="str">
        <f t="shared" si="379"/>
        <v/>
      </c>
      <c r="CR117" s="69"/>
      <c r="CS117" s="95" t="str">
        <f t="shared" si="380"/>
        <v/>
      </c>
      <c r="CT117" s="96"/>
      <c r="CU117" s="89" t="str">
        <f t="shared" si="381"/>
        <v/>
      </c>
      <c r="CV117" s="89" t="str">
        <f t="shared" si="382"/>
        <v/>
      </c>
      <c r="CW117" s="94" t="str">
        <f t="shared" si="383"/>
        <v/>
      </c>
      <c r="CX117" s="89" t="str">
        <f t="shared" si="384"/>
        <v/>
      </c>
      <c r="CY117" s="89" t="str">
        <f t="shared" si="385"/>
        <v/>
      </c>
      <c r="CZ117" s="97"/>
    </row>
    <row r="118" spans="1:104" ht="45.75" thickBot="1" x14ac:dyDescent="0.3">
      <c r="A118" s="17">
        <v>115</v>
      </c>
      <c r="B118" s="76" t="str">
        <f t="shared" ref="B118:B144" si="386">IF(I118="","",I118)</f>
        <v>Generación de Títulos Mineros</v>
      </c>
      <c r="C118" s="76" t="str">
        <f t="shared" ref="C118:C144" si="387">IF(P118="","",P118)</f>
        <v>Consumo del recurso hídrico</v>
      </c>
      <c r="D118" s="76" t="str">
        <f t="shared" ref="D118:D144" si="388">IF(Q118="","",Q118)</f>
        <v>Agotamiento del recurso hídrico</v>
      </c>
      <c r="E118" s="82">
        <v>43647</v>
      </c>
      <c r="F118" s="168" t="s">
        <v>334</v>
      </c>
      <c r="G118" s="99" t="s">
        <v>177</v>
      </c>
      <c r="H118" s="99" t="s">
        <v>337</v>
      </c>
      <c r="I118" s="77" t="s">
        <v>5</v>
      </c>
      <c r="J118" s="78" t="s">
        <v>90</v>
      </c>
      <c r="K118" s="111" t="s">
        <v>230</v>
      </c>
      <c r="L118" s="53" t="s">
        <v>269</v>
      </c>
      <c r="M118" s="80" t="s">
        <v>233</v>
      </c>
      <c r="N118" s="77" t="s">
        <v>199</v>
      </c>
      <c r="O118" s="77" t="s">
        <v>459</v>
      </c>
      <c r="P118" s="77" t="s">
        <v>21</v>
      </c>
      <c r="Q118" s="77" t="s">
        <v>52</v>
      </c>
      <c r="R118" s="78" t="s">
        <v>71</v>
      </c>
      <c r="S118" s="81" t="s">
        <v>75</v>
      </c>
      <c r="T118" s="82">
        <v>43647</v>
      </c>
      <c r="U118" s="78" t="s">
        <v>100</v>
      </c>
      <c r="V118" s="78" t="s">
        <v>103</v>
      </c>
      <c r="W118" s="78" t="str">
        <f t="shared" ref="W118:W144" si="389">IF(Z118="","",IF(Z118&lt;=10,"Bajo",IF(Z118&lt;=15,"Moderado",IF(Z118&gt;15,"Alto",""))))</f>
        <v>Bajo</v>
      </c>
      <c r="X118" s="78">
        <f t="shared" ref="X118:X149" si="390">IF(U118="","",VLOOKUP(U118,MATRIZ2,2,FALSE))</f>
        <v>3</v>
      </c>
      <c r="Y118" s="78">
        <f t="shared" ref="Y118:Y149" si="391">IF(V118="","",VLOOKUP(V118,MATRIZ3,2,FALSE))</f>
        <v>3</v>
      </c>
      <c r="Z118" s="78">
        <f t="shared" ref="Z118:Z144" si="392">IF(X118="","",IF(Y118="","",(X118*Y118)))</f>
        <v>9</v>
      </c>
      <c r="AA118" s="78" t="str">
        <f t="shared" ref="AA118:AA144" si="393">IF(Z118="","",IF(Z118&lt;=10,"Tolerable",IF(Z118&lt;=15,"Potencialmente no tolerable",IF(Z118&gt;15,"No tolerable",""))))</f>
        <v>Tolerable</v>
      </c>
      <c r="AB118" s="78" t="str">
        <f t="shared" ref="AB118:AB144" si="394">IF(AA118="","",IF(AA118="Tolerable","No",IF(AA118="Potencialmente no tolerable","No",IF(AA118="No tolerable","Si",""))))</f>
        <v>No</v>
      </c>
      <c r="AC118" s="53" t="s">
        <v>306</v>
      </c>
      <c r="AD118" s="80" t="s">
        <v>230</v>
      </c>
      <c r="AE118" s="78">
        <v>0</v>
      </c>
      <c r="AF118" s="83">
        <v>0</v>
      </c>
      <c r="AG118" s="84">
        <f t="shared" ref="AG118:AG144" si="395">IF(AE118="","",IF(AF118="","",(AE118-(AE118*AF118))))</f>
        <v>0</v>
      </c>
      <c r="AH118" s="27">
        <v>0</v>
      </c>
      <c r="AI118" s="187">
        <f t="shared" si="272"/>
        <v>0</v>
      </c>
      <c r="AJ118" s="145">
        <v>44006</v>
      </c>
      <c r="AK118" s="145" t="s">
        <v>291</v>
      </c>
      <c r="AL118" s="158" t="str">
        <f>IF(MATRIZASPECTOS[[#This Row],[(2) Tipo de valoración 2020]]="","",IF(MATRIZASPECTOS[[#This Row],[(2) Tipo de valoración 2020]]="Manual","",MATRIZASPECTOS[[#This Row],[Probabilidad]]))</f>
        <v>Probable</v>
      </c>
      <c r="AM118" s="158" t="str">
        <f>IF(MATRIZASPECTOS[[#This Row],[(2) Tipo de valoración 2020]]="","",IF(MATRIZASPECTOS[[#This Row],[(2) Tipo de valoración 2020]]="Manual","",MATRIZASPECTOS[[#This Row],[Consecuencia]]))</f>
        <v>Moderada</v>
      </c>
      <c r="AN118" s="159" t="str">
        <f t="shared" si="273"/>
        <v>Bajo</v>
      </c>
      <c r="AO118" s="159">
        <f t="shared" si="274"/>
        <v>3</v>
      </c>
      <c r="AP118" s="159">
        <f t="shared" si="275"/>
        <v>3</v>
      </c>
      <c r="AQ118" s="78">
        <f t="shared" si="276"/>
        <v>9</v>
      </c>
      <c r="AR118" s="84">
        <f t="shared" si="277"/>
        <v>9</v>
      </c>
      <c r="AS118" s="78" t="str">
        <f t="shared" ref="AS118:AS144" si="396">IF(AR118="","",IF(AR118&lt;=10,"Tolerable",IF(AR118&lt;=15,"Potencialmente no tolerable",IF(AR118&gt;15,"No tolerable",""))))</f>
        <v>Tolerable</v>
      </c>
      <c r="AT118" s="78" t="str">
        <f t="shared" ref="AT118:AT144" si="397">IF(AS118="","",IF(AS118="Tolerable","No",IF(AS118="Potencialmente no tolerable","No",IF(AS118="No tolerable","Si",""))))</f>
        <v>No</v>
      </c>
      <c r="AU118" s="140" t="s">
        <v>300</v>
      </c>
      <c r="AV118" s="37" t="s">
        <v>230</v>
      </c>
      <c r="AW118" s="27">
        <v>0</v>
      </c>
      <c r="AX118" s="191">
        <v>0</v>
      </c>
      <c r="AY118" s="29">
        <f t="shared" si="278"/>
        <v>0</v>
      </c>
      <c r="AZ118" s="27">
        <v>0</v>
      </c>
      <c r="BA118" s="189">
        <f t="shared" si="279"/>
        <v>0</v>
      </c>
      <c r="BB118" s="142">
        <v>44105</v>
      </c>
      <c r="BC118" s="27" t="s">
        <v>292</v>
      </c>
      <c r="BD118" s="27" t="s">
        <v>99</v>
      </c>
      <c r="BE118" s="27" t="s">
        <v>103</v>
      </c>
      <c r="BF118" s="27" t="str">
        <f t="shared" si="280"/>
        <v>Bajo</v>
      </c>
      <c r="BG118" s="27">
        <f t="shared" si="281"/>
        <v>1</v>
      </c>
      <c r="BH118" s="27">
        <f t="shared" si="282"/>
        <v>3</v>
      </c>
      <c r="BI118" s="27">
        <f t="shared" si="283"/>
        <v>3</v>
      </c>
      <c r="BJ118" s="29">
        <f t="shared" si="284"/>
        <v>3</v>
      </c>
      <c r="BK118" s="78" t="str">
        <f t="shared" si="331"/>
        <v>Tolerable</v>
      </c>
      <c r="BL118" s="27" t="str">
        <f t="shared" si="285"/>
        <v>No</v>
      </c>
      <c r="BM118" s="53" t="s">
        <v>394</v>
      </c>
      <c r="BN118" s="80"/>
      <c r="BO118" s="84">
        <f t="shared" si="286"/>
        <v>0</v>
      </c>
      <c r="BP118" s="83"/>
      <c r="BQ118" s="84" t="str">
        <f t="shared" ref="BQ118:BQ144" si="398">IF(BO118="","",IF(BP118="","",(BO118-(BO118*BP118))))</f>
        <v/>
      </c>
      <c r="BR118" s="27"/>
      <c r="BS118" s="85" t="str">
        <f t="shared" ref="BS118:BS144" si="399">IF(BQ118="","",IF(BR118="","",((BQ118-BR118)/BQ118)))</f>
        <v/>
      </c>
      <c r="BT118" s="86"/>
      <c r="BU118" s="78">
        <f t="shared" si="287"/>
        <v>9</v>
      </c>
      <c r="BV118" s="78" t="str">
        <f t="shared" si="288"/>
        <v>Tolerable</v>
      </c>
      <c r="BW118" s="84" t="str">
        <f t="shared" ref="BW118:BW144" si="400">IF(BS118="","",(IF(BS118&lt;=-1%,(BU118+(ABS(BU118*BS118))),(BU118-((ABS(BU118*BS118))+BP118)))))</f>
        <v/>
      </c>
      <c r="BX118" s="78" t="str">
        <f t="shared" ref="BX118:BX144" si="401">IF(BW118="","",IF(BW118&lt;=10,"Tolerable",IF(BW118&lt;=15,"Potencialmente no tolerable",IF(BW118&gt;15,"No tolerable",""))))</f>
        <v/>
      </c>
      <c r="BY118" s="78" t="str">
        <f t="shared" ref="BY118:BY144" si="402">IF(BX118="","",IF(BX118="Tolerable","No",IF(BX118="Potencialmente no tolerable","No",IF(BX118="No tolerable","Si",""))))</f>
        <v/>
      </c>
      <c r="BZ118" s="79"/>
      <c r="CA118" s="80"/>
      <c r="CB118" s="84" t="str">
        <f t="shared" ref="CB118:CB144" si="403">IF(BR118="","",BR118)</f>
        <v/>
      </c>
      <c r="CC118" s="83"/>
      <c r="CD118" s="84" t="str">
        <f t="shared" ref="CD118:CD144" si="404">IF(CB118="","",IF(CC118="","",(CB118-(CB118*CC118))))</f>
        <v/>
      </c>
      <c r="CE118" s="27"/>
      <c r="CF118" s="85" t="str">
        <f t="shared" ref="CF118:CF144" si="405">IF(CD118="","",IF(CE118="","",((CD118-CE118)/CD118)))</f>
        <v/>
      </c>
      <c r="CG118" s="86"/>
      <c r="CH118" s="78" t="str">
        <f t="shared" ref="CH118:CH144" si="406">IF(BW118="","",BW118)</f>
        <v/>
      </c>
      <c r="CI118" s="78" t="str">
        <f t="shared" ref="CI118:CI144" si="407">IF(BX118="","",BX118)</f>
        <v/>
      </c>
      <c r="CJ118" s="84" t="str">
        <f t="shared" ref="CJ118:CJ144" si="408">IF(CF118="","",(IF(CF118&lt;=-1%,(CH118+(ABS(CH118*CF118))),(CH118-((ABS(CH118*CF118))+CC118)))))</f>
        <v/>
      </c>
      <c r="CK118" s="78" t="str">
        <f t="shared" ref="CK118:CK144" si="409">IF(CJ118="","",IF(CJ118&lt;=10,"Tolerable",IF(CJ118&lt;=15,"Potencialmente no tolerable",IF(CJ118&gt;15,"No tolerable",""))))</f>
        <v/>
      </c>
      <c r="CL118" s="78" t="str">
        <f t="shared" ref="CL118:CL144" si="410">IF(CK118="","",IF(CK118="Tolerable","No",IF(CK118="Potencialmente no tolerable","No",IF(CK118="No tolerable","Si",""))))</f>
        <v/>
      </c>
      <c r="CM118" s="79"/>
      <c r="CN118" s="80"/>
      <c r="CO118" s="84" t="str">
        <f t="shared" ref="CO118:CO144" si="411">IF(CE118="","",CE118)</f>
        <v/>
      </c>
      <c r="CP118" s="83"/>
      <c r="CQ118" s="84" t="str">
        <f t="shared" ref="CQ118:CQ144" si="412">IF(CO118="","",IF(CP118="","",(CO118-(CO118*CP118))))</f>
        <v/>
      </c>
      <c r="CR118" s="27"/>
      <c r="CS118" s="85" t="str">
        <f t="shared" ref="CS118:CS144" si="413">IF(CQ118="","",IF(CR118="","",((CQ118-CR118)/CQ118)))</f>
        <v/>
      </c>
      <c r="CT118" s="86"/>
      <c r="CU118" s="78" t="str">
        <f t="shared" ref="CU118:CU144" si="414">IF(CJ118="","",CJ118)</f>
        <v/>
      </c>
      <c r="CV118" s="78" t="str">
        <f t="shared" ref="CV118:CV144" si="415">IF(CK118="","",CK118)</f>
        <v/>
      </c>
      <c r="CW118" s="84" t="str">
        <f t="shared" ref="CW118:CW144" si="416">IF(CS118="","",(IF(CS118&lt;=-1%,(CU118+(ABS(CU118*CS118))),(CU118-((ABS(CU118*CS118))+CP118)))))</f>
        <v/>
      </c>
      <c r="CX118" s="78" t="str">
        <f t="shared" ref="CX118:CX144" si="417">IF(CW118="","",IF(CW118&lt;=10,"Tolerable",IF(CW118&lt;=15,"Potencialmente no tolerable",IF(CW118&gt;15,"No tolerable",""))))</f>
        <v/>
      </c>
      <c r="CY118" s="78" t="str">
        <f t="shared" ref="CY118:CY144" si="418">IF(CX118="","",IF(CX118="Tolerable","No",IF(CX118="Potencialmente no tolerable","No",IF(CX118="No tolerable","Si",""))))</f>
        <v/>
      </c>
      <c r="CZ118" s="87"/>
    </row>
    <row r="119" spans="1:104" ht="45.75" thickBot="1" x14ac:dyDescent="0.3">
      <c r="A119" s="17">
        <v>116</v>
      </c>
      <c r="B119" s="76" t="str">
        <f t="shared" si="386"/>
        <v>Generación de Títulos Mineros</v>
      </c>
      <c r="C119" s="76" t="str">
        <f t="shared" si="387"/>
        <v>Consumo del recurso hídrico</v>
      </c>
      <c r="D119" s="76" t="str">
        <f t="shared" si="388"/>
        <v>Agotamiento del recurso hídrico</v>
      </c>
      <c r="E119" s="82">
        <v>43647</v>
      </c>
      <c r="F119" s="168" t="s">
        <v>334</v>
      </c>
      <c r="G119" s="99" t="s">
        <v>177</v>
      </c>
      <c r="H119" s="99" t="s">
        <v>337</v>
      </c>
      <c r="I119" s="77" t="s">
        <v>5</v>
      </c>
      <c r="J119" s="78" t="s">
        <v>90</v>
      </c>
      <c r="K119" s="111" t="s">
        <v>230</v>
      </c>
      <c r="L119" s="53" t="s">
        <v>269</v>
      </c>
      <c r="M119" s="80" t="s">
        <v>233</v>
      </c>
      <c r="N119" s="77" t="s">
        <v>200</v>
      </c>
      <c r="O119" s="77" t="s">
        <v>459</v>
      </c>
      <c r="P119" s="77" t="s">
        <v>21</v>
      </c>
      <c r="Q119" s="77" t="s">
        <v>52</v>
      </c>
      <c r="R119" s="78" t="s">
        <v>71</v>
      </c>
      <c r="S119" s="81" t="s">
        <v>75</v>
      </c>
      <c r="T119" s="82">
        <v>43647</v>
      </c>
      <c r="U119" s="78" t="s">
        <v>99</v>
      </c>
      <c r="V119" s="78" t="s">
        <v>102</v>
      </c>
      <c r="W119" s="78" t="str">
        <f t="shared" si="389"/>
        <v>Bajo</v>
      </c>
      <c r="X119" s="78">
        <f t="shared" si="390"/>
        <v>1</v>
      </c>
      <c r="Y119" s="78">
        <f t="shared" si="391"/>
        <v>1</v>
      </c>
      <c r="Z119" s="78">
        <f t="shared" si="392"/>
        <v>1</v>
      </c>
      <c r="AA119" s="78" t="str">
        <f t="shared" si="393"/>
        <v>Tolerable</v>
      </c>
      <c r="AB119" s="78" t="str">
        <f t="shared" si="394"/>
        <v>No</v>
      </c>
      <c r="AC119" s="53" t="s">
        <v>306</v>
      </c>
      <c r="AD119" s="80" t="s">
        <v>230</v>
      </c>
      <c r="AE119" s="78">
        <v>0</v>
      </c>
      <c r="AF119" s="83">
        <v>0</v>
      </c>
      <c r="AG119" s="84">
        <f t="shared" si="395"/>
        <v>0</v>
      </c>
      <c r="AH119" s="27">
        <v>0</v>
      </c>
      <c r="AI119" s="187">
        <f t="shared" si="272"/>
        <v>0</v>
      </c>
      <c r="AJ119" s="145">
        <v>44006</v>
      </c>
      <c r="AK119" s="145" t="s">
        <v>291</v>
      </c>
      <c r="AL119" s="158" t="str">
        <f>IF(MATRIZASPECTOS[[#This Row],[(2) Tipo de valoración 2020]]="","",IF(MATRIZASPECTOS[[#This Row],[(2) Tipo de valoración 2020]]="Manual","",MATRIZASPECTOS[[#This Row],[Probabilidad]]))</f>
        <v>Improbable</v>
      </c>
      <c r="AM119" s="158" t="str">
        <f>IF(MATRIZASPECTOS[[#This Row],[(2) Tipo de valoración 2020]]="","",IF(MATRIZASPECTOS[[#This Row],[(2) Tipo de valoración 2020]]="Manual","",MATRIZASPECTOS[[#This Row],[Consecuencia]]))</f>
        <v>Baja</v>
      </c>
      <c r="AN119" s="159" t="str">
        <f t="shared" si="273"/>
        <v>Bajo</v>
      </c>
      <c r="AO119" s="159">
        <f t="shared" si="274"/>
        <v>1</v>
      </c>
      <c r="AP119" s="159">
        <f t="shared" si="275"/>
        <v>1</v>
      </c>
      <c r="AQ119" s="78">
        <f t="shared" si="276"/>
        <v>1</v>
      </c>
      <c r="AR119" s="84">
        <f t="shared" si="277"/>
        <v>1</v>
      </c>
      <c r="AS119" s="78" t="str">
        <f t="shared" si="396"/>
        <v>Tolerable</v>
      </c>
      <c r="AT119" s="78" t="str">
        <f t="shared" si="397"/>
        <v>No</v>
      </c>
      <c r="AU119" s="140" t="s">
        <v>300</v>
      </c>
      <c r="AV119" s="37" t="s">
        <v>230</v>
      </c>
      <c r="AW119" s="27">
        <v>0</v>
      </c>
      <c r="AX119" s="191">
        <v>0</v>
      </c>
      <c r="AY119" s="29">
        <f t="shared" si="278"/>
        <v>0</v>
      </c>
      <c r="AZ119" s="27">
        <v>0</v>
      </c>
      <c r="BA119" s="189">
        <f t="shared" si="279"/>
        <v>0</v>
      </c>
      <c r="BB119" s="142">
        <v>44105</v>
      </c>
      <c r="BC119" s="27" t="s">
        <v>292</v>
      </c>
      <c r="BD119" s="27" t="s">
        <v>99</v>
      </c>
      <c r="BE119" s="27" t="s">
        <v>102</v>
      </c>
      <c r="BF119" s="27" t="str">
        <f t="shared" si="280"/>
        <v>Bajo</v>
      </c>
      <c r="BG119" s="27">
        <f t="shared" si="281"/>
        <v>1</v>
      </c>
      <c r="BH119" s="27">
        <f t="shared" si="282"/>
        <v>1</v>
      </c>
      <c r="BI119" s="27">
        <f t="shared" si="283"/>
        <v>1</v>
      </c>
      <c r="BJ119" s="29">
        <f t="shared" si="284"/>
        <v>1</v>
      </c>
      <c r="BK119" s="78" t="str">
        <f t="shared" si="331"/>
        <v>Tolerable</v>
      </c>
      <c r="BL119" s="27" t="str">
        <f t="shared" si="285"/>
        <v>No</v>
      </c>
      <c r="BM119" s="53" t="s">
        <v>396</v>
      </c>
      <c r="BN119" s="80"/>
      <c r="BO119" s="84">
        <f t="shared" si="286"/>
        <v>0</v>
      </c>
      <c r="BP119" s="83"/>
      <c r="BQ119" s="84" t="str">
        <f t="shared" si="398"/>
        <v/>
      </c>
      <c r="BR119" s="27"/>
      <c r="BS119" s="85" t="str">
        <f t="shared" si="399"/>
        <v/>
      </c>
      <c r="BT119" s="86"/>
      <c r="BU119" s="78">
        <f t="shared" si="287"/>
        <v>1</v>
      </c>
      <c r="BV119" s="78" t="str">
        <f t="shared" si="288"/>
        <v>Tolerable</v>
      </c>
      <c r="BW119" s="84" t="str">
        <f t="shared" si="400"/>
        <v/>
      </c>
      <c r="BX119" s="78" t="str">
        <f t="shared" si="401"/>
        <v/>
      </c>
      <c r="BY119" s="78" t="str">
        <f t="shared" si="402"/>
        <v/>
      </c>
      <c r="BZ119" s="79"/>
      <c r="CA119" s="80"/>
      <c r="CB119" s="84" t="str">
        <f t="shared" si="403"/>
        <v/>
      </c>
      <c r="CC119" s="83"/>
      <c r="CD119" s="84" t="str">
        <f t="shared" si="404"/>
        <v/>
      </c>
      <c r="CE119" s="27"/>
      <c r="CF119" s="85" t="str">
        <f t="shared" si="405"/>
        <v/>
      </c>
      <c r="CG119" s="86"/>
      <c r="CH119" s="78" t="str">
        <f t="shared" si="406"/>
        <v/>
      </c>
      <c r="CI119" s="78" t="str">
        <f t="shared" si="407"/>
        <v/>
      </c>
      <c r="CJ119" s="84" t="str">
        <f t="shared" si="408"/>
        <v/>
      </c>
      <c r="CK119" s="78" t="str">
        <f t="shared" si="409"/>
        <v/>
      </c>
      <c r="CL119" s="78" t="str">
        <f t="shared" si="410"/>
        <v/>
      </c>
      <c r="CM119" s="79"/>
      <c r="CN119" s="80"/>
      <c r="CO119" s="84" t="str">
        <f t="shared" si="411"/>
        <v/>
      </c>
      <c r="CP119" s="83"/>
      <c r="CQ119" s="84" t="str">
        <f t="shared" si="412"/>
        <v/>
      </c>
      <c r="CR119" s="27"/>
      <c r="CS119" s="85" t="str">
        <f t="shared" si="413"/>
        <v/>
      </c>
      <c r="CT119" s="86"/>
      <c r="CU119" s="78" t="str">
        <f t="shared" si="414"/>
        <v/>
      </c>
      <c r="CV119" s="78" t="str">
        <f t="shared" si="415"/>
        <v/>
      </c>
      <c r="CW119" s="84" t="str">
        <f t="shared" si="416"/>
        <v/>
      </c>
      <c r="CX119" s="78" t="str">
        <f t="shared" si="417"/>
        <v/>
      </c>
      <c r="CY119" s="78" t="str">
        <f t="shared" si="418"/>
        <v/>
      </c>
      <c r="CZ119" s="87"/>
    </row>
    <row r="120" spans="1:104" ht="63.75" thickBot="1" x14ac:dyDescent="0.3">
      <c r="A120" s="17">
        <v>117</v>
      </c>
      <c r="B120" s="76" t="str">
        <f t="shared" si="386"/>
        <v>Generación de Títulos Mineros</v>
      </c>
      <c r="C120" s="76" t="str">
        <f t="shared" si="387"/>
        <v>Consumo de energía eléctrica</v>
      </c>
      <c r="D120" s="76" t="str">
        <f t="shared" si="388"/>
        <v>Presión sobre el recurso energético eléctrico</v>
      </c>
      <c r="E120" s="82">
        <v>43647</v>
      </c>
      <c r="F120" s="168" t="s">
        <v>334</v>
      </c>
      <c r="G120" s="99" t="s">
        <v>177</v>
      </c>
      <c r="H120" s="99" t="s">
        <v>337</v>
      </c>
      <c r="I120" s="77" t="s">
        <v>5</v>
      </c>
      <c r="J120" s="78" t="s">
        <v>90</v>
      </c>
      <c r="K120" s="111" t="s">
        <v>230</v>
      </c>
      <c r="L120" s="53" t="s">
        <v>269</v>
      </c>
      <c r="M120" s="80" t="s">
        <v>233</v>
      </c>
      <c r="N120" s="77" t="s">
        <v>201</v>
      </c>
      <c r="O120" s="77" t="s">
        <v>459</v>
      </c>
      <c r="P120" s="77" t="s">
        <v>36</v>
      </c>
      <c r="Q120" s="77" t="s">
        <v>65</v>
      </c>
      <c r="R120" s="78" t="s">
        <v>71</v>
      </c>
      <c r="S120" s="81" t="s">
        <v>75</v>
      </c>
      <c r="T120" s="82">
        <v>43647</v>
      </c>
      <c r="U120" s="78" t="s">
        <v>101</v>
      </c>
      <c r="V120" s="78" t="s">
        <v>104</v>
      </c>
      <c r="W120" s="78" t="str">
        <f t="shared" si="389"/>
        <v>Alto</v>
      </c>
      <c r="X120" s="78">
        <f t="shared" si="390"/>
        <v>5</v>
      </c>
      <c r="Y120" s="78">
        <f t="shared" si="391"/>
        <v>5</v>
      </c>
      <c r="Z120" s="78">
        <f t="shared" si="392"/>
        <v>25</v>
      </c>
      <c r="AA120" s="78" t="str">
        <f t="shared" si="393"/>
        <v>No tolerable</v>
      </c>
      <c r="AB120" s="78" t="str">
        <f t="shared" si="394"/>
        <v>Si</v>
      </c>
      <c r="AC120" s="53" t="s">
        <v>307</v>
      </c>
      <c r="AD120" s="80" t="s">
        <v>283</v>
      </c>
      <c r="AE120" s="78">
        <v>68.84</v>
      </c>
      <c r="AF120" s="83">
        <v>0</v>
      </c>
      <c r="AG120" s="84">
        <f t="shared" si="395"/>
        <v>68.84</v>
      </c>
      <c r="AH120" s="27">
        <v>76.09</v>
      </c>
      <c r="AI120" s="187">
        <f t="shared" si="272"/>
        <v>-0.10531667635095875</v>
      </c>
      <c r="AJ120" s="145">
        <v>44006</v>
      </c>
      <c r="AK120" s="145" t="s">
        <v>291</v>
      </c>
      <c r="AL120" s="158" t="str">
        <f>IF(MATRIZASPECTOS[[#This Row],[(2) Tipo de valoración 2020]]="","",IF(MATRIZASPECTOS[[#This Row],[(2) Tipo de valoración 2020]]="Manual","",MATRIZASPECTOS[[#This Row],[Probabilidad]]))</f>
        <v>Certeza</v>
      </c>
      <c r="AM120" s="158" t="str">
        <f>IF(MATRIZASPECTOS[[#This Row],[(2) Tipo de valoración 2020]]="","",IF(MATRIZASPECTOS[[#This Row],[(2) Tipo de valoración 2020]]="Manual","",MATRIZASPECTOS[[#This Row],[Consecuencia]]))</f>
        <v>Alta</v>
      </c>
      <c r="AN120" s="159" t="str">
        <f t="shared" si="273"/>
        <v>Alto</v>
      </c>
      <c r="AO120" s="159">
        <f t="shared" si="274"/>
        <v>5</v>
      </c>
      <c r="AP120" s="159">
        <f t="shared" si="275"/>
        <v>5</v>
      </c>
      <c r="AQ120" s="78">
        <f t="shared" si="276"/>
        <v>25</v>
      </c>
      <c r="AR120" s="84">
        <f t="shared" si="277"/>
        <v>27.632916908773968</v>
      </c>
      <c r="AS120" s="78" t="str">
        <f t="shared" si="396"/>
        <v>No tolerable</v>
      </c>
      <c r="AT120" s="78" t="str">
        <f t="shared" si="397"/>
        <v>Si</v>
      </c>
      <c r="AU120" s="140" t="s">
        <v>301</v>
      </c>
      <c r="AV120" s="37" t="s">
        <v>283</v>
      </c>
      <c r="AW120" s="27">
        <v>76.09</v>
      </c>
      <c r="AX120" s="191">
        <v>0.14845894940336801</v>
      </c>
      <c r="AY120" s="29">
        <f t="shared" si="278"/>
        <v>64.793758539897738</v>
      </c>
      <c r="AZ120" s="27">
        <v>59.39</v>
      </c>
      <c r="BA120" s="189">
        <f t="shared" si="279"/>
        <v>8.3399368421732956E-2</v>
      </c>
      <c r="BB120" s="142">
        <v>44105</v>
      </c>
      <c r="BC120" s="27" t="s">
        <v>291</v>
      </c>
      <c r="BD120" s="27" t="str">
        <f>IF(MATRIZASPECTOS[[#This Row],[(E) Tipo de valoración extraordinaria 2020]]="","",IF(MATRIZASPECTOS[[#This Row],[(E) Tipo de valoración extraordinaria 2020]]="Manual","",MATRIZASPECTOS[[#This Row],[(2) Probabilidad]]))</f>
        <v>Certeza</v>
      </c>
      <c r="BE120" s="27" t="str">
        <f>IF(MATRIZASPECTOS[[#This Row],[(E) Tipo de valoración extraordinaria 2020]]="","",IF(MATRIZASPECTOS[[#This Row],[(E) Tipo de valoración extraordinaria 2020]]="Manual","",MATRIZASPECTOS[[#This Row],[(2) Consecuencia]]))</f>
        <v>Alta</v>
      </c>
      <c r="BF120" s="27" t="str">
        <f t="shared" si="280"/>
        <v>Alto</v>
      </c>
      <c r="BG120" s="27">
        <f t="shared" si="281"/>
        <v>5</v>
      </c>
      <c r="BH120" s="27">
        <f t="shared" si="282"/>
        <v>5</v>
      </c>
      <c r="BI120" s="29">
        <f t="shared" si="283"/>
        <v>27.632916908773968</v>
      </c>
      <c r="BJ120" s="29">
        <f t="shared" si="284"/>
        <v>25.179890141528624</v>
      </c>
      <c r="BK120" s="78" t="str">
        <f t="shared" si="331"/>
        <v>No tolerable</v>
      </c>
      <c r="BL120" s="27" t="str">
        <f t="shared" si="285"/>
        <v>Si</v>
      </c>
      <c r="BM120" s="53" t="s">
        <v>453</v>
      </c>
      <c r="BN120" s="80"/>
      <c r="BO120" s="84">
        <f t="shared" si="286"/>
        <v>76.09</v>
      </c>
      <c r="BP120" s="83"/>
      <c r="BQ120" s="84" t="str">
        <f t="shared" si="398"/>
        <v/>
      </c>
      <c r="BR120" s="27"/>
      <c r="BS120" s="85" t="str">
        <f t="shared" si="399"/>
        <v/>
      </c>
      <c r="BT120" s="86"/>
      <c r="BU120" s="78">
        <f t="shared" si="287"/>
        <v>27.632916908773968</v>
      </c>
      <c r="BV120" s="78" t="str">
        <f t="shared" si="288"/>
        <v>No tolerable</v>
      </c>
      <c r="BW120" s="84" t="str">
        <f t="shared" si="400"/>
        <v/>
      </c>
      <c r="BX120" s="78" t="str">
        <f t="shared" si="401"/>
        <v/>
      </c>
      <c r="BY120" s="78" t="str">
        <f t="shared" si="402"/>
        <v/>
      </c>
      <c r="BZ120" s="79"/>
      <c r="CA120" s="80"/>
      <c r="CB120" s="84" t="str">
        <f t="shared" si="403"/>
        <v/>
      </c>
      <c r="CC120" s="83"/>
      <c r="CD120" s="84" t="str">
        <f t="shared" si="404"/>
        <v/>
      </c>
      <c r="CE120" s="27"/>
      <c r="CF120" s="85" t="str">
        <f t="shared" si="405"/>
        <v/>
      </c>
      <c r="CG120" s="86"/>
      <c r="CH120" s="78" t="str">
        <f t="shared" si="406"/>
        <v/>
      </c>
      <c r="CI120" s="78" t="str">
        <f t="shared" si="407"/>
        <v/>
      </c>
      <c r="CJ120" s="84" t="str">
        <f t="shared" si="408"/>
        <v/>
      </c>
      <c r="CK120" s="78" t="str">
        <f t="shared" si="409"/>
        <v/>
      </c>
      <c r="CL120" s="78" t="str">
        <f t="shared" si="410"/>
        <v/>
      </c>
      <c r="CM120" s="79"/>
      <c r="CN120" s="80"/>
      <c r="CO120" s="84" t="str">
        <f t="shared" si="411"/>
        <v/>
      </c>
      <c r="CP120" s="83"/>
      <c r="CQ120" s="84" t="str">
        <f t="shared" si="412"/>
        <v/>
      </c>
      <c r="CR120" s="27"/>
      <c r="CS120" s="85" t="str">
        <f t="shared" si="413"/>
        <v/>
      </c>
      <c r="CT120" s="86"/>
      <c r="CU120" s="78" t="str">
        <f t="shared" si="414"/>
        <v/>
      </c>
      <c r="CV120" s="78" t="str">
        <f t="shared" si="415"/>
        <v/>
      </c>
      <c r="CW120" s="84" t="str">
        <f t="shared" si="416"/>
        <v/>
      </c>
      <c r="CX120" s="78" t="str">
        <f t="shared" si="417"/>
        <v/>
      </c>
      <c r="CY120" s="78" t="str">
        <f t="shared" si="418"/>
        <v/>
      </c>
      <c r="CZ120" s="87"/>
    </row>
    <row r="121" spans="1:104" ht="45.75" thickBot="1" x14ac:dyDescent="0.3">
      <c r="A121" s="17">
        <v>118</v>
      </c>
      <c r="B121" s="76" t="str">
        <f t="shared" si="386"/>
        <v>Generación de Títulos Mineros</v>
      </c>
      <c r="C121" s="76" t="str">
        <f t="shared" si="387"/>
        <v>Consumo de materias primas e insumos</v>
      </c>
      <c r="D121" s="76" t="str">
        <f t="shared" si="388"/>
        <v>Agotamiento de los recursos naturales no renovables</v>
      </c>
      <c r="E121" s="82">
        <v>43647</v>
      </c>
      <c r="F121" s="168" t="s">
        <v>334</v>
      </c>
      <c r="G121" s="99" t="s">
        <v>177</v>
      </c>
      <c r="H121" s="99" t="s">
        <v>337</v>
      </c>
      <c r="I121" s="77" t="s">
        <v>5</v>
      </c>
      <c r="J121" s="78" t="s">
        <v>90</v>
      </c>
      <c r="K121" s="111" t="s">
        <v>230</v>
      </c>
      <c r="L121" s="53" t="s">
        <v>269</v>
      </c>
      <c r="M121" s="80" t="s">
        <v>233</v>
      </c>
      <c r="N121" s="77" t="s">
        <v>202</v>
      </c>
      <c r="O121" s="77" t="s">
        <v>457</v>
      </c>
      <c r="P121" s="77" t="s">
        <v>24</v>
      </c>
      <c r="Q121" s="77" t="s">
        <v>62</v>
      </c>
      <c r="R121" s="78" t="s">
        <v>71</v>
      </c>
      <c r="S121" s="81" t="s">
        <v>77</v>
      </c>
      <c r="T121" s="82">
        <v>43647</v>
      </c>
      <c r="U121" s="78" t="s">
        <v>100</v>
      </c>
      <c r="V121" s="78" t="s">
        <v>104</v>
      </c>
      <c r="W121" s="78" t="str">
        <f t="shared" si="389"/>
        <v>Moderado</v>
      </c>
      <c r="X121" s="78">
        <f t="shared" si="390"/>
        <v>3</v>
      </c>
      <c r="Y121" s="78">
        <f t="shared" si="391"/>
        <v>5</v>
      </c>
      <c r="Z121" s="78">
        <f t="shared" si="392"/>
        <v>15</v>
      </c>
      <c r="AA121" s="78" t="str">
        <f t="shared" si="393"/>
        <v>Potencialmente no tolerable</v>
      </c>
      <c r="AB121" s="78" t="str">
        <f t="shared" si="394"/>
        <v>No</v>
      </c>
      <c r="AC121" s="53" t="s">
        <v>306</v>
      </c>
      <c r="AD121" s="80" t="s">
        <v>230</v>
      </c>
      <c r="AE121" s="78">
        <v>0</v>
      </c>
      <c r="AF121" s="83">
        <v>0</v>
      </c>
      <c r="AG121" s="84">
        <f t="shared" si="395"/>
        <v>0</v>
      </c>
      <c r="AH121" s="27">
        <v>0</v>
      </c>
      <c r="AI121" s="187">
        <f t="shared" si="272"/>
        <v>0</v>
      </c>
      <c r="AJ121" s="145">
        <v>44006</v>
      </c>
      <c r="AK121" s="145" t="s">
        <v>291</v>
      </c>
      <c r="AL121" s="158" t="str">
        <f>IF(MATRIZASPECTOS[[#This Row],[(2) Tipo de valoración 2020]]="","",IF(MATRIZASPECTOS[[#This Row],[(2) Tipo de valoración 2020]]="Manual","",MATRIZASPECTOS[[#This Row],[Probabilidad]]))</f>
        <v>Probable</v>
      </c>
      <c r="AM121" s="158" t="str">
        <f>IF(MATRIZASPECTOS[[#This Row],[(2) Tipo de valoración 2020]]="","",IF(MATRIZASPECTOS[[#This Row],[(2) Tipo de valoración 2020]]="Manual","",MATRIZASPECTOS[[#This Row],[Consecuencia]]))</f>
        <v>Alta</v>
      </c>
      <c r="AN121" s="159" t="str">
        <f t="shared" si="273"/>
        <v>Moderado</v>
      </c>
      <c r="AO121" s="159">
        <f t="shared" si="274"/>
        <v>3</v>
      </c>
      <c r="AP121" s="159">
        <f t="shared" si="275"/>
        <v>5</v>
      </c>
      <c r="AQ121" s="78">
        <f t="shared" si="276"/>
        <v>15</v>
      </c>
      <c r="AR121" s="84">
        <f t="shared" si="277"/>
        <v>15</v>
      </c>
      <c r="AS121" s="78" t="str">
        <f t="shared" si="396"/>
        <v>Potencialmente no tolerable</v>
      </c>
      <c r="AT121" s="78" t="str">
        <f t="shared" si="397"/>
        <v>No</v>
      </c>
      <c r="AU121" s="140" t="s">
        <v>300</v>
      </c>
      <c r="AV121" s="37" t="s">
        <v>230</v>
      </c>
      <c r="AW121" s="27">
        <v>0</v>
      </c>
      <c r="AX121" s="191">
        <v>0</v>
      </c>
      <c r="AY121" s="29">
        <f t="shared" si="278"/>
        <v>0</v>
      </c>
      <c r="AZ121" s="27">
        <v>0</v>
      </c>
      <c r="BA121" s="189">
        <f t="shared" si="279"/>
        <v>0</v>
      </c>
      <c r="BB121" s="145">
        <v>44105</v>
      </c>
      <c r="BC121" s="27" t="s">
        <v>292</v>
      </c>
      <c r="BD121" s="27" t="s">
        <v>100</v>
      </c>
      <c r="BE121" s="27" t="s">
        <v>103</v>
      </c>
      <c r="BF121" s="27" t="str">
        <f t="shared" si="280"/>
        <v>Bajo</v>
      </c>
      <c r="BG121" s="27">
        <f t="shared" si="281"/>
        <v>3</v>
      </c>
      <c r="BH121" s="27">
        <f t="shared" si="282"/>
        <v>3</v>
      </c>
      <c r="BI121" s="27">
        <f t="shared" si="283"/>
        <v>9</v>
      </c>
      <c r="BJ121" s="29">
        <f t="shared" si="284"/>
        <v>9</v>
      </c>
      <c r="BK121" s="78" t="str">
        <f t="shared" si="331"/>
        <v>Tolerable</v>
      </c>
      <c r="BL121" s="27" t="str">
        <f t="shared" si="285"/>
        <v>No</v>
      </c>
      <c r="BM121" s="53" t="s">
        <v>436</v>
      </c>
      <c r="BN121" s="80"/>
      <c r="BO121" s="84">
        <f t="shared" si="286"/>
        <v>0</v>
      </c>
      <c r="BP121" s="83"/>
      <c r="BQ121" s="84" t="str">
        <f t="shared" si="398"/>
        <v/>
      </c>
      <c r="BR121" s="27"/>
      <c r="BS121" s="85" t="str">
        <f t="shared" si="399"/>
        <v/>
      </c>
      <c r="BT121" s="86"/>
      <c r="BU121" s="78">
        <f t="shared" si="287"/>
        <v>15</v>
      </c>
      <c r="BV121" s="78" t="str">
        <f t="shared" si="288"/>
        <v>Potencialmente no tolerable</v>
      </c>
      <c r="BW121" s="84" t="str">
        <f t="shared" si="400"/>
        <v/>
      </c>
      <c r="BX121" s="78" t="str">
        <f t="shared" si="401"/>
        <v/>
      </c>
      <c r="BY121" s="78" t="str">
        <f t="shared" si="402"/>
        <v/>
      </c>
      <c r="BZ121" s="79"/>
      <c r="CA121" s="80"/>
      <c r="CB121" s="84" t="str">
        <f t="shared" si="403"/>
        <v/>
      </c>
      <c r="CC121" s="83"/>
      <c r="CD121" s="84" t="str">
        <f t="shared" si="404"/>
        <v/>
      </c>
      <c r="CE121" s="27"/>
      <c r="CF121" s="85" t="str">
        <f t="shared" si="405"/>
        <v/>
      </c>
      <c r="CG121" s="86"/>
      <c r="CH121" s="78" t="str">
        <f t="shared" si="406"/>
        <v/>
      </c>
      <c r="CI121" s="78" t="str">
        <f t="shared" si="407"/>
        <v/>
      </c>
      <c r="CJ121" s="84" t="str">
        <f t="shared" si="408"/>
        <v/>
      </c>
      <c r="CK121" s="78" t="str">
        <f t="shared" si="409"/>
        <v/>
      </c>
      <c r="CL121" s="78" t="str">
        <f t="shared" si="410"/>
        <v/>
      </c>
      <c r="CM121" s="79"/>
      <c r="CN121" s="80"/>
      <c r="CO121" s="84" t="str">
        <f t="shared" si="411"/>
        <v/>
      </c>
      <c r="CP121" s="83"/>
      <c r="CQ121" s="84" t="str">
        <f t="shared" si="412"/>
        <v/>
      </c>
      <c r="CR121" s="27"/>
      <c r="CS121" s="85" t="str">
        <f t="shared" si="413"/>
        <v/>
      </c>
      <c r="CT121" s="86"/>
      <c r="CU121" s="78" t="str">
        <f t="shared" si="414"/>
        <v/>
      </c>
      <c r="CV121" s="78" t="str">
        <f t="shared" si="415"/>
        <v/>
      </c>
      <c r="CW121" s="84" t="str">
        <f t="shared" si="416"/>
        <v/>
      </c>
      <c r="CX121" s="78" t="str">
        <f t="shared" si="417"/>
        <v/>
      </c>
      <c r="CY121" s="78" t="str">
        <f t="shared" si="418"/>
        <v/>
      </c>
      <c r="CZ121" s="87"/>
    </row>
    <row r="122" spans="1:104" ht="45.75" thickBot="1" x14ac:dyDescent="0.3">
      <c r="A122" s="17">
        <v>119</v>
      </c>
      <c r="B122" s="76" t="str">
        <f t="shared" si="386"/>
        <v>Generación de Títulos Mineros</v>
      </c>
      <c r="C122" s="76" t="str">
        <f t="shared" si="387"/>
        <v>Consumo de materias primas e insumos</v>
      </c>
      <c r="D122" s="76" t="str">
        <f t="shared" si="388"/>
        <v>Agotamiento general de los recursos naturales</v>
      </c>
      <c r="E122" s="82">
        <v>43647</v>
      </c>
      <c r="F122" s="168" t="s">
        <v>334</v>
      </c>
      <c r="G122" s="99" t="s">
        <v>177</v>
      </c>
      <c r="H122" s="99" t="s">
        <v>337</v>
      </c>
      <c r="I122" s="77" t="s">
        <v>5</v>
      </c>
      <c r="J122" s="78" t="s">
        <v>90</v>
      </c>
      <c r="K122" s="111" t="s">
        <v>230</v>
      </c>
      <c r="L122" s="53" t="s">
        <v>269</v>
      </c>
      <c r="M122" s="80" t="s">
        <v>233</v>
      </c>
      <c r="N122" s="77" t="s">
        <v>205</v>
      </c>
      <c r="O122" s="77" t="s">
        <v>457</v>
      </c>
      <c r="P122" s="77" t="s">
        <v>24</v>
      </c>
      <c r="Q122" s="77" t="s">
        <v>63</v>
      </c>
      <c r="R122" s="78" t="s">
        <v>71</v>
      </c>
      <c r="S122" s="81" t="s">
        <v>77</v>
      </c>
      <c r="T122" s="82">
        <v>43647</v>
      </c>
      <c r="U122" s="78" t="s">
        <v>100</v>
      </c>
      <c r="V122" s="78" t="s">
        <v>102</v>
      </c>
      <c r="W122" s="78" t="str">
        <f t="shared" si="389"/>
        <v>Bajo</v>
      </c>
      <c r="X122" s="78">
        <f t="shared" si="390"/>
        <v>3</v>
      </c>
      <c r="Y122" s="78">
        <f t="shared" si="391"/>
        <v>1</v>
      </c>
      <c r="Z122" s="78">
        <f t="shared" si="392"/>
        <v>3</v>
      </c>
      <c r="AA122" s="78" t="str">
        <f t="shared" si="393"/>
        <v>Tolerable</v>
      </c>
      <c r="AB122" s="78" t="str">
        <f t="shared" si="394"/>
        <v>No</v>
      </c>
      <c r="AC122" s="53" t="s">
        <v>306</v>
      </c>
      <c r="AD122" s="80" t="s">
        <v>230</v>
      </c>
      <c r="AE122" s="78">
        <v>0</v>
      </c>
      <c r="AF122" s="83">
        <v>0</v>
      </c>
      <c r="AG122" s="84">
        <f t="shared" si="395"/>
        <v>0</v>
      </c>
      <c r="AH122" s="27">
        <v>0</v>
      </c>
      <c r="AI122" s="187">
        <f t="shared" si="272"/>
        <v>0</v>
      </c>
      <c r="AJ122" s="145">
        <v>44006</v>
      </c>
      <c r="AK122" s="145" t="s">
        <v>291</v>
      </c>
      <c r="AL122" s="158" t="str">
        <f>IF(MATRIZASPECTOS[[#This Row],[(2) Tipo de valoración 2020]]="","",IF(MATRIZASPECTOS[[#This Row],[(2) Tipo de valoración 2020]]="Manual","",MATRIZASPECTOS[[#This Row],[Probabilidad]]))</f>
        <v>Probable</v>
      </c>
      <c r="AM122" s="158" t="str">
        <f>IF(MATRIZASPECTOS[[#This Row],[(2) Tipo de valoración 2020]]="","",IF(MATRIZASPECTOS[[#This Row],[(2) Tipo de valoración 2020]]="Manual","",MATRIZASPECTOS[[#This Row],[Consecuencia]]))</f>
        <v>Baja</v>
      </c>
      <c r="AN122" s="159" t="str">
        <f t="shared" si="273"/>
        <v>Bajo</v>
      </c>
      <c r="AO122" s="159">
        <f t="shared" si="274"/>
        <v>3</v>
      </c>
      <c r="AP122" s="159">
        <f t="shared" si="275"/>
        <v>1</v>
      </c>
      <c r="AQ122" s="78">
        <f t="shared" si="276"/>
        <v>3</v>
      </c>
      <c r="AR122" s="84">
        <f t="shared" si="277"/>
        <v>3</v>
      </c>
      <c r="AS122" s="78" t="str">
        <f t="shared" si="396"/>
        <v>Tolerable</v>
      </c>
      <c r="AT122" s="78" t="str">
        <f t="shared" si="397"/>
        <v>No</v>
      </c>
      <c r="AU122" s="140" t="s">
        <v>300</v>
      </c>
      <c r="AV122" s="37" t="s">
        <v>230</v>
      </c>
      <c r="AW122" s="27">
        <v>0</v>
      </c>
      <c r="AX122" s="191">
        <v>0</v>
      </c>
      <c r="AY122" s="29">
        <f t="shared" si="278"/>
        <v>0</v>
      </c>
      <c r="AZ122" s="27">
        <v>0</v>
      </c>
      <c r="BA122" s="189">
        <f t="shared" si="279"/>
        <v>0</v>
      </c>
      <c r="BB122" s="145">
        <v>44105</v>
      </c>
      <c r="BC122" s="27" t="s">
        <v>292</v>
      </c>
      <c r="BD122" s="27" t="s">
        <v>99</v>
      </c>
      <c r="BE122" s="27" t="s">
        <v>102</v>
      </c>
      <c r="BF122" s="27" t="str">
        <f t="shared" si="280"/>
        <v>Bajo</v>
      </c>
      <c r="BG122" s="27">
        <f t="shared" si="281"/>
        <v>1</v>
      </c>
      <c r="BH122" s="27">
        <f t="shared" si="282"/>
        <v>1</v>
      </c>
      <c r="BI122" s="27">
        <f t="shared" si="283"/>
        <v>1</v>
      </c>
      <c r="BJ122" s="29">
        <f t="shared" si="284"/>
        <v>1</v>
      </c>
      <c r="BK122" s="78" t="str">
        <f t="shared" si="331"/>
        <v>Tolerable</v>
      </c>
      <c r="BL122" s="27" t="str">
        <f t="shared" si="285"/>
        <v>No</v>
      </c>
      <c r="BM122" s="53" t="s">
        <v>424</v>
      </c>
      <c r="BN122" s="80"/>
      <c r="BO122" s="84">
        <f t="shared" si="286"/>
        <v>0</v>
      </c>
      <c r="BP122" s="83"/>
      <c r="BQ122" s="84" t="str">
        <f t="shared" si="398"/>
        <v/>
      </c>
      <c r="BR122" s="27"/>
      <c r="BS122" s="85" t="str">
        <f t="shared" si="399"/>
        <v/>
      </c>
      <c r="BT122" s="86"/>
      <c r="BU122" s="78">
        <f t="shared" si="287"/>
        <v>3</v>
      </c>
      <c r="BV122" s="78" t="str">
        <f t="shared" si="288"/>
        <v>Tolerable</v>
      </c>
      <c r="BW122" s="84" t="str">
        <f t="shared" si="400"/>
        <v/>
      </c>
      <c r="BX122" s="78" t="str">
        <f t="shared" si="401"/>
        <v/>
      </c>
      <c r="BY122" s="78" t="str">
        <f t="shared" si="402"/>
        <v/>
      </c>
      <c r="BZ122" s="79"/>
      <c r="CA122" s="80"/>
      <c r="CB122" s="84" t="str">
        <f t="shared" si="403"/>
        <v/>
      </c>
      <c r="CC122" s="83"/>
      <c r="CD122" s="84" t="str">
        <f t="shared" si="404"/>
        <v/>
      </c>
      <c r="CE122" s="27"/>
      <c r="CF122" s="85" t="str">
        <f t="shared" si="405"/>
        <v/>
      </c>
      <c r="CG122" s="86"/>
      <c r="CH122" s="78" t="str">
        <f t="shared" si="406"/>
        <v/>
      </c>
      <c r="CI122" s="78" t="str">
        <f t="shared" si="407"/>
        <v/>
      </c>
      <c r="CJ122" s="84" t="str">
        <f t="shared" si="408"/>
        <v/>
      </c>
      <c r="CK122" s="78" t="str">
        <f t="shared" si="409"/>
        <v/>
      </c>
      <c r="CL122" s="78" t="str">
        <f t="shared" si="410"/>
        <v/>
      </c>
      <c r="CM122" s="79"/>
      <c r="CN122" s="80"/>
      <c r="CO122" s="84" t="str">
        <f t="shared" si="411"/>
        <v/>
      </c>
      <c r="CP122" s="83"/>
      <c r="CQ122" s="84" t="str">
        <f t="shared" si="412"/>
        <v/>
      </c>
      <c r="CR122" s="27"/>
      <c r="CS122" s="85" t="str">
        <f t="shared" si="413"/>
        <v/>
      </c>
      <c r="CT122" s="86"/>
      <c r="CU122" s="78" t="str">
        <f t="shared" si="414"/>
        <v/>
      </c>
      <c r="CV122" s="78" t="str">
        <f t="shared" si="415"/>
        <v/>
      </c>
      <c r="CW122" s="84" t="str">
        <f t="shared" si="416"/>
        <v/>
      </c>
      <c r="CX122" s="78" t="str">
        <f t="shared" si="417"/>
        <v/>
      </c>
      <c r="CY122" s="78" t="str">
        <f t="shared" si="418"/>
        <v/>
      </c>
      <c r="CZ122" s="87"/>
    </row>
    <row r="123" spans="1:104" ht="45.75" thickBot="1" x14ac:dyDescent="0.3">
      <c r="A123" s="17">
        <v>120</v>
      </c>
      <c r="B123" s="76" t="str">
        <f t="shared" si="386"/>
        <v>Generación de Títulos Mineros</v>
      </c>
      <c r="C123" s="76" t="str">
        <f t="shared" si="387"/>
        <v>Consumo de materias primas e insumos</v>
      </c>
      <c r="D123" s="76" t="str">
        <f t="shared" si="388"/>
        <v>Agotamiento de los recursos naturales no renovables</v>
      </c>
      <c r="E123" s="82">
        <v>43647</v>
      </c>
      <c r="F123" s="168" t="s">
        <v>334</v>
      </c>
      <c r="G123" s="99" t="s">
        <v>177</v>
      </c>
      <c r="H123" s="99" t="s">
        <v>337</v>
      </c>
      <c r="I123" s="77" t="s">
        <v>5</v>
      </c>
      <c r="J123" s="78" t="s">
        <v>90</v>
      </c>
      <c r="K123" s="111" t="s">
        <v>230</v>
      </c>
      <c r="L123" s="53" t="s">
        <v>269</v>
      </c>
      <c r="M123" s="80" t="s">
        <v>233</v>
      </c>
      <c r="N123" s="77" t="s">
        <v>203</v>
      </c>
      <c r="O123" s="77" t="s">
        <v>458</v>
      </c>
      <c r="P123" s="77" t="s">
        <v>24</v>
      </c>
      <c r="Q123" s="77" t="s">
        <v>62</v>
      </c>
      <c r="R123" s="78" t="s">
        <v>71</v>
      </c>
      <c r="S123" s="81" t="s">
        <v>77</v>
      </c>
      <c r="T123" s="82">
        <v>43647</v>
      </c>
      <c r="U123" s="78" t="s">
        <v>101</v>
      </c>
      <c r="V123" s="78" t="s">
        <v>103</v>
      </c>
      <c r="W123" s="78" t="str">
        <f t="shared" si="389"/>
        <v>Moderado</v>
      </c>
      <c r="X123" s="78">
        <f t="shared" si="390"/>
        <v>5</v>
      </c>
      <c r="Y123" s="78">
        <f t="shared" si="391"/>
        <v>3</v>
      </c>
      <c r="Z123" s="78">
        <f t="shared" si="392"/>
        <v>15</v>
      </c>
      <c r="AA123" s="78" t="str">
        <f t="shared" si="393"/>
        <v>Potencialmente no tolerable</v>
      </c>
      <c r="AB123" s="78" t="str">
        <f t="shared" si="394"/>
        <v>No</v>
      </c>
      <c r="AC123" s="53" t="s">
        <v>306</v>
      </c>
      <c r="AD123" s="80" t="s">
        <v>230</v>
      </c>
      <c r="AE123" s="78">
        <v>0</v>
      </c>
      <c r="AF123" s="83">
        <v>0</v>
      </c>
      <c r="AG123" s="84">
        <f t="shared" si="395"/>
        <v>0</v>
      </c>
      <c r="AH123" s="27">
        <v>0</v>
      </c>
      <c r="AI123" s="187">
        <f t="shared" si="272"/>
        <v>0</v>
      </c>
      <c r="AJ123" s="145">
        <v>44006</v>
      </c>
      <c r="AK123" s="145" t="s">
        <v>291</v>
      </c>
      <c r="AL123" s="158" t="str">
        <f>IF(MATRIZASPECTOS[[#This Row],[(2) Tipo de valoración 2020]]="","",IF(MATRIZASPECTOS[[#This Row],[(2) Tipo de valoración 2020]]="Manual","",MATRIZASPECTOS[[#This Row],[Probabilidad]]))</f>
        <v>Certeza</v>
      </c>
      <c r="AM123" s="158" t="str">
        <f>IF(MATRIZASPECTOS[[#This Row],[(2) Tipo de valoración 2020]]="","",IF(MATRIZASPECTOS[[#This Row],[(2) Tipo de valoración 2020]]="Manual","",MATRIZASPECTOS[[#This Row],[Consecuencia]]))</f>
        <v>Moderada</v>
      </c>
      <c r="AN123" s="159" t="str">
        <f t="shared" si="273"/>
        <v>Moderado</v>
      </c>
      <c r="AO123" s="159">
        <f t="shared" si="274"/>
        <v>5</v>
      </c>
      <c r="AP123" s="159">
        <f t="shared" si="275"/>
        <v>3</v>
      </c>
      <c r="AQ123" s="78">
        <f t="shared" si="276"/>
        <v>15</v>
      </c>
      <c r="AR123" s="84">
        <f t="shared" si="277"/>
        <v>15</v>
      </c>
      <c r="AS123" s="78" t="str">
        <f t="shared" si="396"/>
        <v>Potencialmente no tolerable</v>
      </c>
      <c r="AT123" s="78" t="str">
        <f t="shared" si="397"/>
        <v>No</v>
      </c>
      <c r="AU123" s="140" t="s">
        <v>300</v>
      </c>
      <c r="AV123" s="37" t="s">
        <v>230</v>
      </c>
      <c r="AW123" s="27">
        <v>0</v>
      </c>
      <c r="AX123" s="191">
        <v>0</v>
      </c>
      <c r="AY123" s="29">
        <f t="shared" si="278"/>
        <v>0</v>
      </c>
      <c r="AZ123" s="27">
        <v>0</v>
      </c>
      <c r="BA123" s="189">
        <f t="shared" si="279"/>
        <v>0</v>
      </c>
      <c r="BB123" s="145">
        <v>44105</v>
      </c>
      <c r="BC123" s="27" t="s">
        <v>292</v>
      </c>
      <c r="BD123" s="27" t="s">
        <v>100</v>
      </c>
      <c r="BE123" s="27" t="s">
        <v>103</v>
      </c>
      <c r="BF123" s="27" t="str">
        <f t="shared" si="280"/>
        <v>Bajo</v>
      </c>
      <c r="BG123" s="27">
        <f t="shared" si="281"/>
        <v>3</v>
      </c>
      <c r="BH123" s="27">
        <f t="shared" si="282"/>
        <v>3</v>
      </c>
      <c r="BI123" s="27">
        <f t="shared" si="283"/>
        <v>9</v>
      </c>
      <c r="BJ123" s="29">
        <f t="shared" si="284"/>
        <v>9</v>
      </c>
      <c r="BK123" s="78" t="str">
        <f t="shared" si="331"/>
        <v>Tolerable</v>
      </c>
      <c r="BL123" s="27" t="str">
        <f t="shared" si="285"/>
        <v>No</v>
      </c>
      <c r="BM123" s="53" t="s">
        <v>433</v>
      </c>
      <c r="BN123" s="80"/>
      <c r="BO123" s="84">
        <f t="shared" si="286"/>
        <v>0</v>
      </c>
      <c r="BP123" s="83"/>
      <c r="BQ123" s="84" t="str">
        <f t="shared" si="398"/>
        <v/>
      </c>
      <c r="BR123" s="27"/>
      <c r="BS123" s="85" t="str">
        <f t="shared" si="399"/>
        <v/>
      </c>
      <c r="BT123" s="86"/>
      <c r="BU123" s="78">
        <f t="shared" si="287"/>
        <v>15</v>
      </c>
      <c r="BV123" s="78" t="str">
        <f t="shared" si="288"/>
        <v>Potencialmente no tolerable</v>
      </c>
      <c r="BW123" s="84" t="str">
        <f t="shared" si="400"/>
        <v/>
      </c>
      <c r="BX123" s="78" t="str">
        <f t="shared" si="401"/>
        <v/>
      </c>
      <c r="BY123" s="78" t="str">
        <f t="shared" si="402"/>
        <v/>
      </c>
      <c r="BZ123" s="79"/>
      <c r="CA123" s="80"/>
      <c r="CB123" s="84" t="str">
        <f t="shared" si="403"/>
        <v/>
      </c>
      <c r="CC123" s="83"/>
      <c r="CD123" s="84" t="str">
        <f t="shared" si="404"/>
        <v/>
      </c>
      <c r="CE123" s="27"/>
      <c r="CF123" s="85" t="str">
        <f t="shared" si="405"/>
        <v/>
      </c>
      <c r="CG123" s="86"/>
      <c r="CH123" s="78" t="str">
        <f t="shared" si="406"/>
        <v/>
      </c>
      <c r="CI123" s="78" t="str">
        <f t="shared" si="407"/>
        <v/>
      </c>
      <c r="CJ123" s="84" t="str">
        <f t="shared" si="408"/>
        <v/>
      </c>
      <c r="CK123" s="78" t="str">
        <f t="shared" si="409"/>
        <v/>
      </c>
      <c r="CL123" s="78" t="str">
        <f t="shared" si="410"/>
        <v/>
      </c>
      <c r="CM123" s="79"/>
      <c r="CN123" s="80"/>
      <c r="CO123" s="84" t="str">
        <f t="shared" si="411"/>
        <v/>
      </c>
      <c r="CP123" s="83"/>
      <c r="CQ123" s="84" t="str">
        <f t="shared" si="412"/>
        <v/>
      </c>
      <c r="CR123" s="27"/>
      <c r="CS123" s="85" t="str">
        <f t="shared" si="413"/>
        <v/>
      </c>
      <c r="CT123" s="86"/>
      <c r="CU123" s="78" t="str">
        <f t="shared" si="414"/>
        <v/>
      </c>
      <c r="CV123" s="78" t="str">
        <f t="shared" si="415"/>
        <v/>
      </c>
      <c r="CW123" s="84" t="str">
        <f t="shared" si="416"/>
        <v/>
      </c>
      <c r="CX123" s="78" t="str">
        <f t="shared" si="417"/>
        <v/>
      </c>
      <c r="CY123" s="78" t="str">
        <f t="shared" si="418"/>
        <v/>
      </c>
      <c r="CZ123" s="87"/>
    </row>
    <row r="124" spans="1:104" ht="45.75" thickBot="1" x14ac:dyDescent="0.3">
      <c r="A124" s="17">
        <v>121</v>
      </c>
      <c r="B124" s="76" t="str">
        <f t="shared" si="386"/>
        <v>Generación de Títulos Mineros</v>
      </c>
      <c r="C124" s="76" t="str">
        <f t="shared" si="387"/>
        <v>Consumo de materias primas e insumos</v>
      </c>
      <c r="D124" s="76" t="str">
        <f t="shared" si="388"/>
        <v>Agotamiento de los recursos naturales no renovables</v>
      </c>
      <c r="E124" s="82">
        <v>43647</v>
      </c>
      <c r="F124" s="168" t="s">
        <v>334</v>
      </c>
      <c r="G124" s="99" t="s">
        <v>177</v>
      </c>
      <c r="H124" s="99" t="s">
        <v>337</v>
      </c>
      <c r="I124" s="77" t="s">
        <v>5</v>
      </c>
      <c r="J124" s="78" t="s">
        <v>90</v>
      </c>
      <c r="K124" s="111" t="s">
        <v>230</v>
      </c>
      <c r="L124" s="53" t="s">
        <v>269</v>
      </c>
      <c r="M124" s="80" t="s">
        <v>233</v>
      </c>
      <c r="N124" s="77" t="s">
        <v>204</v>
      </c>
      <c r="O124" s="77" t="s">
        <v>458</v>
      </c>
      <c r="P124" s="77" t="s">
        <v>24</v>
      </c>
      <c r="Q124" s="77" t="s">
        <v>62</v>
      </c>
      <c r="R124" s="78" t="s">
        <v>71</v>
      </c>
      <c r="S124" s="81" t="s">
        <v>77</v>
      </c>
      <c r="T124" s="82">
        <v>43647</v>
      </c>
      <c r="U124" s="78" t="s">
        <v>101</v>
      </c>
      <c r="V124" s="78" t="s">
        <v>103</v>
      </c>
      <c r="W124" s="78" t="str">
        <f t="shared" si="389"/>
        <v>Moderado</v>
      </c>
      <c r="X124" s="78">
        <f t="shared" si="390"/>
        <v>5</v>
      </c>
      <c r="Y124" s="78">
        <f t="shared" si="391"/>
        <v>3</v>
      </c>
      <c r="Z124" s="78">
        <f t="shared" si="392"/>
        <v>15</v>
      </c>
      <c r="AA124" s="78" t="str">
        <f t="shared" si="393"/>
        <v>Potencialmente no tolerable</v>
      </c>
      <c r="AB124" s="78" t="str">
        <f t="shared" si="394"/>
        <v>No</v>
      </c>
      <c r="AC124" s="53" t="s">
        <v>306</v>
      </c>
      <c r="AD124" s="80" t="s">
        <v>230</v>
      </c>
      <c r="AE124" s="78">
        <v>0</v>
      </c>
      <c r="AF124" s="83">
        <v>0</v>
      </c>
      <c r="AG124" s="84">
        <f t="shared" si="395"/>
        <v>0</v>
      </c>
      <c r="AH124" s="27">
        <v>0</v>
      </c>
      <c r="AI124" s="187">
        <f t="shared" si="272"/>
        <v>0</v>
      </c>
      <c r="AJ124" s="145">
        <v>44006</v>
      </c>
      <c r="AK124" s="145" t="s">
        <v>291</v>
      </c>
      <c r="AL124" s="158" t="str">
        <f>IF(MATRIZASPECTOS[[#This Row],[(2) Tipo de valoración 2020]]="","",IF(MATRIZASPECTOS[[#This Row],[(2) Tipo de valoración 2020]]="Manual","",MATRIZASPECTOS[[#This Row],[Probabilidad]]))</f>
        <v>Certeza</v>
      </c>
      <c r="AM124" s="158" t="str">
        <f>IF(MATRIZASPECTOS[[#This Row],[(2) Tipo de valoración 2020]]="","",IF(MATRIZASPECTOS[[#This Row],[(2) Tipo de valoración 2020]]="Manual","",MATRIZASPECTOS[[#This Row],[Consecuencia]]))</f>
        <v>Moderada</v>
      </c>
      <c r="AN124" s="159" t="str">
        <f t="shared" si="273"/>
        <v>Moderado</v>
      </c>
      <c r="AO124" s="159">
        <f t="shared" si="274"/>
        <v>5</v>
      </c>
      <c r="AP124" s="159">
        <f t="shared" si="275"/>
        <v>3</v>
      </c>
      <c r="AQ124" s="78">
        <f t="shared" si="276"/>
        <v>15</v>
      </c>
      <c r="AR124" s="84">
        <f t="shared" si="277"/>
        <v>15</v>
      </c>
      <c r="AS124" s="78" t="str">
        <f t="shared" si="396"/>
        <v>Potencialmente no tolerable</v>
      </c>
      <c r="AT124" s="78" t="str">
        <f t="shared" si="397"/>
        <v>No</v>
      </c>
      <c r="AU124" s="140" t="s">
        <v>300</v>
      </c>
      <c r="AV124" s="37" t="s">
        <v>230</v>
      </c>
      <c r="AW124" s="27">
        <v>0</v>
      </c>
      <c r="AX124" s="191">
        <v>0</v>
      </c>
      <c r="AY124" s="29">
        <f t="shared" si="278"/>
        <v>0</v>
      </c>
      <c r="AZ124" s="27">
        <v>0</v>
      </c>
      <c r="BA124" s="189">
        <f t="shared" si="279"/>
        <v>0</v>
      </c>
      <c r="BB124" s="145">
        <v>44105</v>
      </c>
      <c r="BC124" s="27" t="s">
        <v>292</v>
      </c>
      <c r="BD124" s="27" t="s">
        <v>100</v>
      </c>
      <c r="BE124" s="27" t="s">
        <v>103</v>
      </c>
      <c r="BF124" s="27" t="str">
        <f t="shared" si="280"/>
        <v>Bajo</v>
      </c>
      <c r="BG124" s="27">
        <f t="shared" si="281"/>
        <v>3</v>
      </c>
      <c r="BH124" s="27">
        <f t="shared" si="282"/>
        <v>3</v>
      </c>
      <c r="BI124" s="27">
        <f t="shared" si="283"/>
        <v>9</v>
      </c>
      <c r="BJ124" s="29">
        <f t="shared" si="284"/>
        <v>9</v>
      </c>
      <c r="BK124" s="78" t="str">
        <f t="shared" si="331"/>
        <v>Tolerable</v>
      </c>
      <c r="BL124" s="27" t="str">
        <f t="shared" si="285"/>
        <v>No</v>
      </c>
      <c r="BM124" s="53" t="s">
        <v>430</v>
      </c>
      <c r="BN124" s="80"/>
      <c r="BO124" s="84">
        <f t="shared" si="286"/>
        <v>0</v>
      </c>
      <c r="BP124" s="83"/>
      <c r="BQ124" s="84" t="str">
        <f t="shared" si="398"/>
        <v/>
      </c>
      <c r="BR124" s="27"/>
      <c r="BS124" s="85" t="str">
        <f t="shared" si="399"/>
        <v/>
      </c>
      <c r="BT124" s="86"/>
      <c r="BU124" s="78">
        <f t="shared" si="287"/>
        <v>15</v>
      </c>
      <c r="BV124" s="78" t="str">
        <f t="shared" si="288"/>
        <v>Potencialmente no tolerable</v>
      </c>
      <c r="BW124" s="84" t="str">
        <f t="shared" si="400"/>
        <v/>
      </c>
      <c r="BX124" s="78" t="str">
        <f t="shared" si="401"/>
        <v/>
      </c>
      <c r="BY124" s="78" t="str">
        <f t="shared" si="402"/>
        <v/>
      </c>
      <c r="BZ124" s="79"/>
      <c r="CA124" s="80"/>
      <c r="CB124" s="84" t="str">
        <f t="shared" si="403"/>
        <v/>
      </c>
      <c r="CC124" s="83"/>
      <c r="CD124" s="84" t="str">
        <f t="shared" si="404"/>
        <v/>
      </c>
      <c r="CE124" s="27"/>
      <c r="CF124" s="85" t="str">
        <f t="shared" si="405"/>
        <v/>
      </c>
      <c r="CG124" s="86"/>
      <c r="CH124" s="78" t="str">
        <f t="shared" si="406"/>
        <v/>
      </c>
      <c r="CI124" s="78" t="str">
        <f t="shared" si="407"/>
        <v/>
      </c>
      <c r="CJ124" s="84" t="str">
        <f t="shared" si="408"/>
        <v/>
      </c>
      <c r="CK124" s="78" t="str">
        <f t="shared" si="409"/>
        <v/>
      </c>
      <c r="CL124" s="78" t="str">
        <f t="shared" si="410"/>
        <v/>
      </c>
      <c r="CM124" s="79"/>
      <c r="CN124" s="80"/>
      <c r="CO124" s="84" t="str">
        <f t="shared" si="411"/>
        <v/>
      </c>
      <c r="CP124" s="83"/>
      <c r="CQ124" s="84" t="str">
        <f t="shared" si="412"/>
        <v/>
      </c>
      <c r="CR124" s="27"/>
      <c r="CS124" s="85" t="str">
        <f t="shared" si="413"/>
        <v/>
      </c>
      <c r="CT124" s="86"/>
      <c r="CU124" s="78" t="str">
        <f t="shared" si="414"/>
        <v/>
      </c>
      <c r="CV124" s="78" t="str">
        <f t="shared" si="415"/>
        <v/>
      </c>
      <c r="CW124" s="84" t="str">
        <f t="shared" si="416"/>
        <v/>
      </c>
      <c r="CX124" s="78" t="str">
        <f t="shared" si="417"/>
        <v/>
      </c>
      <c r="CY124" s="78" t="str">
        <f t="shared" si="418"/>
        <v/>
      </c>
      <c r="CZ124" s="87"/>
    </row>
    <row r="125" spans="1:104" ht="45.75" thickBot="1" x14ac:dyDescent="0.3">
      <c r="A125" s="17">
        <v>122</v>
      </c>
      <c r="B125" s="76" t="str">
        <f t="shared" si="386"/>
        <v>Generación de Títulos Mineros</v>
      </c>
      <c r="C125" s="76" t="str">
        <f t="shared" si="387"/>
        <v>Consumo de materias primas e insumos</v>
      </c>
      <c r="D125" s="76" t="str">
        <f t="shared" si="388"/>
        <v>Agotamiento general de los recursos naturales</v>
      </c>
      <c r="E125" s="82">
        <v>43647</v>
      </c>
      <c r="F125" s="168" t="s">
        <v>334</v>
      </c>
      <c r="G125" s="99" t="s">
        <v>177</v>
      </c>
      <c r="H125" s="99" t="s">
        <v>337</v>
      </c>
      <c r="I125" s="77" t="s">
        <v>5</v>
      </c>
      <c r="J125" s="78" t="s">
        <v>90</v>
      </c>
      <c r="K125" s="111" t="s">
        <v>230</v>
      </c>
      <c r="L125" s="53" t="s">
        <v>269</v>
      </c>
      <c r="M125" s="80" t="s">
        <v>233</v>
      </c>
      <c r="N125" s="77" t="s">
        <v>206</v>
      </c>
      <c r="O125" s="77" t="s">
        <v>457</v>
      </c>
      <c r="P125" s="77" t="s">
        <v>24</v>
      </c>
      <c r="Q125" s="77" t="s">
        <v>63</v>
      </c>
      <c r="R125" s="78" t="s">
        <v>71</v>
      </c>
      <c r="S125" s="81" t="s">
        <v>77</v>
      </c>
      <c r="T125" s="82">
        <v>43647</v>
      </c>
      <c r="U125" s="78" t="s">
        <v>101</v>
      </c>
      <c r="V125" s="78" t="s">
        <v>102</v>
      </c>
      <c r="W125" s="78" t="str">
        <f t="shared" si="389"/>
        <v>Bajo</v>
      </c>
      <c r="X125" s="78">
        <f t="shared" si="390"/>
        <v>5</v>
      </c>
      <c r="Y125" s="78">
        <f t="shared" si="391"/>
        <v>1</v>
      </c>
      <c r="Z125" s="78">
        <f t="shared" si="392"/>
        <v>5</v>
      </c>
      <c r="AA125" s="78" t="str">
        <f t="shared" si="393"/>
        <v>Tolerable</v>
      </c>
      <c r="AB125" s="78" t="str">
        <f t="shared" si="394"/>
        <v>No</v>
      </c>
      <c r="AC125" s="53" t="s">
        <v>306</v>
      </c>
      <c r="AD125" s="80" t="s">
        <v>230</v>
      </c>
      <c r="AE125" s="78">
        <v>0</v>
      </c>
      <c r="AF125" s="83">
        <v>0</v>
      </c>
      <c r="AG125" s="84">
        <f t="shared" si="395"/>
        <v>0</v>
      </c>
      <c r="AH125" s="27">
        <v>0</v>
      </c>
      <c r="AI125" s="187">
        <f t="shared" si="272"/>
        <v>0</v>
      </c>
      <c r="AJ125" s="145">
        <v>44006</v>
      </c>
      <c r="AK125" s="145" t="s">
        <v>291</v>
      </c>
      <c r="AL125" s="158" t="str">
        <f>IF(MATRIZASPECTOS[[#This Row],[(2) Tipo de valoración 2020]]="","",IF(MATRIZASPECTOS[[#This Row],[(2) Tipo de valoración 2020]]="Manual","",MATRIZASPECTOS[[#This Row],[Probabilidad]]))</f>
        <v>Certeza</v>
      </c>
      <c r="AM125" s="158" t="str">
        <f>IF(MATRIZASPECTOS[[#This Row],[(2) Tipo de valoración 2020]]="","",IF(MATRIZASPECTOS[[#This Row],[(2) Tipo de valoración 2020]]="Manual","",MATRIZASPECTOS[[#This Row],[Consecuencia]]))</f>
        <v>Baja</v>
      </c>
      <c r="AN125" s="159" t="str">
        <f t="shared" si="273"/>
        <v>Bajo</v>
      </c>
      <c r="AO125" s="159">
        <f t="shared" si="274"/>
        <v>5</v>
      </c>
      <c r="AP125" s="159">
        <f t="shared" si="275"/>
        <v>1</v>
      </c>
      <c r="AQ125" s="78">
        <f t="shared" si="276"/>
        <v>5</v>
      </c>
      <c r="AR125" s="84">
        <f t="shared" si="277"/>
        <v>5</v>
      </c>
      <c r="AS125" s="78" t="str">
        <f t="shared" si="396"/>
        <v>Tolerable</v>
      </c>
      <c r="AT125" s="78" t="str">
        <f t="shared" si="397"/>
        <v>No</v>
      </c>
      <c r="AU125" s="140" t="s">
        <v>282</v>
      </c>
      <c r="AV125" s="37" t="s">
        <v>230</v>
      </c>
      <c r="AW125" s="27">
        <v>0</v>
      </c>
      <c r="AX125" s="191">
        <v>0</v>
      </c>
      <c r="AY125" s="29">
        <f t="shared" si="278"/>
        <v>0</v>
      </c>
      <c r="AZ125" s="27">
        <v>0</v>
      </c>
      <c r="BA125" s="189">
        <f t="shared" si="279"/>
        <v>0</v>
      </c>
      <c r="BB125" s="142">
        <v>44105</v>
      </c>
      <c r="BC125" s="27" t="s">
        <v>291</v>
      </c>
      <c r="BD125" s="27" t="str">
        <f>IF(MATRIZASPECTOS[[#This Row],[(E) Tipo de valoración extraordinaria 2020]]="","",IF(MATRIZASPECTOS[[#This Row],[(E) Tipo de valoración extraordinaria 2020]]="Manual","",MATRIZASPECTOS[[#This Row],[(2) Probabilidad]]))</f>
        <v>Certeza</v>
      </c>
      <c r="BE125" s="27" t="str">
        <f>IF(MATRIZASPECTOS[[#This Row],[(E) Tipo de valoración extraordinaria 2020]]="","",IF(MATRIZASPECTOS[[#This Row],[(E) Tipo de valoración extraordinaria 2020]]="Manual","",MATRIZASPECTOS[[#This Row],[(2) Consecuencia]]))</f>
        <v>Baja</v>
      </c>
      <c r="BF125" s="27" t="str">
        <f t="shared" si="280"/>
        <v>Bajo</v>
      </c>
      <c r="BG125" s="27">
        <f t="shared" si="281"/>
        <v>5</v>
      </c>
      <c r="BH125" s="27">
        <f t="shared" si="282"/>
        <v>1</v>
      </c>
      <c r="BI125" s="27">
        <f t="shared" si="283"/>
        <v>5</v>
      </c>
      <c r="BJ125" s="29">
        <f t="shared" si="284"/>
        <v>5</v>
      </c>
      <c r="BK125" s="78" t="str">
        <f t="shared" si="331"/>
        <v>Tolerable</v>
      </c>
      <c r="BL125" s="27" t="str">
        <f t="shared" si="285"/>
        <v>No</v>
      </c>
      <c r="BM125" s="53" t="s">
        <v>409</v>
      </c>
      <c r="BN125" s="80"/>
      <c r="BO125" s="84">
        <f t="shared" si="286"/>
        <v>0</v>
      </c>
      <c r="BP125" s="83"/>
      <c r="BQ125" s="84" t="str">
        <f t="shared" si="398"/>
        <v/>
      </c>
      <c r="BR125" s="27"/>
      <c r="BS125" s="85" t="str">
        <f t="shared" si="399"/>
        <v/>
      </c>
      <c r="BT125" s="86"/>
      <c r="BU125" s="78">
        <f t="shared" si="287"/>
        <v>5</v>
      </c>
      <c r="BV125" s="78" t="str">
        <f t="shared" si="288"/>
        <v>Tolerable</v>
      </c>
      <c r="BW125" s="84" t="str">
        <f t="shared" si="400"/>
        <v/>
      </c>
      <c r="BX125" s="78" t="str">
        <f t="shared" si="401"/>
        <v/>
      </c>
      <c r="BY125" s="78" t="str">
        <f t="shared" si="402"/>
        <v/>
      </c>
      <c r="BZ125" s="79"/>
      <c r="CA125" s="80"/>
      <c r="CB125" s="84" t="str">
        <f t="shared" si="403"/>
        <v/>
      </c>
      <c r="CC125" s="83"/>
      <c r="CD125" s="84" t="str">
        <f t="shared" si="404"/>
        <v/>
      </c>
      <c r="CE125" s="27"/>
      <c r="CF125" s="85" t="str">
        <f t="shared" si="405"/>
        <v/>
      </c>
      <c r="CG125" s="86"/>
      <c r="CH125" s="78" t="str">
        <f t="shared" si="406"/>
        <v/>
      </c>
      <c r="CI125" s="78" t="str">
        <f t="shared" si="407"/>
        <v/>
      </c>
      <c r="CJ125" s="84" t="str">
        <f t="shared" si="408"/>
        <v/>
      </c>
      <c r="CK125" s="78" t="str">
        <f t="shared" si="409"/>
        <v/>
      </c>
      <c r="CL125" s="78" t="str">
        <f t="shared" si="410"/>
        <v/>
      </c>
      <c r="CM125" s="79"/>
      <c r="CN125" s="80"/>
      <c r="CO125" s="84" t="str">
        <f t="shared" si="411"/>
        <v/>
      </c>
      <c r="CP125" s="83"/>
      <c r="CQ125" s="84" t="str">
        <f t="shared" si="412"/>
        <v/>
      </c>
      <c r="CR125" s="27"/>
      <c r="CS125" s="85" t="str">
        <f t="shared" si="413"/>
        <v/>
      </c>
      <c r="CT125" s="86"/>
      <c r="CU125" s="78" t="str">
        <f t="shared" si="414"/>
        <v/>
      </c>
      <c r="CV125" s="78" t="str">
        <f t="shared" si="415"/>
        <v/>
      </c>
      <c r="CW125" s="84" t="str">
        <f t="shared" si="416"/>
        <v/>
      </c>
      <c r="CX125" s="78" t="str">
        <f t="shared" si="417"/>
        <v/>
      </c>
      <c r="CY125" s="78" t="str">
        <f t="shared" si="418"/>
        <v/>
      </c>
      <c r="CZ125" s="87"/>
    </row>
    <row r="126" spans="1:104" ht="45.75" thickBot="1" x14ac:dyDescent="0.3">
      <c r="A126" s="17">
        <v>123</v>
      </c>
      <c r="B126" s="76" t="str">
        <f t="shared" si="386"/>
        <v>Generación de Títulos Mineros</v>
      </c>
      <c r="C126" s="76" t="str">
        <f t="shared" si="387"/>
        <v>Consumo de materias primas e insumos</v>
      </c>
      <c r="D126" s="76" t="str">
        <f t="shared" si="388"/>
        <v>Agotamiento general de los recursos naturales</v>
      </c>
      <c r="E126" s="82">
        <v>43647</v>
      </c>
      <c r="F126" s="168" t="s">
        <v>334</v>
      </c>
      <c r="G126" s="99" t="s">
        <v>177</v>
      </c>
      <c r="H126" s="99" t="s">
        <v>337</v>
      </c>
      <c r="I126" s="77" t="s">
        <v>5</v>
      </c>
      <c r="J126" s="78" t="s">
        <v>90</v>
      </c>
      <c r="K126" s="111" t="s">
        <v>230</v>
      </c>
      <c r="L126" s="53" t="s">
        <v>269</v>
      </c>
      <c r="M126" s="80" t="s">
        <v>233</v>
      </c>
      <c r="N126" s="77" t="s">
        <v>207</v>
      </c>
      <c r="O126" s="77" t="s">
        <v>457</v>
      </c>
      <c r="P126" s="77" t="s">
        <v>24</v>
      </c>
      <c r="Q126" s="77" t="s">
        <v>63</v>
      </c>
      <c r="R126" s="78" t="s">
        <v>71</v>
      </c>
      <c r="S126" s="81" t="s">
        <v>77</v>
      </c>
      <c r="T126" s="82">
        <v>43647</v>
      </c>
      <c r="U126" s="78" t="s">
        <v>100</v>
      </c>
      <c r="V126" s="78" t="s">
        <v>102</v>
      </c>
      <c r="W126" s="78" t="str">
        <f t="shared" si="389"/>
        <v>Bajo</v>
      </c>
      <c r="X126" s="78">
        <f t="shared" si="390"/>
        <v>3</v>
      </c>
      <c r="Y126" s="78">
        <f t="shared" si="391"/>
        <v>1</v>
      </c>
      <c r="Z126" s="78">
        <f t="shared" si="392"/>
        <v>3</v>
      </c>
      <c r="AA126" s="78" t="str">
        <f t="shared" si="393"/>
        <v>Tolerable</v>
      </c>
      <c r="AB126" s="78" t="str">
        <f t="shared" si="394"/>
        <v>No</v>
      </c>
      <c r="AC126" s="53" t="s">
        <v>306</v>
      </c>
      <c r="AD126" s="80" t="s">
        <v>230</v>
      </c>
      <c r="AE126" s="27">
        <v>0</v>
      </c>
      <c r="AF126" s="28">
        <v>0</v>
      </c>
      <c r="AG126" s="84">
        <f t="shared" si="395"/>
        <v>0</v>
      </c>
      <c r="AH126" s="27">
        <v>0</v>
      </c>
      <c r="AI126" s="187">
        <f t="shared" si="272"/>
        <v>0</v>
      </c>
      <c r="AJ126" s="145">
        <v>44006</v>
      </c>
      <c r="AK126" s="145" t="s">
        <v>291</v>
      </c>
      <c r="AL126" s="158" t="str">
        <f>IF(MATRIZASPECTOS[[#This Row],[(2) Tipo de valoración 2020]]="","",IF(MATRIZASPECTOS[[#This Row],[(2) Tipo de valoración 2020]]="Manual","",MATRIZASPECTOS[[#This Row],[Probabilidad]]))</f>
        <v>Probable</v>
      </c>
      <c r="AM126" s="158" t="str">
        <f>IF(MATRIZASPECTOS[[#This Row],[(2) Tipo de valoración 2020]]="","",IF(MATRIZASPECTOS[[#This Row],[(2) Tipo de valoración 2020]]="Manual","",MATRIZASPECTOS[[#This Row],[Consecuencia]]))</f>
        <v>Baja</v>
      </c>
      <c r="AN126" s="159" t="str">
        <f t="shared" si="273"/>
        <v>Bajo</v>
      </c>
      <c r="AO126" s="159">
        <f t="shared" si="274"/>
        <v>3</v>
      </c>
      <c r="AP126" s="159">
        <f t="shared" si="275"/>
        <v>1</v>
      </c>
      <c r="AQ126" s="78">
        <f t="shared" si="276"/>
        <v>3</v>
      </c>
      <c r="AR126" s="84">
        <f t="shared" si="277"/>
        <v>3</v>
      </c>
      <c r="AS126" s="78" t="str">
        <f t="shared" si="396"/>
        <v>Tolerable</v>
      </c>
      <c r="AT126" s="78" t="str">
        <f t="shared" si="397"/>
        <v>No</v>
      </c>
      <c r="AU126" s="140" t="s">
        <v>300</v>
      </c>
      <c r="AV126" s="37" t="s">
        <v>230</v>
      </c>
      <c r="AW126" s="27">
        <v>0</v>
      </c>
      <c r="AX126" s="191">
        <v>0</v>
      </c>
      <c r="AY126" s="29">
        <f t="shared" si="278"/>
        <v>0</v>
      </c>
      <c r="AZ126" s="27">
        <v>0</v>
      </c>
      <c r="BA126" s="189">
        <f t="shared" si="279"/>
        <v>0</v>
      </c>
      <c r="BB126" s="142">
        <v>44105</v>
      </c>
      <c r="BC126" s="27" t="s">
        <v>291</v>
      </c>
      <c r="BD126" s="27" t="str">
        <f>IF(MATRIZASPECTOS[[#This Row],[(E) Tipo de valoración extraordinaria 2020]]="","",IF(MATRIZASPECTOS[[#This Row],[(E) Tipo de valoración extraordinaria 2020]]="Manual","",MATRIZASPECTOS[[#This Row],[(2) Probabilidad]]))</f>
        <v>Probable</v>
      </c>
      <c r="BE126" s="27" t="str">
        <f>IF(MATRIZASPECTOS[[#This Row],[(E) Tipo de valoración extraordinaria 2020]]="","",IF(MATRIZASPECTOS[[#This Row],[(E) Tipo de valoración extraordinaria 2020]]="Manual","",MATRIZASPECTOS[[#This Row],[(2) Consecuencia]]))</f>
        <v>Baja</v>
      </c>
      <c r="BF126" s="27" t="str">
        <f t="shared" si="280"/>
        <v>Bajo</v>
      </c>
      <c r="BG126" s="27">
        <f t="shared" si="281"/>
        <v>3</v>
      </c>
      <c r="BH126" s="27">
        <f t="shared" si="282"/>
        <v>1</v>
      </c>
      <c r="BI126" s="27">
        <f t="shared" si="283"/>
        <v>3</v>
      </c>
      <c r="BJ126" s="29">
        <f t="shared" si="284"/>
        <v>3</v>
      </c>
      <c r="BK126" s="78" t="str">
        <f t="shared" si="331"/>
        <v>Tolerable</v>
      </c>
      <c r="BL126" s="27" t="str">
        <f t="shared" si="285"/>
        <v>No</v>
      </c>
      <c r="BM126" s="53" t="s">
        <v>417</v>
      </c>
      <c r="BN126" s="80"/>
      <c r="BO126" s="84">
        <f t="shared" si="286"/>
        <v>0</v>
      </c>
      <c r="BP126" s="83"/>
      <c r="BQ126" s="84" t="str">
        <f t="shared" si="398"/>
        <v/>
      </c>
      <c r="BR126" s="27"/>
      <c r="BS126" s="85" t="str">
        <f t="shared" si="399"/>
        <v/>
      </c>
      <c r="BT126" s="86"/>
      <c r="BU126" s="78">
        <f t="shared" si="287"/>
        <v>3</v>
      </c>
      <c r="BV126" s="78" t="str">
        <f t="shared" si="288"/>
        <v>Tolerable</v>
      </c>
      <c r="BW126" s="84" t="str">
        <f t="shared" si="400"/>
        <v/>
      </c>
      <c r="BX126" s="78" t="str">
        <f t="shared" si="401"/>
        <v/>
      </c>
      <c r="BY126" s="78" t="str">
        <f t="shared" si="402"/>
        <v/>
      </c>
      <c r="BZ126" s="79"/>
      <c r="CA126" s="80"/>
      <c r="CB126" s="84" t="str">
        <f t="shared" si="403"/>
        <v/>
      </c>
      <c r="CC126" s="83"/>
      <c r="CD126" s="84" t="str">
        <f t="shared" si="404"/>
        <v/>
      </c>
      <c r="CE126" s="27"/>
      <c r="CF126" s="85" t="str">
        <f t="shared" si="405"/>
        <v/>
      </c>
      <c r="CG126" s="86"/>
      <c r="CH126" s="78" t="str">
        <f t="shared" si="406"/>
        <v/>
      </c>
      <c r="CI126" s="78" t="str">
        <f t="shared" si="407"/>
        <v/>
      </c>
      <c r="CJ126" s="84" t="str">
        <f t="shared" si="408"/>
        <v/>
      </c>
      <c r="CK126" s="78" t="str">
        <f t="shared" si="409"/>
        <v/>
      </c>
      <c r="CL126" s="78" t="str">
        <f t="shared" si="410"/>
        <v/>
      </c>
      <c r="CM126" s="79"/>
      <c r="CN126" s="80"/>
      <c r="CO126" s="84" t="str">
        <f t="shared" si="411"/>
        <v/>
      </c>
      <c r="CP126" s="83"/>
      <c r="CQ126" s="84" t="str">
        <f t="shared" si="412"/>
        <v/>
      </c>
      <c r="CR126" s="27"/>
      <c r="CS126" s="85" t="str">
        <f t="shared" si="413"/>
        <v/>
      </c>
      <c r="CT126" s="86"/>
      <c r="CU126" s="78" t="str">
        <f t="shared" si="414"/>
        <v/>
      </c>
      <c r="CV126" s="78" t="str">
        <f t="shared" si="415"/>
        <v/>
      </c>
      <c r="CW126" s="84" t="str">
        <f t="shared" si="416"/>
        <v/>
      </c>
      <c r="CX126" s="78" t="str">
        <f t="shared" si="417"/>
        <v/>
      </c>
      <c r="CY126" s="78" t="str">
        <f t="shared" si="418"/>
        <v/>
      </c>
      <c r="CZ126" s="87"/>
    </row>
    <row r="127" spans="1:104" ht="45.75" thickBot="1" x14ac:dyDescent="0.3">
      <c r="A127" s="17">
        <v>124</v>
      </c>
      <c r="B127" s="76" t="str">
        <f t="shared" si="386"/>
        <v>Generación de Títulos Mineros</v>
      </c>
      <c r="C127" s="76" t="str">
        <f t="shared" si="387"/>
        <v>Generación de empleo</v>
      </c>
      <c r="D127" s="76" t="str">
        <f t="shared" si="388"/>
        <v>Desarrollo económico y social</v>
      </c>
      <c r="E127" s="82">
        <v>43647</v>
      </c>
      <c r="F127" s="168" t="s">
        <v>334</v>
      </c>
      <c r="G127" s="99" t="s">
        <v>177</v>
      </c>
      <c r="H127" s="99" t="s">
        <v>337</v>
      </c>
      <c r="I127" s="77" t="s">
        <v>5</v>
      </c>
      <c r="J127" s="78" t="s">
        <v>90</v>
      </c>
      <c r="K127" s="111" t="s">
        <v>230</v>
      </c>
      <c r="L127" s="53" t="s">
        <v>269</v>
      </c>
      <c r="M127" s="80" t="s">
        <v>233</v>
      </c>
      <c r="N127" s="77" t="s">
        <v>213</v>
      </c>
      <c r="O127" s="77" t="s">
        <v>459</v>
      </c>
      <c r="P127" s="77" t="s">
        <v>25</v>
      </c>
      <c r="Q127" s="77" t="s">
        <v>215</v>
      </c>
      <c r="R127" s="78" t="s">
        <v>72</v>
      </c>
      <c r="S127" s="81" t="s">
        <v>78</v>
      </c>
      <c r="T127" s="82">
        <v>43647</v>
      </c>
      <c r="U127" s="78" t="s">
        <v>101</v>
      </c>
      <c r="V127" s="78" t="s">
        <v>103</v>
      </c>
      <c r="W127" s="78" t="str">
        <f t="shared" si="389"/>
        <v>Moderado</v>
      </c>
      <c r="X127" s="78">
        <f t="shared" si="390"/>
        <v>5</v>
      </c>
      <c r="Y127" s="78">
        <f t="shared" si="391"/>
        <v>3</v>
      </c>
      <c r="Z127" s="78">
        <f t="shared" si="392"/>
        <v>15</v>
      </c>
      <c r="AA127" s="78" t="str">
        <f t="shared" si="393"/>
        <v>Potencialmente no tolerable</v>
      </c>
      <c r="AB127" s="78" t="str">
        <f t="shared" si="394"/>
        <v>No</v>
      </c>
      <c r="AC127" s="53" t="s">
        <v>306</v>
      </c>
      <c r="AD127" s="80" t="s">
        <v>230</v>
      </c>
      <c r="AE127" s="78">
        <v>0</v>
      </c>
      <c r="AF127" s="83">
        <v>0</v>
      </c>
      <c r="AG127" s="84">
        <f t="shared" si="395"/>
        <v>0</v>
      </c>
      <c r="AH127" s="27">
        <v>0</v>
      </c>
      <c r="AI127" s="187">
        <f t="shared" si="272"/>
        <v>0</v>
      </c>
      <c r="AJ127" s="145">
        <v>44006</v>
      </c>
      <c r="AK127" s="145" t="s">
        <v>291</v>
      </c>
      <c r="AL127" s="158" t="str">
        <f>IF(MATRIZASPECTOS[[#This Row],[(2) Tipo de valoración 2020]]="","",IF(MATRIZASPECTOS[[#This Row],[(2) Tipo de valoración 2020]]="Manual","",MATRIZASPECTOS[[#This Row],[Probabilidad]]))</f>
        <v>Certeza</v>
      </c>
      <c r="AM127" s="158" t="str">
        <f>IF(MATRIZASPECTOS[[#This Row],[(2) Tipo de valoración 2020]]="","",IF(MATRIZASPECTOS[[#This Row],[(2) Tipo de valoración 2020]]="Manual","",MATRIZASPECTOS[[#This Row],[Consecuencia]]))</f>
        <v>Moderada</v>
      </c>
      <c r="AN127" s="159" t="str">
        <f t="shared" si="273"/>
        <v>Moderado</v>
      </c>
      <c r="AO127" s="159">
        <f t="shared" si="274"/>
        <v>5</v>
      </c>
      <c r="AP127" s="159">
        <f t="shared" si="275"/>
        <v>3</v>
      </c>
      <c r="AQ127" s="78">
        <f t="shared" si="276"/>
        <v>15</v>
      </c>
      <c r="AR127" s="84">
        <f t="shared" si="277"/>
        <v>15</v>
      </c>
      <c r="AS127" s="78" t="str">
        <f t="shared" si="396"/>
        <v>Potencialmente no tolerable</v>
      </c>
      <c r="AT127" s="78" t="str">
        <f t="shared" si="397"/>
        <v>No</v>
      </c>
      <c r="AU127" s="140" t="s">
        <v>300</v>
      </c>
      <c r="AV127" s="37" t="s">
        <v>230</v>
      </c>
      <c r="AW127" s="27">
        <v>0</v>
      </c>
      <c r="AX127" s="191">
        <v>0</v>
      </c>
      <c r="AY127" s="29">
        <f t="shared" si="278"/>
        <v>0</v>
      </c>
      <c r="AZ127" s="27">
        <v>0</v>
      </c>
      <c r="BA127" s="189">
        <f t="shared" si="279"/>
        <v>0</v>
      </c>
      <c r="BB127" s="142">
        <v>44105</v>
      </c>
      <c r="BC127" s="27" t="s">
        <v>291</v>
      </c>
      <c r="BD127" s="27" t="str">
        <f>IF(MATRIZASPECTOS[[#This Row],[(E) Tipo de valoración extraordinaria 2020]]="","",IF(MATRIZASPECTOS[[#This Row],[(E) Tipo de valoración extraordinaria 2020]]="Manual","",MATRIZASPECTOS[[#This Row],[(2) Probabilidad]]))</f>
        <v>Certeza</v>
      </c>
      <c r="BE127" s="27" t="str">
        <f>IF(MATRIZASPECTOS[[#This Row],[(E) Tipo de valoración extraordinaria 2020]]="","",IF(MATRIZASPECTOS[[#This Row],[(E) Tipo de valoración extraordinaria 2020]]="Manual","",MATRIZASPECTOS[[#This Row],[(2) Consecuencia]]))</f>
        <v>Moderada</v>
      </c>
      <c r="BF127" s="27" t="str">
        <f t="shared" si="280"/>
        <v>Moderado</v>
      </c>
      <c r="BG127" s="27">
        <f t="shared" si="281"/>
        <v>5</v>
      </c>
      <c r="BH127" s="27">
        <f t="shared" si="282"/>
        <v>3</v>
      </c>
      <c r="BI127" s="27">
        <f t="shared" si="283"/>
        <v>15</v>
      </c>
      <c r="BJ127" s="29">
        <f t="shared" si="284"/>
        <v>15</v>
      </c>
      <c r="BK127" s="78" t="str">
        <f t="shared" si="331"/>
        <v>Potencialmente no tolerable</v>
      </c>
      <c r="BL127" s="27" t="str">
        <f t="shared" si="285"/>
        <v>No</v>
      </c>
      <c r="BM127" s="53" t="s">
        <v>418</v>
      </c>
      <c r="BN127" s="80"/>
      <c r="BO127" s="84">
        <f t="shared" si="286"/>
        <v>0</v>
      </c>
      <c r="BP127" s="83"/>
      <c r="BQ127" s="84" t="str">
        <f t="shared" si="398"/>
        <v/>
      </c>
      <c r="BR127" s="27"/>
      <c r="BS127" s="85" t="str">
        <f t="shared" si="399"/>
        <v/>
      </c>
      <c r="BT127" s="86"/>
      <c r="BU127" s="78">
        <f t="shared" si="287"/>
        <v>15</v>
      </c>
      <c r="BV127" s="78" t="str">
        <f t="shared" si="288"/>
        <v>Potencialmente no tolerable</v>
      </c>
      <c r="BW127" s="84" t="str">
        <f t="shared" si="400"/>
        <v/>
      </c>
      <c r="BX127" s="78" t="str">
        <f t="shared" si="401"/>
        <v/>
      </c>
      <c r="BY127" s="78" t="str">
        <f t="shared" si="402"/>
        <v/>
      </c>
      <c r="BZ127" s="79"/>
      <c r="CA127" s="80"/>
      <c r="CB127" s="84" t="str">
        <f t="shared" si="403"/>
        <v/>
      </c>
      <c r="CC127" s="83"/>
      <c r="CD127" s="84" t="str">
        <f t="shared" si="404"/>
        <v/>
      </c>
      <c r="CE127" s="27"/>
      <c r="CF127" s="85" t="str">
        <f t="shared" si="405"/>
        <v/>
      </c>
      <c r="CG127" s="86"/>
      <c r="CH127" s="78" t="str">
        <f t="shared" si="406"/>
        <v/>
      </c>
      <c r="CI127" s="78" t="str">
        <f t="shared" si="407"/>
        <v/>
      </c>
      <c r="CJ127" s="84" t="str">
        <f t="shared" si="408"/>
        <v/>
      </c>
      <c r="CK127" s="78" t="str">
        <f t="shared" si="409"/>
        <v/>
      </c>
      <c r="CL127" s="78" t="str">
        <f t="shared" si="410"/>
        <v/>
      </c>
      <c r="CM127" s="79"/>
      <c r="CN127" s="80"/>
      <c r="CO127" s="84" t="str">
        <f t="shared" si="411"/>
        <v/>
      </c>
      <c r="CP127" s="83"/>
      <c r="CQ127" s="84" t="str">
        <f t="shared" si="412"/>
        <v/>
      </c>
      <c r="CR127" s="27"/>
      <c r="CS127" s="85" t="str">
        <f t="shared" si="413"/>
        <v/>
      </c>
      <c r="CT127" s="86"/>
      <c r="CU127" s="78" t="str">
        <f t="shared" si="414"/>
        <v/>
      </c>
      <c r="CV127" s="78" t="str">
        <f t="shared" si="415"/>
        <v/>
      </c>
      <c r="CW127" s="84" t="str">
        <f t="shared" si="416"/>
        <v/>
      </c>
      <c r="CX127" s="78" t="str">
        <f t="shared" si="417"/>
        <v/>
      </c>
      <c r="CY127" s="78" t="str">
        <f t="shared" si="418"/>
        <v/>
      </c>
      <c r="CZ127" s="87"/>
    </row>
    <row r="128" spans="1:104" ht="45.75" thickBot="1" x14ac:dyDescent="0.3">
      <c r="A128" s="17">
        <v>125</v>
      </c>
      <c r="B128" s="76" t="str">
        <f t="shared" si="386"/>
        <v>Generación de Títulos Mineros</v>
      </c>
      <c r="C128" s="76" t="str">
        <f t="shared" si="387"/>
        <v>Generación de vertimientos</v>
      </c>
      <c r="D128" s="76" t="str">
        <f t="shared" si="388"/>
        <v>Contaminación por descarga de aguas residuales domésticas</v>
      </c>
      <c r="E128" s="82">
        <v>43647</v>
      </c>
      <c r="F128" s="168" t="s">
        <v>334</v>
      </c>
      <c r="G128" s="99" t="s">
        <v>177</v>
      </c>
      <c r="H128" s="99" t="s">
        <v>337</v>
      </c>
      <c r="I128" s="77" t="s">
        <v>5</v>
      </c>
      <c r="J128" s="78" t="s">
        <v>90</v>
      </c>
      <c r="K128" s="111" t="s">
        <v>230</v>
      </c>
      <c r="L128" s="53" t="s">
        <v>269</v>
      </c>
      <c r="M128" s="80" t="s">
        <v>68</v>
      </c>
      <c r="N128" s="77" t="s">
        <v>208</v>
      </c>
      <c r="O128" s="77" t="s">
        <v>459</v>
      </c>
      <c r="P128" s="77" t="s">
        <v>20</v>
      </c>
      <c r="Q128" s="77" t="s">
        <v>50</v>
      </c>
      <c r="R128" s="78" t="s">
        <v>71</v>
      </c>
      <c r="S128" s="81" t="s">
        <v>75</v>
      </c>
      <c r="T128" s="82">
        <v>43647</v>
      </c>
      <c r="U128" s="78" t="s">
        <v>101</v>
      </c>
      <c r="V128" s="78" t="s">
        <v>103</v>
      </c>
      <c r="W128" s="78" t="str">
        <f t="shared" si="389"/>
        <v>Moderado</v>
      </c>
      <c r="X128" s="78">
        <f t="shared" si="390"/>
        <v>5</v>
      </c>
      <c r="Y128" s="78">
        <f t="shared" si="391"/>
        <v>3</v>
      </c>
      <c r="Z128" s="78">
        <f t="shared" si="392"/>
        <v>15</v>
      </c>
      <c r="AA128" s="78" t="str">
        <f t="shared" si="393"/>
        <v>Potencialmente no tolerable</v>
      </c>
      <c r="AB128" s="78" t="str">
        <f t="shared" si="394"/>
        <v>No</v>
      </c>
      <c r="AC128" s="53" t="s">
        <v>306</v>
      </c>
      <c r="AD128" s="80" t="s">
        <v>230</v>
      </c>
      <c r="AE128" s="78">
        <v>0</v>
      </c>
      <c r="AF128" s="83">
        <v>0</v>
      </c>
      <c r="AG128" s="84">
        <f t="shared" si="395"/>
        <v>0</v>
      </c>
      <c r="AH128" s="27">
        <v>0</v>
      </c>
      <c r="AI128" s="187">
        <f t="shared" si="272"/>
        <v>0</v>
      </c>
      <c r="AJ128" s="145">
        <v>44006</v>
      </c>
      <c r="AK128" s="145" t="s">
        <v>291</v>
      </c>
      <c r="AL128" s="158" t="str">
        <f>IF(MATRIZASPECTOS[[#This Row],[(2) Tipo de valoración 2020]]="","",IF(MATRIZASPECTOS[[#This Row],[(2) Tipo de valoración 2020]]="Manual","",MATRIZASPECTOS[[#This Row],[Probabilidad]]))</f>
        <v>Certeza</v>
      </c>
      <c r="AM128" s="158" t="str">
        <f>IF(MATRIZASPECTOS[[#This Row],[(2) Tipo de valoración 2020]]="","",IF(MATRIZASPECTOS[[#This Row],[(2) Tipo de valoración 2020]]="Manual","",MATRIZASPECTOS[[#This Row],[Consecuencia]]))</f>
        <v>Moderada</v>
      </c>
      <c r="AN128" s="159" t="str">
        <f t="shared" si="273"/>
        <v>Moderado</v>
      </c>
      <c r="AO128" s="159">
        <f t="shared" si="274"/>
        <v>5</v>
      </c>
      <c r="AP128" s="159">
        <f t="shared" si="275"/>
        <v>3</v>
      </c>
      <c r="AQ128" s="78">
        <f t="shared" si="276"/>
        <v>15</v>
      </c>
      <c r="AR128" s="84">
        <f t="shared" si="277"/>
        <v>15</v>
      </c>
      <c r="AS128" s="78" t="str">
        <f t="shared" si="396"/>
        <v>Potencialmente no tolerable</v>
      </c>
      <c r="AT128" s="78" t="str">
        <f t="shared" si="397"/>
        <v>No</v>
      </c>
      <c r="AU128" s="140" t="s">
        <v>282</v>
      </c>
      <c r="AV128" s="37" t="s">
        <v>230</v>
      </c>
      <c r="AW128" s="27">
        <v>0</v>
      </c>
      <c r="AX128" s="191">
        <v>0</v>
      </c>
      <c r="AY128" s="29">
        <f t="shared" si="278"/>
        <v>0</v>
      </c>
      <c r="AZ128" s="27">
        <v>0</v>
      </c>
      <c r="BA128" s="189">
        <f t="shared" si="279"/>
        <v>0</v>
      </c>
      <c r="BB128" s="145">
        <v>44105</v>
      </c>
      <c r="BC128" s="27" t="s">
        <v>292</v>
      </c>
      <c r="BD128" s="27" t="s">
        <v>99</v>
      </c>
      <c r="BE128" s="27" t="s">
        <v>103</v>
      </c>
      <c r="BF128" s="27" t="str">
        <f t="shared" si="280"/>
        <v>Bajo</v>
      </c>
      <c r="BG128" s="27">
        <f t="shared" si="281"/>
        <v>1</v>
      </c>
      <c r="BH128" s="27">
        <f t="shared" si="282"/>
        <v>3</v>
      </c>
      <c r="BI128" s="27">
        <f t="shared" si="283"/>
        <v>3</v>
      </c>
      <c r="BJ128" s="29">
        <f t="shared" si="284"/>
        <v>3</v>
      </c>
      <c r="BK128" s="78" t="str">
        <f t="shared" si="331"/>
        <v>Tolerable</v>
      </c>
      <c r="BL128" s="27" t="str">
        <f t="shared" si="285"/>
        <v>No</v>
      </c>
      <c r="BM128" s="53" t="s">
        <v>399</v>
      </c>
      <c r="BN128" s="80"/>
      <c r="BO128" s="84">
        <f t="shared" si="286"/>
        <v>0</v>
      </c>
      <c r="BP128" s="83"/>
      <c r="BQ128" s="84" t="str">
        <f t="shared" si="398"/>
        <v/>
      </c>
      <c r="BR128" s="27"/>
      <c r="BS128" s="85" t="str">
        <f t="shared" si="399"/>
        <v/>
      </c>
      <c r="BT128" s="86"/>
      <c r="BU128" s="78">
        <f t="shared" si="287"/>
        <v>15</v>
      </c>
      <c r="BV128" s="78" t="str">
        <f t="shared" si="288"/>
        <v>Potencialmente no tolerable</v>
      </c>
      <c r="BW128" s="84" t="str">
        <f t="shared" si="400"/>
        <v/>
      </c>
      <c r="BX128" s="78" t="str">
        <f t="shared" si="401"/>
        <v/>
      </c>
      <c r="BY128" s="78" t="str">
        <f t="shared" si="402"/>
        <v/>
      </c>
      <c r="BZ128" s="79"/>
      <c r="CA128" s="80"/>
      <c r="CB128" s="84" t="str">
        <f t="shared" si="403"/>
        <v/>
      </c>
      <c r="CC128" s="83"/>
      <c r="CD128" s="84" t="str">
        <f t="shared" si="404"/>
        <v/>
      </c>
      <c r="CE128" s="27"/>
      <c r="CF128" s="85" t="str">
        <f t="shared" si="405"/>
        <v/>
      </c>
      <c r="CG128" s="86"/>
      <c r="CH128" s="78" t="str">
        <f t="shared" si="406"/>
        <v/>
      </c>
      <c r="CI128" s="78" t="str">
        <f t="shared" si="407"/>
        <v/>
      </c>
      <c r="CJ128" s="84" t="str">
        <f t="shared" si="408"/>
        <v/>
      </c>
      <c r="CK128" s="78" t="str">
        <f t="shared" si="409"/>
        <v/>
      </c>
      <c r="CL128" s="78" t="str">
        <f t="shared" si="410"/>
        <v/>
      </c>
      <c r="CM128" s="79"/>
      <c r="CN128" s="80"/>
      <c r="CO128" s="84" t="str">
        <f t="shared" si="411"/>
        <v/>
      </c>
      <c r="CP128" s="83"/>
      <c r="CQ128" s="84" t="str">
        <f t="shared" si="412"/>
        <v/>
      </c>
      <c r="CR128" s="27"/>
      <c r="CS128" s="85" t="str">
        <f t="shared" si="413"/>
        <v/>
      </c>
      <c r="CT128" s="86"/>
      <c r="CU128" s="78" t="str">
        <f t="shared" si="414"/>
        <v/>
      </c>
      <c r="CV128" s="78" t="str">
        <f t="shared" si="415"/>
        <v/>
      </c>
      <c r="CW128" s="84" t="str">
        <f t="shared" si="416"/>
        <v/>
      </c>
      <c r="CX128" s="78" t="str">
        <f t="shared" si="417"/>
        <v/>
      </c>
      <c r="CY128" s="78" t="str">
        <f t="shared" si="418"/>
        <v/>
      </c>
      <c r="CZ128" s="87"/>
    </row>
    <row r="129" spans="1:104" ht="72.75" thickBot="1" x14ac:dyDescent="0.3">
      <c r="A129" s="17">
        <v>126</v>
      </c>
      <c r="B129" s="76" t="str">
        <f t="shared" si="386"/>
        <v>Generación de Títulos Mineros</v>
      </c>
      <c r="C129" s="76" t="str">
        <f t="shared" si="387"/>
        <v>Generación de residuos</v>
      </c>
      <c r="D129" s="76" t="str">
        <f t="shared" si="388"/>
        <v>Contaminación por generación de residuos ordinarios</v>
      </c>
      <c r="E129" s="82">
        <v>43647</v>
      </c>
      <c r="F129" s="168" t="s">
        <v>334</v>
      </c>
      <c r="G129" s="99" t="s">
        <v>177</v>
      </c>
      <c r="H129" s="99" t="s">
        <v>337</v>
      </c>
      <c r="I129" s="77" t="s">
        <v>5</v>
      </c>
      <c r="J129" s="78" t="s">
        <v>90</v>
      </c>
      <c r="K129" s="111" t="s">
        <v>230</v>
      </c>
      <c r="L129" s="53" t="s">
        <v>269</v>
      </c>
      <c r="M129" s="80" t="s">
        <v>68</v>
      </c>
      <c r="N129" s="77" t="s">
        <v>209</v>
      </c>
      <c r="O129" s="77" t="s">
        <v>459</v>
      </c>
      <c r="P129" s="77" t="s">
        <v>23</v>
      </c>
      <c r="Q129" s="77" t="s">
        <v>55</v>
      </c>
      <c r="R129" s="78" t="s">
        <v>71</v>
      </c>
      <c r="S129" s="81" t="s">
        <v>76</v>
      </c>
      <c r="T129" s="82">
        <v>43647</v>
      </c>
      <c r="U129" s="78" t="s">
        <v>101</v>
      </c>
      <c r="V129" s="78" t="s">
        <v>104</v>
      </c>
      <c r="W129" s="78" t="str">
        <f t="shared" si="389"/>
        <v>Alto</v>
      </c>
      <c r="X129" s="78">
        <f t="shared" si="390"/>
        <v>5</v>
      </c>
      <c r="Y129" s="78">
        <f t="shared" si="391"/>
        <v>5</v>
      </c>
      <c r="Z129" s="78">
        <f t="shared" si="392"/>
        <v>25</v>
      </c>
      <c r="AA129" s="78" t="str">
        <f t="shared" si="393"/>
        <v>No tolerable</v>
      </c>
      <c r="AB129" s="78" t="str">
        <f t="shared" si="394"/>
        <v>Si</v>
      </c>
      <c r="AC129" s="53" t="s">
        <v>308</v>
      </c>
      <c r="AD129" s="80" t="s">
        <v>284</v>
      </c>
      <c r="AE129" s="78">
        <v>0.97</v>
      </c>
      <c r="AF129" s="83">
        <v>0</v>
      </c>
      <c r="AG129" s="84">
        <f t="shared" si="395"/>
        <v>0.97</v>
      </c>
      <c r="AH129" s="27">
        <v>0.74</v>
      </c>
      <c r="AI129" s="187">
        <f t="shared" si="272"/>
        <v>0.23711340206185566</v>
      </c>
      <c r="AJ129" s="145">
        <v>44006</v>
      </c>
      <c r="AK129" s="145" t="s">
        <v>291</v>
      </c>
      <c r="AL129" s="158" t="str">
        <f>IF(MATRIZASPECTOS[[#This Row],[(2) Tipo de valoración 2020]]="","",IF(MATRIZASPECTOS[[#This Row],[(2) Tipo de valoración 2020]]="Manual","",MATRIZASPECTOS[[#This Row],[Probabilidad]]))</f>
        <v>Certeza</v>
      </c>
      <c r="AM129" s="158" t="str">
        <f>IF(MATRIZASPECTOS[[#This Row],[(2) Tipo de valoración 2020]]="","",IF(MATRIZASPECTOS[[#This Row],[(2) Tipo de valoración 2020]]="Manual","",MATRIZASPECTOS[[#This Row],[Consecuencia]]))</f>
        <v>Alta</v>
      </c>
      <c r="AN129" s="159" t="str">
        <f t="shared" si="273"/>
        <v>Alto</v>
      </c>
      <c r="AO129" s="159">
        <f t="shared" si="274"/>
        <v>5</v>
      </c>
      <c r="AP129" s="159">
        <f t="shared" si="275"/>
        <v>5</v>
      </c>
      <c r="AQ129" s="78">
        <f t="shared" si="276"/>
        <v>25</v>
      </c>
      <c r="AR129" s="84">
        <f t="shared" si="277"/>
        <v>19.072164948453608</v>
      </c>
      <c r="AS129" s="78" t="str">
        <f t="shared" si="396"/>
        <v>No tolerable</v>
      </c>
      <c r="AT129" s="78" t="str">
        <f t="shared" si="397"/>
        <v>Si</v>
      </c>
      <c r="AU129" s="140" t="s">
        <v>285</v>
      </c>
      <c r="AV129" s="37" t="s">
        <v>284</v>
      </c>
      <c r="AW129" s="27">
        <v>0.74</v>
      </c>
      <c r="AX129" s="191">
        <v>-0.18</v>
      </c>
      <c r="AY129" s="29">
        <f t="shared" si="278"/>
        <v>0.87319999999999998</v>
      </c>
      <c r="AZ129" s="27">
        <v>0.28000000000000003</v>
      </c>
      <c r="BA129" s="189">
        <f t="shared" si="279"/>
        <v>0.67934035730645892</v>
      </c>
      <c r="BB129" s="143">
        <v>44105</v>
      </c>
      <c r="BC129" s="27" t="s">
        <v>291</v>
      </c>
      <c r="BD129" s="27" t="str">
        <f>IF(MATRIZASPECTOS[[#This Row],[(E) Tipo de valoración extraordinaria 2020]]="","",IF(MATRIZASPECTOS[[#This Row],[(E) Tipo de valoración extraordinaria 2020]]="Manual","",MATRIZASPECTOS[[#This Row],[(2) Probabilidad]]))</f>
        <v>Certeza</v>
      </c>
      <c r="BE129" s="27" t="str">
        <f>IF(MATRIZASPECTOS[[#This Row],[(E) Tipo de valoración extraordinaria 2020]]="","",IF(MATRIZASPECTOS[[#This Row],[(E) Tipo de valoración extraordinaria 2020]]="Manual","",MATRIZASPECTOS[[#This Row],[(2) Consecuencia]]))</f>
        <v>Alta</v>
      </c>
      <c r="BF129" s="27" t="str">
        <f t="shared" si="280"/>
        <v>Alto</v>
      </c>
      <c r="BG129" s="27">
        <f t="shared" si="281"/>
        <v>5</v>
      </c>
      <c r="BH129" s="27">
        <f t="shared" si="282"/>
        <v>5</v>
      </c>
      <c r="BI129" s="29">
        <f t="shared" si="283"/>
        <v>19.072164948453608</v>
      </c>
      <c r="BJ129" s="29">
        <f t="shared" si="284"/>
        <v>6.2956735977634128</v>
      </c>
      <c r="BK129" s="78" t="str">
        <f t="shared" si="331"/>
        <v>Tolerable</v>
      </c>
      <c r="BL129" s="27" t="str">
        <f t="shared" si="285"/>
        <v>No</v>
      </c>
      <c r="BM129" s="53" t="s">
        <v>454</v>
      </c>
      <c r="BN129" s="80"/>
      <c r="BO129" s="84">
        <f t="shared" si="286"/>
        <v>0.74</v>
      </c>
      <c r="BP129" s="83"/>
      <c r="BQ129" s="84" t="str">
        <f t="shared" si="398"/>
        <v/>
      </c>
      <c r="BR129" s="27"/>
      <c r="BS129" s="85" t="str">
        <f t="shared" si="399"/>
        <v/>
      </c>
      <c r="BT129" s="86"/>
      <c r="BU129" s="78">
        <f t="shared" si="287"/>
        <v>19.072164948453608</v>
      </c>
      <c r="BV129" s="78" t="str">
        <f t="shared" si="288"/>
        <v>No tolerable</v>
      </c>
      <c r="BW129" s="84" t="str">
        <f t="shared" si="400"/>
        <v/>
      </c>
      <c r="BX129" s="78" t="str">
        <f t="shared" si="401"/>
        <v/>
      </c>
      <c r="BY129" s="78" t="str">
        <f t="shared" si="402"/>
        <v/>
      </c>
      <c r="BZ129" s="79"/>
      <c r="CA129" s="80"/>
      <c r="CB129" s="84" t="str">
        <f t="shared" si="403"/>
        <v/>
      </c>
      <c r="CC129" s="83"/>
      <c r="CD129" s="84" t="str">
        <f t="shared" si="404"/>
        <v/>
      </c>
      <c r="CE129" s="27"/>
      <c r="CF129" s="85" t="str">
        <f t="shared" si="405"/>
        <v/>
      </c>
      <c r="CG129" s="86"/>
      <c r="CH129" s="78" t="str">
        <f t="shared" si="406"/>
        <v/>
      </c>
      <c r="CI129" s="78" t="str">
        <f t="shared" si="407"/>
        <v/>
      </c>
      <c r="CJ129" s="84" t="str">
        <f t="shared" si="408"/>
        <v/>
      </c>
      <c r="CK129" s="78" t="str">
        <f t="shared" si="409"/>
        <v/>
      </c>
      <c r="CL129" s="78" t="str">
        <f t="shared" si="410"/>
        <v/>
      </c>
      <c r="CM129" s="79"/>
      <c r="CN129" s="80"/>
      <c r="CO129" s="84" t="str">
        <f t="shared" si="411"/>
        <v/>
      </c>
      <c r="CP129" s="83"/>
      <c r="CQ129" s="84" t="str">
        <f t="shared" si="412"/>
        <v/>
      </c>
      <c r="CR129" s="27"/>
      <c r="CS129" s="85" t="str">
        <f t="shared" si="413"/>
        <v/>
      </c>
      <c r="CT129" s="86"/>
      <c r="CU129" s="78" t="str">
        <f t="shared" si="414"/>
        <v/>
      </c>
      <c r="CV129" s="78" t="str">
        <f t="shared" si="415"/>
        <v/>
      </c>
      <c r="CW129" s="84" t="str">
        <f t="shared" si="416"/>
        <v/>
      </c>
      <c r="CX129" s="78" t="str">
        <f t="shared" si="417"/>
        <v/>
      </c>
      <c r="CY129" s="78" t="str">
        <f t="shared" si="418"/>
        <v/>
      </c>
      <c r="CZ129" s="87"/>
    </row>
    <row r="130" spans="1:104" ht="45.75" thickBot="1" x14ac:dyDescent="0.3">
      <c r="A130" s="17">
        <v>127</v>
      </c>
      <c r="B130" s="76" t="str">
        <f t="shared" si="386"/>
        <v>Generación de Títulos Mineros</v>
      </c>
      <c r="C130" s="76" t="str">
        <f t="shared" si="387"/>
        <v>Generación de residuos</v>
      </c>
      <c r="D130" s="76" t="str">
        <f t="shared" si="388"/>
        <v>Aprovechamiento de residuos reutilizables</v>
      </c>
      <c r="E130" s="82">
        <v>43647</v>
      </c>
      <c r="F130" s="168" t="s">
        <v>334</v>
      </c>
      <c r="G130" s="99" t="s">
        <v>177</v>
      </c>
      <c r="H130" s="99" t="s">
        <v>337</v>
      </c>
      <c r="I130" s="77" t="s">
        <v>5</v>
      </c>
      <c r="J130" s="78" t="s">
        <v>90</v>
      </c>
      <c r="K130" s="111" t="s">
        <v>230</v>
      </c>
      <c r="L130" s="53" t="s">
        <v>269</v>
      </c>
      <c r="M130" s="80" t="s">
        <v>68</v>
      </c>
      <c r="N130" s="77" t="s">
        <v>216</v>
      </c>
      <c r="O130" s="77" t="s">
        <v>459</v>
      </c>
      <c r="P130" s="77" t="s">
        <v>23</v>
      </c>
      <c r="Q130" s="77" t="s">
        <v>60</v>
      </c>
      <c r="R130" s="78" t="s">
        <v>72</v>
      </c>
      <c r="S130" s="81" t="s">
        <v>76</v>
      </c>
      <c r="T130" s="82">
        <v>43647</v>
      </c>
      <c r="U130" s="78" t="s">
        <v>101</v>
      </c>
      <c r="V130" s="78" t="s">
        <v>103</v>
      </c>
      <c r="W130" s="78" t="str">
        <f t="shared" si="389"/>
        <v>Moderado</v>
      </c>
      <c r="X130" s="78">
        <f t="shared" si="390"/>
        <v>5</v>
      </c>
      <c r="Y130" s="78">
        <f t="shared" si="391"/>
        <v>3</v>
      </c>
      <c r="Z130" s="78">
        <f t="shared" si="392"/>
        <v>15</v>
      </c>
      <c r="AA130" s="78" t="str">
        <f t="shared" si="393"/>
        <v>Potencialmente no tolerable</v>
      </c>
      <c r="AB130" s="78" t="str">
        <f t="shared" si="394"/>
        <v>No</v>
      </c>
      <c r="AC130" s="53" t="s">
        <v>320</v>
      </c>
      <c r="AD130" s="80" t="s">
        <v>230</v>
      </c>
      <c r="AE130" s="78">
        <v>0</v>
      </c>
      <c r="AF130" s="83">
        <v>0</v>
      </c>
      <c r="AG130" s="84">
        <f t="shared" si="395"/>
        <v>0</v>
      </c>
      <c r="AH130" s="27">
        <v>0</v>
      </c>
      <c r="AI130" s="187">
        <f t="shared" si="272"/>
        <v>0</v>
      </c>
      <c r="AJ130" s="145">
        <v>44006</v>
      </c>
      <c r="AK130" s="145" t="s">
        <v>291</v>
      </c>
      <c r="AL130" s="158" t="str">
        <f>IF(MATRIZASPECTOS[[#This Row],[(2) Tipo de valoración 2020]]="","",IF(MATRIZASPECTOS[[#This Row],[(2) Tipo de valoración 2020]]="Manual","",MATRIZASPECTOS[[#This Row],[Probabilidad]]))</f>
        <v>Certeza</v>
      </c>
      <c r="AM130" s="158" t="str">
        <f>IF(MATRIZASPECTOS[[#This Row],[(2) Tipo de valoración 2020]]="","",IF(MATRIZASPECTOS[[#This Row],[(2) Tipo de valoración 2020]]="Manual","",MATRIZASPECTOS[[#This Row],[Consecuencia]]))</f>
        <v>Moderada</v>
      </c>
      <c r="AN130" s="159" t="str">
        <f t="shared" si="273"/>
        <v>Moderado</v>
      </c>
      <c r="AO130" s="159">
        <f t="shared" si="274"/>
        <v>5</v>
      </c>
      <c r="AP130" s="159">
        <f t="shared" si="275"/>
        <v>3</v>
      </c>
      <c r="AQ130" s="78">
        <f t="shared" si="276"/>
        <v>15</v>
      </c>
      <c r="AR130" s="84">
        <f t="shared" si="277"/>
        <v>15</v>
      </c>
      <c r="AS130" s="78" t="str">
        <f t="shared" si="396"/>
        <v>Potencialmente no tolerable</v>
      </c>
      <c r="AT130" s="78" t="str">
        <f t="shared" si="397"/>
        <v>No</v>
      </c>
      <c r="AU130" s="140" t="s">
        <v>321</v>
      </c>
      <c r="AV130" s="37" t="s">
        <v>230</v>
      </c>
      <c r="AW130" s="27">
        <v>0</v>
      </c>
      <c r="AX130" s="191">
        <v>0</v>
      </c>
      <c r="AY130" s="29">
        <f t="shared" si="278"/>
        <v>0</v>
      </c>
      <c r="AZ130" s="27">
        <v>0</v>
      </c>
      <c r="BA130" s="189">
        <f t="shared" si="279"/>
        <v>0</v>
      </c>
      <c r="BB130" s="145">
        <v>44105</v>
      </c>
      <c r="BC130" s="27" t="s">
        <v>292</v>
      </c>
      <c r="BD130" s="27" t="s">
        <v>100</v>
      </c>
      <c r="BE130" s="27" t="s">
        <v>103</v>
      </c>
      <c r="BF130" s="27" t="str">
        <f t="shared" si="280"/>
        <v>Bajo</v>
      </c>
      <c r="BG130" s="27">
        <f t="shared" si="281"/>
        <v>3</v>
      </c>
      <c r="BH130" s="27">
        <f t="shared" si="282"/>
        <v>3</v>
      </c>
      <c r="BI130" s="27">
        <f t="shared" si="283"/>
        <v>9</v>
      </c>
      <c r="BJ130" s="29">
        <f t="shared" si="284"/>
        <v>9</v>
      </c>
      <c r="BK130" s="78" t="str">
        <f t="shared" si="331"/>
        <v>Tolerable</v>
      </c>
      <c r="BL130" s="27" t="str">
        <f t="shared" si="285"/>
        <v>No</v>
      </c>
      <c r="BM130" s="53" t="s">
        <v>449</v>
      </c>
      <c r="BN130" s="80"/>
      <c r="BO130" s="84">
        <f t="shared" si="286"/>
        <v>0</v>
      </c>
      <c r="BP130" s="83"/>
      <c r="BQ130" s="84" t="str">
        <f t="shared" si="398"/>
        <v/>
      </c>
      <c r="BR130" s="27"/>
      <c r="BS130" s="85" t="str">
        <f t="shared" si="399"/>
        <v/>
      </c>
      <c r="BT130" s="86"/>
      <c r="BU130" s="78">
        <f t="shared" si="287"/>
        <v>15</v>
      </c>
      <c r="BV130" s="78" t="str">
        <f t="shared" si="288"/>
        <v>Potencialmente no tolerable</v>
      </c>
      <c r="BW130" s="84" t="str">
        <f t="shared" si="400"/>
        <v/>
      </c>
      <c r="BX130" s="78" t="str">
        <f t="shared" si="401"/>
        <v/>
      </c>
      <c r="BY130" s="78" t="str">
        <f t="shared" si="402"/>
        <v/>
      </c>
      <c r="BZ130" s="79"/>
      <c r="CA130" s="80"/>
      <c r="CB130" s="84" t="str">
        <f t="shared" si="403"/>
        <v/>
      </c>
      <c r="CC130" s="83"/>
      <c r="CD130" s="84" t="str">
        <f t="shared" si="404"/>
        <v/>
      </c>
      <c r="CE130" s="27"/>
      <c r="CF130" s="85" t="str">
        <f t="shared" si="405"/>
        <v/>
      </c>
      <c r="CG130" s="86"/>
      <c r="CH130" s="78" t="str">
        <f t="shared" si="406"/>
        <v/>
      </c>
      <c r="CI130" s="78" t="str">
        <f t="shared" si="407"/>
        <v/>
      </c>
      <c r="CJ130" s="84" t="str">
        <f t="shared" si="408"/>
        <v/>
      </c>
      <c r="CK130" s="78" t="str">
        <f t="shared" si="409"/>
        <v/>
      </c>
      <c r="CL130" s="78" t="str">
        <f t="shared" si="410"/>
        <v/>
      </c>
      <c r="CM130" s="79"/>
      <c r="CN130" s="80"/>
      <c r="CO130" s="84" t="str">
        <f t="shared" si="411"/>
        <v/>
      </c>
      <c r="CP130" s="83"/>
      <c r="CQ130" s="84" t="str">
        <f t="shared" si="412"/>
        <v/>
      </c>
      <c r="CR130" s="27"/>
      <c r="CS130" s="85" t="str">
        <f t="shared" si="413"/>
        <v/>
      </c>
      <c r="CT130" s="86"/>
      <c r="CU130" s="78" t="str">
        <f t="shared" si="414"/>
        <v/>
      </c>
      <c r="CV130" s="78" t="str">
        <f t="shared" si="415"/>
        <v/>
      </c>
      <c r="CW130" s="84" t="str">
        <f t="shared" si="416"/>
        <v/>
      </c>
      <c r="CX130" s="78" t="str">
        <f t="shared" si="417"/>
        <v/>
      </c>
      <c r="CY130" s="78" t="str">
        <f t="shared" si="418"/>
        <v/>
      </c>
      <c r="CZ130" s="87"/>
    </row>
    <row r="131" spans="1:104" ht="45.75" thickBot="1" x14ac:dyDescent="0.3">
      <c r="A131" s="17">
        <v>128</v>
      </c>
      <c r="B131" s="76" t="str">
        <f t="shared" si="386"/>
        <v>Generación de Títulos Mineros</v>
      </c>
      <c r="C131" s="76" t="str">
        <f t="shared" si="387"/>
        <v>Generación de residuos</v>
      </c>
      <c r="D131" s="76" t="str">
        <f t="shared" si="388"/>
        <v>Aprovechamiento de residuos recuperables</v>
      </c>
      <c r="E131" s="82">
        <v>43647</v>
      </c>
      <c r="F131" s="168" t="s">
        <v>334</v>
      </c>
      <c r="G131" s="99" t="s">
        <v>177</v>
      </c>
      <c r="H131" s="99" t="s">
        <v>337</v>
      </c>
      <c r="I131" s="77" t="s">
        <v>5</v>
      </c>
      <c r="J131" s="78" t="s">
        <v>90</v>
      </c>
      <c r="K131" s="111" t="s">
        <v>230</v>
      </c>
      <c r="L131" s="53" t="s">
        <v>269</v>
      </c>
      <c r="M131" s="80" t="s">
        <v>68</v>
      </c>
      <c r="N131" s="77" t="s">
        <v>210</v>
      </c>
      <c r="O131" s="77" t="s">
        <v>459</v>
      </c>
      <c r="P131" s="77" t="s">
        <v>23</v>
      </c>
      <c r="Q131" s="77" t="s">
        <v>59</v>
      </c>
      <c r="R131" s="78" t="s">
        <v>72</v>
      </c>
      <c r="S131" s="81" t="s">
        <v>76</v>
      </c>
      <c r="T131" s="82">
        <v>43647</v>
      </c>
      <c r="U131" s="78" t="s">
        <v>101</v>
      </c>
      <c r="V131" s="78" t="s">
        <v>103</v>
      </c>
      <c r="W131" s="78" t="str">
        <f t="shared" si="389"/>
        <v>Moderado</v>
      </c>
      <c r="X131" s="78">
        <f t="shared" si="390"/>
        <v>5</v>
      </c>
      <c r="Y131" s="78">
        <f t="shared" si="391"/>
        <v>3</v>
      </c>
      <c r="Z131" s="78">
        <f t="shared" si="392"/>
        <v>15</v>
      </c>
      <c r="AA131" s="78" t="str">
        <f t="shared" si="393"/>
        <v>Potencialmente no tolerable</v>
      </c>
      <c r="AB131" s="78" t="str">
        <f t="shared" si="394"/>
        <v>No</v>
      </c>
      <c r="AC131" s="53" t="s">
        <v>320</v>
      </c>
      <c r="AD131" s="80" t="s">
        <v>230</v>
      </c>
      <c r="AE131" s="78">
        <v>0</v>
      </c>
      <c r="AF131" s="83">
        <v>0</v>
      </c>
      <c r="AG131" s="84">
        <f t="shared" si="395"/>
        <v>0</v>
      </c>
      <c r="AH131" s="27">
        <v>0</v>
      </c>
      <c r="AI131" s="187">
        <f t="shared" si="272"/>
        <v>0</v>
      </c>
      <c r="AJ131" s="145">
        <v>44006</v>
      </c>
      <c r="AK131" s="145" t="s">
        <v>291</v>
      </c>
      <c r="AL131" s="158" t="str">
        <f>IF(MATRIZASPECTOS[[#This Row],[(2) Tipo de valoración 2020]]="","",IF(MATRIZASPECTOS[[#This Row],[(2) Tipo de valoración 2020]]="Manual","",MATRIZASPECTOS[[#This Row],[Probabilidad]]))</f>
        <v>Certeza</v>
      </c>
      <c r="AM131" s="158" t="str">
        <f>IF(MATRIZASPECTOS[[#This Row],[(2) Tipo de valoración 2020]]="","",IF(MATRIZASPECTOS[[#This Row],[(2) Tipo de valoración 2020]]="Manual","",MATRIZASPECTOS[[#This Row],[Consecuencia]]))</f>
        <v>Moderada</v>
      </c>
      <c r="AN131" s="159" t="str">
        <f t="shared" si="273"/>
        <v>Moderado</v>
      </c>
      <c r="AO131" s="159">
        <f t="shared" si="274"/>
        <v>5</v>
      </c>
      <c r="AP131" s="159">
        <f t="shared" si="275"/>
        <v>3</v>
      </c>
      <c r="AQ131" s="78">
        <f t="shared" si="276"/>
        <v>15</v>
      </c>
      <c r="AR131" s="84">
        <f t="shared" si="277"/>
        <v>15</v>
      </c>
      <c r="AS131" s="78" t="str">
        <f t="shared" si="396"/>
        <v>Potencialmente no tolerable</v>
      </c>
      <c r="AT131" s="78" t="str">
        <f t="shared" si="397"/>
        <v>No</v>
      </c>
      <c r="AU131" s="140" t="s">
        <v>321</v>
      </c>
      <c r="AV131" s="37" t="s">
        <v>230</v>
      </c>
      <c r="AW131" s="27">
        <v>0</v>
      </c>
      <c r="AX131" s="191">
        <v>0</v>
      </c>
      <c r="AY131" s="29">
        <f t="shared" si="278"/>
        <v>0</v>
      </c>
      <c r="AZ131" s="27">
        <v>0</v>
      </c>
      <c r="BA131" s="189">
        <f t="shared" si="279"/>
        <v>0</v>
      </c>
      <c r="BB131" s="145">
        <v>44105</v>
      </c>
      <c r="BC131" s="27" t="s">
        <v>292</v>
      </c>
      <c r="BD131" s="27" t="s">
        <v>100</v>
      </c>
      <c r="BE131" s="27" t="s">
        <v>103</v>
      </c>
      <c r="BF131" s="27" t="str">
        <f t="shared" si="280"/>
        <v>Bajo</v>
      </c>
      <c r="BG131" s="27">
        <f t="shared" si="281"/>
        <v>3</v>
      </c>
      <c r="BH131" s="27">
        <f t="shared" si="282"/>
        <v>3</v>
      </c>
      <c r="BI131" s="27">
        <f t="shared" si="283"/>
        <v>9</v>
      </c>
      <c r="BJ131" s="29">
        <f t="shared" si="284"/>
        <v>9</v>
      </c>
      <c r="BK131" s="78" t="str">
        <f t="shared" si="331"/>
        <v>Tolerable</v>
      </c>
      <c r="BL131" s="27" t="str">
        <f t="shared" si="285"/>
        <v>No</v>
      </c>
      <c r="BM131" s="53" t="s">
        <v>449</v>
      </c>
      <c r="BN131" s="80"/>
      <c r="BO131" s="84">
        <f t="shared" si="286"/>
        <v>0</v>
      </c>
      <c r="BP131" s="83"/>
      <c r="BQ131" s="84" t="str">
        <f t="shared" si="398"/>
        <v/>
      </c>
      <c r="BR131" s="27"/>
      <c r="BS131" s="85" t="str">
        <f t="shared" si="399"/>
        <v/>
      </c>
      <c r="BT131" s="86"/>
      <c r="BU131" s="78">
        <f t="shared" si="287"/>
        <v>15</v>
      </c>
      <c r="BV131" s="78" t="str">
        <f t="shared" si="288"/>
        <v>Potencialmente no tolerable</v>
      </c>
      <c r="BW131" s="84" t="str">
        <f t="shared" si="400"/>
        <v/>
      </c>
      <c r="BX131" s="78" t="str">
        <f t="shared" si="401"/>
        <v/>
      </c>
      <c r="BY131" s="78" t="str">
        <f t="shared" si="402"/>
        <v/>
      </c>
      <c r="BZ131" s="79"/>
      <c r="CA131" s="80"/>
      <c r="CB131" s="84" t="str">
        <f t="shared" si="403"/>
        <v/>
      </c>
      <c r="CC131" s="83"/>
      <c r="CD131" s="84" t="str">
        <f t="shared" si="404"/>
        <v/>
      </c>
      <c r="CE131" s="27"/>
      <c r="CF131" s="85" t="str">
        <f t="shared" si="405"/>
        <v/>
      </c>
      <c r="CG131" s="86"/>
      <c r="CH131" s="78" t="str">
        <f t="shared" si="406"/>
        <v/>
      </c>
      <c r="CI131" s="78" t="str">
        <f t="shared" si="407"/>
        <v/>
      </c>
      <c r="CJ131" s="84" t="str">
        <f t="shared" si="408"/>
        <v/>
      </c>
      <c r="CK131" s="78" t="str">
        <f t="shared" si="409"/>
        <v/>
      </c>
      <c r="CL131" s="78" t="str">
        <f t="shared" si="410"/>
        <v/>
      </c>
      <c r="CM131" s="79"/>
      <c r="CN131" s="80"/>
      <c r="CO131" s="84" t="str">
        <f t="shared" si="411"/>
        <v/>
      </c>
      <c r="CP131" s="83"/>
      <c r="CQ131" s="84" t="str">
        <f t="shared" si="412"/>
        <v/>
      </c>
      <c r="CR131" s="27"/>
      <c r="CS131" s="85" t="str">
        <f t="shared" si="413"/>
        <v/>
      </c>
      <c r="CT131" s="86"/>
      <c r="CU131" s="78" t="str">
        <f t="shared" si="414"/>
        <v/>
      </c>
      <c r="CV131" s="78" t="str">
        <f t="shared" si="415"/>
        <v/>
      </c>
      <c r="CW131" s="84" t="str">
        <f t="shared" si="416"/>
        <v/>
      </c>
      <c r="CX131" s="78" t="str">
        <f t="shared" si="417"/>
        <v/>
      </c>
      <c r="CY131" s="78" t="str">
        <f t="shared" si="418"/>
        <v/>
      </c>
      <c r="CZ131" s="87"/>
    </row>
    <row r="132" spans="1:104" ht="54.75" thickBot="1" x14ac:dyDescent="0.3">
      <c r="A132" s="17">
        <v>129</v>
      </c>
      <c r="B132" s="76" t="str">
        <f t="shared" si="386"/>
        <v>Generación de Títulos Mineros</v>
      </c>
      <c r="C132" s="76" t="str">
        <f t="shared" si="387"/>
        <v>Generación de residuos</v>
      </c>
      <c r="D132" s="76" t="str">
        <f t="shared" si="388"/>
        <v>Contaminación por generación de residuos de aparatos eléctricos y electrónicos</v>
      </c>
      <c r="E132" s="82">
        <v>43647</v>
      </c>
      <c r="F132" s="168" t="s">
        <v>334</v>
      </c>
      <c r="G132" s="99" t="s">
        <v>177</v>
      </c>
      <c r="H132" s="99" t="s">
        <v>337</v>
      </c>
      <c r="I132" s="77" t="s">
        <v>5</v>
      </c>
      <c r="J132" s="78" t="s">
        <v>90</v>
      </c>
      <c r="K132" s="111" t="s">
        <v>230</v>
      </c>
      <c r="L132" s="53" t="s">
        <v>269</v>
      </c>
      <c r="M132" s="80" t="s">
        <v>68</v>
      </c>
      <c r="N132" s="77" t="s">
        <v>214</v>
      </c>
      <c r="O132" s="77" t="s">
        <v>459</v>
      </c>
      <c r="P132" s="77" t="s">
        <v>23</v>
      </c>
      <c r="Q132" s="77" t="s">
        <v>58</v>
      </c>
      <c r="R132" s="78" t="s">
        <v>71</v>
      </c>
      <c r="S132" s="81" t="s">
        <v>76</v>
      </c>
      <c r="T132" s="82">
        <v>43647</v>
      </c>
      <c r="U132" s="78" t="s">
        <v>101</v>
      </c>
      <c r="V132" s="78" t="s">
        <v>104</v>
      </c>
      <c r="W132" s="78" t="str">
        <f t="shared" si="389"/>
        <v>Alto</v>
      </c>
      <c r="X132" s="78">
        <f t="shared" si="390"/>
        <v>5</v>
      </c>
      <c r="Y132" s="78">
        <f t="shared" si="391"/>
        <v>5</v>
      </c>
      <c r="Z132" s="78">
        <f t="shared" si="392"/>
        <v>25</v>
      </c>
      <c r="AA132" s="78" t="str">
        <f t="shared" si="393"/>
        <v>No tolerable</v>
      </c>
      <c r="AB132" s="78" t="str">
        <f t="shared" si="394"/>
        <v>Si</v>
      </c>
      <c r="AC132" s="53" t="s">
        <v>309</v>
      </c>
      <c r="AD132" s="37" t="s">
        <v>230</v>
      </c>
      <c r="AE132" s="78">
        <v>0</v>
      </c>
      <c r="AF132" s="83">
        <v>0</v>
      </c>
      <c r="AG132" s="84">
        <f t="shared" si="395"/>
        <v>0</v>
      </c>
      <c r="AH132" s="27">
        <v>0</v>
      </c>
      <c r="AI132" s="187">
        <f t="shared" ref="AI132:AI195" si="419">IF(AG132="","",IF(AH132="","",IF(AH132=0,0,((AG132-AH132)/AG132))))</f>
        <v>0</v>
      </c>
      <c r="AJ132" s="145">
        <v>44006</v>
      </c>
      <c r="AK132" s="145" t="s">
        <v>291</v>
      </c>
      <c r="AL132" s="158" t="str">
        <f>IF(MATRIZASPECTOS[[#This Row],[(2) Tipo de valoración 2020]]="","",IF(MATRIZASPECTOS[[#This Row],[(2) Tipo de valoración 2020]]="Manual","",MATRIZASPECTOS[[#This Row],[Probabilidad]]))</f>
        <v>Certeza</v>
      </c>
      <c r="AM132" s="158" t="str">
        <f>IF(MATRIZASPECTOS[[#This Row],[(2) Tipo de valoración 2020]]="","",IF(MATRIZASPECTOS[[#This Row],[(2) Tipo de valoración 2020]]="Manual","",MATRIZASPECTOS[[#This Row],[Consecuencia]]))</f>
        <v>Alta</v>
      </c>
      <c r="AN132" s="159" t="str">
        <f t="shared" ref="AN132:AN195" si="420">IF(AQ132="","",IF(AQ132&lt;=10,"Bajo",IF(AQ132&lt;=15,"Moderado",IF(AQ132&gt;15,"Alto",""))))</f>
        <v>Alto</v>
      </c>
      <c r="AO132" s="159">
        <f t="shared" ref="AO132:AO195" si="421">IF(AL132="","",VLOOKUP(AL132,MATRIZ2,2,FALSE))</f>
        <v>5</v>
      </c>
      <c r="AP132" s="159">
        <f t="shared" ref="AP132:AP195" si="422">IF(AM132="","",VLOOKUP(AM132,MATRIZ3,2,FALSE))</f>
        <v>5</v>
      </c>
      <c r="AQ132" s="78">
        <f t="shared" ref="AQ132:AQ195" si="423">IF(AO132="","",IF(AP132="","",(AO132*AP132)))</f>
        <v>25</v>
      </c>
      <c r="AR132" s="84">
        <f t="shared" ref="AR132:AR195" si="424">IF(AI132="","",(IF(AI132&lt;=-1%,(AQ132+(ABS(AQ132*AI132))),(AQ132-((ABS(AQ132*AI132))+AF132)))))</f>
        <v>25</v>
      </c>
      <c r="AS132" s="78" t="str">
        <f t="shared" si="396"/>
        <v>No tolerable</v>
      </c>
      <c r="AT132" s="78" t="str">
        <f t="shared" si="397"/>
        <v>Si</v>
      </c>
      <c r="AU132" s="53" t="s">
        <v>286</v>
      </c>
      <c r="AV132" s="37" t="s">
        <v>230</v>
      </c>
      <c r="AW132" s="27">
        <v>0</v>
      </c>
      <c r="AX132" s="191">
        <v>0</v>
      </c>
      <c r="AY132" s="29">
        <f t="shared" ref="AY132:AY195" si="425">IF(AW132="","",IF(AX132="","",(AW132-(AW132*AX132))))</f>
        <v>0</v>
      </c>
      <c r="AZ132" s="27">
        <v>0</v>
      </c>
      <c r="BA132" s="189">
        <f t="shared" ref="BA132:BA195" si="426">IF(AY132="","",IF(AZ132="","",IF(AZ132=0,0,((AY132-AZ132)/AY132))))</f>
        <v>0</v>
      </c>
      <c r="BB132" s="142">
        <v>44105</v>
      </c>
      <c r="BC132" s="27" t="s">
        <v>291</v>
      </c>
      <c r="BD132" s="27" t="str">
        <f>IF(MATRIZASPECTOS[[#This Row],[(E) Tipo de valoración extraordinaria 2020]]="","",IF(MATRIZASPECTOS[[#This Row],[(E) Tipo de valoración extraordinaria 2020]]="Manual","",MATRIZASPECTOS[[#This Row],[(2) Probabilidad]]))</f>
        <v>Certeza</v>
      </c>
      <c r="BE132" s="27" t="str">
        <f>IF(MATRIZASPECTOS[[#This Row],[(E) Tipo de valoración extraordinaria 2020]]="","",IF(MATRIZASPECTOS[[#This Row],[(E) Tipo de valoración extraordinaria 2020]]="Manual","",MATRIZASPECTOS[[#This Row],[(2) Consecuencia]]))</f>
        <v>Alta</v>
      </c>
      <c r="BF132" s="27" t="str">
        <f t="shared" ref="BF132:BF195" si="427">IF(BI132="","",IF(BI132&lt;=10,"Bajo",IF(BI132&lt;=15,"Moderado",IF(BI132&gt;15,"Alto",""))))</f>
        <v>Alto</v>
      </c>
      <c r="BG132" s="27">
        <f t="shared" ref="BG132:BG195" si="428">IF(BD132="","",VLOOKUP(BD132,MATRIZ2,2,FALSE))</f>
        <v>5</v>
      </c>
      <c r="BH132" s="27">
        <f t="shared" ref="BH132:BH195" si="429">IF(BE132="","",VLOOKUP(BE132,MATRIZ3,2,FALSE))</f>
        <v>5</v>
      </c>
      <c r="BI132" s="27">
        <f t="shared" ref="BI132:BI195" si="430">IF(BG132="","",IF(BH132="","",IF(BC132="Manual",(BG132*BH132),AR132)))</f>
        <v>25</v>
      </c>
      <c r="BJ132" s="29">
        <f t="shared" ref="BJ132:BJ195" si="431">IF(BA132="","",(IF(BA132&lt;=-1%,(BI132+(ABS(BI132*BA132))),(BI132-((ABS(BI132*BA132))+AX132)))))</f>
        <v>25</v>
      </c>
      <c r="BK132" s="78" t="str">
        <f t="shared" si="331"/>
        <v>No tolerable</v>
      </c>
      <c r="BL132" s="27" t="str">
        <f t="shared" ref="BL132:BL195" si="432">IF(BK132="","",IF(BK132="Tolerable","No",IF(BK132="Potencialmente no tolerable","No",IF(BK132="No tolerable","Si",""))))</f>
        <v>Si</v>
      </c>
      <c r="BM132" s="53" t="s">
        <v>420</v>
      </c>
      <c r="BN132" s="80"/>
      <c r="BO132" s="84">
        <f t="shared" ref="BO132:BO195" si="433">IF(AH132="","",AH132)</f>
        <v>0</v>
      </c>
      <c r="BP132" s="83"/>
      <c r="BQ132" s="84" t="str">
        <f t="shared" si="398"/>
        <v/>
      </c>
      <c r="BR132" s="27"/>
      <c r="BS132" s="85" t="str">
        <f t="shared" si="399"/>
        <v/>
      </c>
      <c r="BT132" s="86"/>
      <c r="BU132" s="78">
        <f t="shared" ref="BU132:BU195" si="434">IF(AR132="","",AR132)</f>
        <v>25</v>
      </c>
      <c r="BV132" s="78" t="str">
        <f t="shared" ref="BV132:BV195" si="435">IF(AS132="","",AS132)</f>
        <v>No tolerable</v>
      </c>
      <c r="BW132" s="84" t="str">
        <f t="shared" si="400"/>
        <v/>
      </c>
      <c r="BX132" s="78" t="str">
        <f t="shared" si="401"/>
        <v/>
      </c>
      <c r="BY132" s="78" t="str">
        <f t="shared" si="402"/>
        <v/>
      </c>
      <c r="BZ132" s="79"/>
      <c r="CA132" s="80"/>
      <c r="CB132" s="84" t="str">
        <f t="shared" si="403"/>
        <v/>
      </c>
      <c r="CC132" s="83"/>
      <c r="CD132" s="84" t="str">
        <f t="shared" si="404"/>
        <v/>
      </c>
      <c r="CE132" s="27"/>
      <c r="CF132" s="85" t="str">
        <f t="shared" si="405"/>
        <v/>
      </c>
      <c r="CG132" s="86"/>
      <c r="CH132" s="78" t="str">
        <f t="shared" si="406"/>
        <v/>
      </c>
      <c r="CI132" s="78" t="str">
        <f t="shared" si="407"/>
        <v/>
      </c>
      <c r="CJ132" s="84" t="str">
        <f t="shared" si="408"/>
        <v/>
      </c>
      <c r="CK132" s="78" t="str">
        <f t="shared" si="409"/>
        <v/>
      </c>
      <c r="CL132" s="78" t="str">
        <f t="shared" si="410"/>
        <v/>
      </c>
      <c r="CM132" s="79"/>
      <c r="CN132" s="80"/>
      <c r="CO132" s="84" t="str">
        <f t="shared" si="411"/>
        <v/>
      </c>
      <c r="CP132" s="83"/>
      <c r="CQ132" s="84" t="str">
        <f t="shared" si="412"/>
        <v/>
      </c>
      <c r="CR132" s="27"/>
      <c r="CS132" s="85" t="str">
        <f t="shared" si="413"/>
        <v/>
      </c>
      <c r="CT132" s="86"/>
      <c r="CU132" s="78" t="str">
        <f t="shared" si="414"/>
        <v/>
      </c>
      <c r="CV132" s="78" t="str">
        <f t="shared" si="415"/>
        <v/>
      </c>
      <c r="CW132" s="84" t="str">
        <f t="shared" si="416"/>
        <v/>
      </c>
      <c r="CX132" s="78" t="str">
        <f t="shared" si="417"/>
        <v/>
      </c>
      <c r="CY132" s="78" t="str">
        <f t="shared" si="418"/>
        <v/>
      </c>
      <c r="CZ132" s="87"/>
    </row>
    <row r="133" spans="1:104" ht="45.75" thickBot="1" x14ac:dyDescent="0.3">
      <c r="A133" s="17">
        <v>130</v>
      </c>
      <c r="B133" s="76" t="str">
        <f t="shared" si="386"/>
        <v>Generación de Títulos Mineros</v>
      </c>
      <c r="C133" s="76" t="str">
        <f t="shared" si="387"/>
        <v>Generación de emisiones</v>
      </c>
      <c r="D133" s="76" t="str">
        <f t="shared" si="388"/>
        <v>Contaminación por emisión de varios agentes clasificados</v>
      </c>
      <c r="E133" s="82">
        <v>43647</v>
      </c>
      <c r="F133" s="168" t="s">
        <v>334</v>
      </c>
      <c r="G133" s="99" t="s">
        <v>177</v>
      </c>
      <c r="H133" s="99" t="s">
        <v>337</v>
      </c>
      <c r="I133" s="77" t="s">
        <v>5</v>
      </c>
      <c r="J133" s="78" t="s">
        <v>90</v>
      </c>
      <c r="K133" s="111" t="s">
        <v>230</v>
      </c>
      <c r="L133" s="53" t="s">
        <v>269</v>
      </c>
      <c r="M133" s="80" t="s">
        <v>68</v>
      </c>
      <c r="N133" s="77" t="s">
        <v>212</v>
      </c>
      <c r="O133" s="77" t="s">
        <v>458</v>
      </c>
      <c r="P133" s="77" t="s">
        <v>19</v>
      </c>
      <c r="Q133" s="77" t="s">
        <v>44</v>
      </c>
      <c r="R133" s="78" t="s">
        <v>71</v>
      </c>
      <c r="S133" s="81" t="s">
        <v>74</v>
      </c>
      <c r="T133" s="82">
        <v>43647</v>
      </c>
      <c r="U133" s="78" t="s">
        <v>101</v>
      </c>
      <c r="V133" s="78" t="s">
        <v>103</v>
      </c>
      <c r="W133" s="78" t="str">
        <f t="shared" si="389"/>
        <v>Moderado</v>
      </c>
      <c r="X133" s="78">
        <f t="shared" si="390"/>
        <v>5</v>
      </c>
      <c r="Y133" s="78">
        <f t="shared" si="391"/>
        <v>3</v>
      </c>
      <c r="Z133" s="78">
        <f t="shared" si="392"/>
        <v>15</v>
      </c>
      <c r="AA133" s="78" t="str">
        <f t="shared" si="393"/>
        <v>Potencialmente no tolerable</v>
      </c>
      <c r="AB133" s="78" t="str">
        <f t="shared" si="394"/>
        <v>No</v>
      </c>
      <c r="AC133" s="53" t="s">
        <v>306</v>
      </c>
      <c r="AD133" s="80" t="s">
        <v>230</v>
      </c>
      <c r="AE133" s="78">
        <v>0</v>
      </c>
      <c r="AF133" s="83">
        <v>0</v>
      </c>
      <c r="AG133" s="84">
        <f t="shared" si="395"/>
        <v>0</v>
      </c>
      <c r="AH133" s="27">
        <v>0</v>
      </c>
      <c r="AI133" s="187">
        <f t="shared" si="419"/>
        <v>0</v>
      </c>
      <c r="AJ133" s="145">
        <v>44006</v>
      </c>
      <c r="AK133" s="145" t="s">
        <v>291</v>
      </c>
      <c r="AL133" s="158" t="str">
        <f>IF(MATRIZASPECTOS[[#This Row],[(2) Tipo de valoración 2020]]="","",IF(MATRIZASPECTOS[[#This Row],[(2) Tipo de valoración 2020]]="Manual","",MATRIZASPECTOS[[#This Row],[Probabilidad]]))</f>
        <v>Certeza</v>
      </c>
      <c r="AM133" s="158" t="str">
        <f>IF(MATRIZASPECTOS[[#This Row],[(2) Tipo de valoración 2020]]="","",IF(MATRIZASPECTOS[[#This Row],[(2) Tipo de valoración 2020]]="Manual","",MATRIZASPECTOS[[#This Row],[Consecuencia]]))</f>
        <v>Moderada</v>
      </c>
      <c r="AN133" s="159" t="str">
        <f t="shared" si="420"/>
        <v>Moderado</v>
      </c>
      <c r="AO133" s="159">
        <f t="shared" si="421"/>
        <v>5</v>
      </c>
      <c r="AP133" s="159">
        <f t="shared" si="422"/>
        <v>3</v>
      </c>
      <c r="AQ133" s="78">
        <f t="shared" si="423"/>
        <v>15</v>
      </c>
      <c r="AR133" s="84">
        <f t="shared" si="424"/>
        <v>15</v>
      </c>
      <c r="AS133" s="78" t="str">
        <f t="shared" si="396"/>
        <v>Potencialmente no tolerable</v>
      </c>
      <c r="AT133" s="78" t="str">
        <f t="shared" si="397"/>
        <v>No</v>
      </c>
      <c r="AU133" s="140" t="s">
        <v>300</v>
      </c>
      <c r="AV133" s="37" t="s">
        <v>230</v>
      </c>
      <c r="AW133" s="27">
        <v>0</v>
      </c>
      <c r="AX133" s="191">
        <v>0</v>
      </c>
      <c r="AY133" s="29">
        <f t="shared" si="425"/>
        <v>0</v>
      </c>
      <c r="AZ133" s="27">
        <v>0</v>
      </c>
      <c r="BA133" s="189">
        <f t="shared" si="426"/>
        <v>0</v>
      </c>
      <c r="BB133" s="145">
        <v>44105</v>
      </c>
      <c r="BC133" s="27" t="s">
        <v>292</v>
      </c>
      <c r="BD133" s="27" t="s">
        <v>100</v>
      </c>
      <c r="BE133" s="27" t="s">
        <v>103</v>
      </c>
      <c r="BF133" s="27" t="str">
        <f t="shared" si="427"/>
        <v>Bajo</v>
      </c>
      <c r="BG133" s="27">
        <f t="shared" si="428"/>
        <v>3</v>
      </c>
      <c r="BH133" s="27">
        <f t="shared" si="429"/>
        <v>3</v>
      </c>
      <c r="BI133" s="27">
        <f t="shared" si="430"/>
        <v>9</v>
      </c>
      <c r="BJ133" s="29">
        <f t="shared" si="431"/>
        <v>9</v>
      </c>
      <c r="BK133" s="78" t="str">
        <f t="shared" si="331"/>
        <v>Tolerable</v>
      </c>
      <c r="BL133" s="27" t="str">
        <f t="shared" si="432"/>
        <v>No</v>
      </c>
      <c r="BM133" s="53" t="s">
        <v>426</v>
      </c>
      <c r="BN133" s="80"/>
      <c r="BO133" s="84">
        <f t="shared" si="433"/>
        <v>0</v>
      </c>
      <c r="BP133" s="83"/>
      <c r="BQ133" s="84" t="str">
        <f t="shared" si="398"/>
        <v/>
      </c>
      <c r="BR133" s="27"/>
      <c r="BS133" s="85" t="str">
        <f t="shared" si="399"/>
        <v/>
      </c>
      <c r="BT133" s="86"/>
      <c r="BU133" s="78">
        <f t="shared" si="434"/>
        <v>15</v>
      </c>
      <c r="BV133" s="78" t="str">
        <f t="shared" si="435"/>
        <v>Potencialmente no tolerable</v>
      </c>
      <c r="BW133" s="84" t="str">
        <f t="shared" si="400"/>
        <v/>
      </c>
      <c r="BX133" s="78" t="str">
        <f t="shared" si="401"/>
        <v/>
      </c>
      <c r="BY133" s="78" t="str">
        <f t="shared" si="402"/>
        <v/>
      </c>
      <c r="BZ133" s="79"/>
      <c r="CA133" s="80"/>
      <c r="CB133" s="84" t="str">
        <f t="shared" si="403"/>
        <v/>
      </c>
      <c r="CC133" s="83"/>
      <c r="CD133" s="84" t="str">
        <f t="shared" si="404"/>
        <v/>
      </c>
      <c r="CE133" s="27"/>
      <c r="CF133" s="85" t="str">
        <f t="shared" si="405"/>
        <v/>
      </c>
      <c r="CG133" s="86"/>
      <c r="CH133" s="78" t="str">
        <f t="shared" si="406"/>
        <v/>
      </c>
      <c r="CI133" s="78" t="str">
        <f t="shared" si="407"/>
        <v/>
      </c>
      <c r="CJ133" s="84" t="str">
        <f t="shared" si="408"/>
        <v/>
      </c>
      <c r="CK133" s="78" t="str">
        <f t="shared" si="409"/>
        <v/>
      </c>
      <c r="CL133" s="78" t="str">
        <f t="shared" si="410"/>
        <v/>
      </c>
      <c r="CM133" s="79"/>
      <c r="CN133" s="80"/>
      <c r="CO133" s="84" t="str">
        <f t="shared" si="411"/>
        <v/>
      </c>
      <c r="CP133" s="83"/>
      <c r="CQ133" s="84" t="str">
        <f t="shared" si="412"/>
        <v/>
      </c>
      <c r="CR133" s="27"/>
      <c r="CS133" s="85" t="str">
        <f t="shared" si="413"/>
        <v/>
      </c>
      <c r="CT133" s="86"/>
      <c r="CU133" s="78" t="str">
        <f t="shared" si="414"/>
        <v/>
      </c>
      <c r="CV133" s="78" t="str">
        <f t="shared" si="415"/>
        <v/>
      </c>
      <c r="CW133" s="84" t="str">
        <f t="shared" si="416"/>
        <v/>
      </c>
      <c r="CX133" s="78" t="str">
        <f t="shared" si="417"/>
        <v/>
      </c>
      <c r="CY133" s="78" t="str">
        <f t="shared" si="418"/>
        <v/>
      </c>
      <c r="CZ133" s="87"/>
    </row>
    <row r="134" spans="1:104" ht="45.75" thickBot="1" x14ac:dyDescent="0.3">
      <c r="A134" s="17">
        <v>131</v>
      </c>
      <c r="B134" s="76" t="str">
        <f t="shared" si="386"/>
        <v>Generación de Títulos Mineros</v>
      </c>
      <c r="C134" s="76" t="str">
        <f t="shared" si="387"/>
        <v>Generación de emisiones</v>
      </c>
      <c r="D134" s="76" t="str">
        <f t="shared" si="388"/>
        <v>Contaminación por emisión de varios agentes clasificados</v>
      </c>
      <c r="E134" s="82">
        <v>43647</v>
      </c>
      <c r="F134" s="168" t="s">
        <v>334</v>
      </c>
      <c r="G134" s="99" t="s">
        <v>177</v>
      </c>
      <c r="H134" s="99" t="s">
        <v>337</v>
      </c>
      <c r="I134" s="77" t="s">
        <v>5</v>
      </c>
      <c r="J134" s="78" t="s">
        <v>90</v>
      </c>
      <c r="K134" s="111" t="s">
        <v>230</v>
      </c>
      <c r="L134" s="53" t="s">
        <v>269</v>
      </c>
      <c r="M134" s="80" t="s">
        <v>68</v>
      </c>
      <c r="N134" s="77" t="s">
        <v>211</v>
      </c>
      <c r="O134" s="77" t="s">
        <v>458</v>
      </c>
      <c r="P134" s="77" t="s">
        <v>19</v>
      </c>
      <c r="Q134" s="77" t="s">
        <v>44</v>
      </c>
      <c r="R134" s="78" t="s">
        <v>71</v>
      </c>
      <c r="S134" s="81" t="s">
        <v>74</v>
      </c>
      <c r="T134" s="82">
        <v>43647</v>
      </c>
      <c r="U134" s="78" t="s">
        <v>101</v>
      </c>
      <c r="V134" s="78" t="s">
        <v>103</v>
      </c>
      <c r="W134" s="78" t="str">
        <f t="shared" si="389"/>
        <v>Moderado</v>
      </c>
      <c r="X134" s="78">
        <f t="shared" si="390"/>
        <v>5</v>
      </c>
      <c r="Y134" s="78">
        <f t="shared" si="391"/>
        <v>3</v>
      </c>
      <c r="Z134" s="78">
        <f t="shared" si="392"/>
        <v>15</v>
      </c>
      <c r="AA134" s="78" t="str">
        <f t="shared" si="393"/>
        <v>Potencialmente no tolerable</v>
      </c>
      <c r="AB134" s="78" t="str">
        <f t="shared" si="394"/>
        <v>No</v>
      </c>
      <c r="AC134" s="53" t="s">
        <v>306</v>
      </c>
      <c r="AD134" s="80" t="s">
        <v>230</v>
      </c>
      <c r="AE134" s="78">
        <v>0</v>
      </c>
      <c r="AF134" s="83">
        <v>0</v>
      </c>
      <c r="AG134" s="84">
        <f t="shared" si="395"/>
        <v>0</v>
      </c>
      <c r="AH134" s="27">
        <v>0</v>
      </c>
      <c r="AI134" s="187">
        <f t="shared" si="419"/>
        <v>0</v>
      </c>
      <c r="AJ134" s="145">
        <v>44006</v>
      </c>
      <c r="AK134" s="145" t="s">
        <v>291</v>
      </c>
      <c r="AL134" s="158" t="str">
        <f>IF(MATRIZASPECTOS[[#This Row],[(2) Tipo de valoración 2020]]="","",IF(MATRIZASPECTOS[[#This Row],[(2) Tipo de valoración 2020]]="Manual","",MATRIZASPECTOS[[#This Row],[Probabilidad]]))</f>
        <v>Certeza</v>
      </c>
      <c r="AM134" s="158" t="str">
        <f>IF(MATRIZASPECTOS[[#This Row],[(2) Tipo de valoración 2020]]="","",IF(MATRIZASPECTOS[[#This Row],[(2) Tipo de valoración 2020]]="Manual","",MATRIZASPECTOS[[#This Row],[Consecuencia]]))</f>
        <v>Moderada</v>
      </c>
      <c r="AN134" s="159" t="str">
        <f t="shared" si="420"/>
        <v>Moderado</v>
      </c>
      <c r="AO134" s="159">
        <f t="shared" si="421"/>
        <v>5</v>
      </c>
      <c r="AP134" s="159">
        <f t="shared" si="422"/>
        <v>3</v>
      </c>
      <c r="AQ134" s="78">
        <f t="shared" si="423"/>
        <v>15</v>
      </c>
      <c r="AR134" s="84">
        <f t="shared" si="424"/>
        <v>15</v>
      </c>
      <c r="AS134" s="78" t="str">
        <f t="shared" si="396"/>
        <v>Potencialmente no tolerable</v>
      </c>
      <c r="AT134" s="78" t="str">
        <f t="shared" si="397"/>
        <v>No</v>
      </c>
      <c r="AU134" s="140" t="s">
        <v>282</v>
      </c>
      <c r="AV134" s="37" t="s">
        <v>230</v>
      </c>
      <c r="AW134" s="27">
        <v>0</v>
      </c>
      <c r="AX134" s="191">
        <v>0</v>
      </c>
      <c r="AY134" s="29">
        <f t="shared" si="425"/>
        <v>0</v>
      </c>
      <c r="AZ134" s="27">
        <v>0</v>
      </c>
      <c r="BA134" s="189">
        <f t="shared" si="426"/>
        <v>0</v>
      </c>
      <c r="BB134" s="145">
        <v>44105</v>
      </c>
      <c r="BC134" s="27" t="s">
        <v>292</v>
      </c>
      <c r="BD134" s="27" t="s">
        <v>100</v>
      </c>
      <c r="BE134" s="27" t="s">
        <v>103</v>
      </c>
      <c r="BF134" s="27" t="str">
        <f t="shared" si="427"/>
        <v>Bajo</v>
      </c>
      <c r="BG134" s="27">
        <f t="shared" si="428"/>
        <v>3</v>
      </c>
      <c r="BH134" s="27">
        <f t="shared" si="429"/>
        <v>3</v>
      </c>
      <c r="BI134" s="27">
        <f t="shared" si="430"/>
        <v>9</v>
      </c>
      <c r="BJ134" s="29">
        <f t="shared" si="431"/>
        <v>9</v>
      </c>
      <c r="BK134" s="78" t="str">
        <f t="shared" si="331"/>
        <v>Tolerable</v>
      </c>
      <c r="BL134" s="27" t="str">
        <f t="shared" si="432"/>
        <v>No</v>
      </c>
      <c r="BM134" s="53" t="s">
        <v>425</v>
      </c>
      <c r="BN134" s="80"/>
      <c r="BO134" s="84">
        <f t="shared" si="433"/>
        <v>0</v>
      </c>
      <c r="BP134" s="83"/>
      <c r="BQ134" s="84" t="str">
        <f t="shared" si="398"/>
        <v/>
      </c>
      <c r="BR134" s="27"/>
      <c r="BS134" s="85" t="str">
        <f t="shared" si="399"/>
        <v/>
      </c>
      <c r="BT134" s="86"/>
      <c r="BU134" s="78">
        <f t="shared" si="434"/>
        <v>15</v>
      </c>
      <c r="BV134" s="78" t="str">
        <f t="shared" si="435"/>
        <v>Potencialmente no tolerable</v>
      </c>
      <c r="BW134" s="84" t="str">
        <f t="shared" si="400"/>
        <v/>
      </c>
      <c r="BX134" s="78" t="str">
        <f t="shared" si="401"/>
        <v/>
      </c>
      <c r="BY134" s="78" t="str">
        <f t="shared" si="402"/>
        <v/>
      </c>
      <c r="BZ134" s="79"/>
      <c r="CA134" s="80"/>
      <c r="CB134" s="84" t="str">
        <f t="shared" si="403"/>
        <v/>
      </c>
      <c r="CC134" s="83"/>
      <c r="CD134" s="84" t="str">
        <f t="shared" si="404"/>
        <v/>
      </c>
      <c r="CE134" s="27"/>
      <c r="CF134" s="85" t="str">
        <f t="shared" si="405"/>
        <v/>
      </c>
      <c r="CG134" s="86"/>
      <c r="CH134" s="78" t="str">
        <f t="shared" si="406"/>
        <v/>
      </c>
      <c r="CI134" s="78" t="str">
        <f t="shared" si="407"/>
        <v/>
      </c>
      <c r="CJ134" s="84" t="str">
        <f t="shared" si="408"/>
        <v/>
      </c>
      <c r="CK134" s="78" t="str">
        <f t="shared" si="409"/>
        <v/>
      </c>
      <c r="CL134" s="78" t="str">
        <f t="shared" si="410"/>
        <v/>
      </c>
      <c r="CM134" s="79"/>
      <c r="CN134" s="80"/>
      <c r="CO134" s="84" t="str">
        <f t="shared" si="411"/>
        <v/>
      </c>
      <c r="CP134" s="83"/>
      <c r="CQ134" s="84" t="str">
        <f t="shared" si="412"/>
        <v/>
      </c>
      <c r="CR134" s="27"/>
      <c r="CS134" s="85" t="str">
        <f t="shared" si="413"/>
        <v/>
      </c>
      <c r="CT134" s="86"/>
      <c r="CU134" s="78" t="str">
        <f t="shared" si="414"/>
        <v/>
      </c>
      <c r="CV134" s="78" t="str">
        <f t="shared" si="415"/>
        <v/>
      </c>
      <c r="CW134" s="84" t="str">
        <f t="shared" si="416"/>
        <v/>
      </c>
      <c r="CX134" s="78" t="str">
        <f t="shared" si="417"/>
        <v/>
      </c>
      <c r="CY134" s="78" t="str">
        <f t="shared" si="418"/>
        <v/>
      </c>
      <c r="CZ134" s="87"/>
    </row>
    <row r="135" spans="1:104" ht="45.75" thickBot="1" x14ac:dyDescent="0.3">
      <c r="A135" s="17">
        <v>132</v>
      </c>
      <c r="B135" s="76" t="str">
        <f t="shared" si="386"/>
        <v>Generación de Títulos Mineros</v>
      </c>
      <c r="C135" s="76" t="str">
        <f t="shared" si="387"/>
        <v>Consumo de materias primas e insumos</v>
      </c>
      <c r="D135" s="76" t="str">
        <f t="shared" si="388"/>
        <v>Agotamiento de los recursos naturales no renovables</v>
      </c>
      <c r="E135" s="82">
        <v>43647</v>
      </c>
      <c r="F135" s="168" t="s">
        <v>334</v>
      </c>
      <c r="G135" s="99" t="s">
        <v>177</v>
      </c>
      <c r="H135" s="99" t="s">
        <v>337</v>
      </c>
      <c r="I135" s="77" t="s">
        <v>5</v>
      </c>
      <c r="J135" s="78" t="s">
        <v>91</v>
      </c>
      <c r="K135" s="104" t="s">
        <v>262</v>
      </c>
      <c r="L135" s="53" t="s">
        <v>269</v>
      </c>
      <c r="M135" s="80" t="s">
        <v>233</v>
      </c>
      <c r="N135" s="77" t="s">
        <v>218</v>
      </c>
      <c r="O135" s="77" t="s">
        <v>459</v>
      </c>
      <c r="P135" s="77" t="s">
        <v>24</v>
      </c>
      <c r="Q135" s="77" t="s">
        <v>62</v>
      </c>
      <c r="R135" s="78" t="s">
        <v>71</v>
      </c>
      <c r="S135" s="81" t="s">
        <v>77</v>
      </c>
      <c r="T135" s="82">
        <v>43647</v>
      </c>
      <c r="U135" s="78" t="s">
        <v>100</v>
      </c>
      <c r="V135" s="78" t="s">
        <v>103</v>
      </c>
      <c r="W135" s="78" t="str">
        <f t="shared" si="389"/>
        <v>Bajo</v>
      </c>
      <c r="X135" s="78">
        <f t="shared" si="390"/>
        <v>3</v>
      </c>
      <c r="Y135" s="78">
        <f t="shared" si="391"/>
        <v>3</v>
      </c>
      <c r="Z135" s="78">
        <f t="shared" si="392"/>
        <v>9</v>
      </c>
      <c r="AA135" s="78" t="str">
        <f t="shared" si="393"/>
        <v>Tolerable</v>
      </c>
      <c r="AB135" s="78" t="str">
        <f t="shared" si="394"/>
        <v>No</v>
      </c>
      <c r="AC135" s="53" t="s">
        <v>306</v>
      </c>
      <c r="AD135" s="80" t="s">
        <v>230</v>
      </c>
      <c r="AE135" s="78">
        <v>0</v>
      </c>
      <c r="AF135" s="83">
        <v>0</v>
      </c>
      <c r="AG135" s="84">
        <f t="shared" si="395"/>
        <v>0</v>
      </c>
      <c r="AH135" s="27">
        <v>0</v>
      </c>
      <c r="AI135" s="187">
        <f t="shared" si="419"/>
        <v>0</v>
      </c>
      <c r="AJ135" s="145">
        <v>44006</v>
      </c>
      <c r="AK135" s="145" t="s">
        <v>291</v>
      </c>
      <c r="AL135" s="158" t="str">
        <f>IF(MATRIZASPECTOS[[#This Row],[(2) Tipo de valoración 2020]]="","",IF(MATRIZASPECTOS[[#This Row],[(2) Tipo de valoración 2020]]="Manual","",MATRIZASPECTOS[[#This Row],[Probabilidad]]))</f>
        <v>Probable</v>
      </c>
      <c r="AM135" s="158" t="str">
        <f>IF(MATRIZASPECTOS[[#This Row],[(2) Tipo de valoración 2020]]="","",IF(MATRIZASPECTOS[[#This Row],[(2) Tipo de valoración 2020]]="Manual","",MATRIZASPECTOS[[#This Row],[Consecuencia]]))</f>
        <v>Moderada</v>
      </c>
      <c r="AN135" s="159" t="str">
        <f t="shared" si="420"/>
        <v>Bajo</v>
      </c>
      <c r="AO135" s="159">
        <f t="shared" si="421"/>
        <v>3</v>
      </c>
      <c r="AP135" s="159">
        <f t="shared" si="422"/>
        <v>3</v>
      </c>
      <c r="AQ135" s="78">
        <f t="shared" si="423"/>
        <v>9</v>
      </c>
      <c r="AR135" s="84">
        <f t="shared" si="424"/>
        <v>9</v>
      </c>
      <c r="AS135" s="78" t="str">
        <f t="shared" si="396"/>
        <v>Tolerable</v>
      </c>
      <c r="AT135" s="78" t="str">
        <f t="shared" si="397"/>
        <v>No</v>
      </c>
      <c r="AU135" s="140" t="s">
        <v>302</v>
      </c>
      <c r="AV135" s="37" t="s">
        <v>230</v>
      </c>
      <c r="AW135" s="27">
        <v>0</v>
      </c>
      <c r="AX135" s="191">
        <v>0</v>
      </c>
      <c r="AY135" s="29">
        <f t="shared" si="425"/>
        <v>0</v>
      </c>
      <c r="AZ135" s="27">
        <v>0</v>
      </c>
      <c r="BA135" s="189">
        <f t="shared" si="426"/>
        <v>0</v>
      </c>
      <c r="BB135" s="142">
        <v>44105</v>
      </c>
      <c r="BC135" s="27" t="s">
        <v>291</v>
      </c>
      <c r="BD135" s="27" t="str">
        <f>IF(MATRIZASPECTOS[[#This Row],[(E) Tipo de valoración extraordinaria 2020]]="","",IF(MATRIZASPECTOS[[#This Row],[(E) Tipo de valoración extraordinaria 2020]]="Manual","",MATRIZASPECTOS[[#This Row],[(2) Probabilidad]]))</f>
        <v>Probable</v>
      </c>
      <c r="BE135" s="27" t="str">
        <f>IF(MATRIZASPECTOS[[#This Row],[(E) Tipo de valoración extraordinaria 2020]]="","",IF(MATRIZASPECTOS[[#This Row],[(E) Tipo de valoración extraordinaria 2020]]="Manual","",MATRIZASPECTOS[[#This Row],[(2) Consecuencia]]))</f>
        <v>Moderada</v>
      </c>
      <c r="BF135" s="27" t="str">
        <f t="shared" si="427"/>
        <v>Bajo</v>
      </c>
      <c r="BG135" s="27">
        <f t="shared" si="428"/>
        <v>3</v>
      </c>
      <c r="BH135" s="27">
        <f t="shared" si="429"/>
        <v>3</v>
      </c>
      <c r="BI135" s="27">
        <f t="shared" si="430"/>
        <v>9</v>
      </c>
      <c r="BJ135" s="29">
        <f t="shared" si="431"/>
        <v>9</v>
      </c>
      <c r="BK135" s="78" t="str">
        <f t="shared" si="331"/>
        <v>Tolerable</v>
      </c>
      <c r="BL135" s="27" t="str">
        <f t="shared" si="432"/>
        <v>No</v>
      </c>
      <c r="BM135" s="53" t="s">
        <v>406</v>
      </c>
      <c r="BN135" s="80"/>
      <c r="BO135" s="84">
        <f t="shared" si="433"/>
        <v>0</v>
      </c>
      <c r="BP135" s="83"/>
      <c r="BQ135" s="84" t="str">
        <f t="shared" si="398"/>
        <v/>
      </c>
      <c r="BR135" s="27"/>
      <c r="BS135" s="85" t="str">
        <f t="shared" si="399"/>
        <v/>
      </c>
      <c r="BT135" s="86"/>
      <c r="BU135" s="78">
        <f t="shared" si="434"/>
        <v>9</v>
      </c>
      <c r="BV135" s="78" t="str">
        <f t="shared" si="435"/>
        <v>Tolerable</v>
      </c>
      <c r="BW135" s="84" t="str">
        <f t="shared" si="400"/>
        <v/>
      </c>
      <c r="BX135" s="78" t="str">
        <f t="shared" si="401"/>
        <v/>
      </c>
      <c r="BY135" s="78" t="str">
        <f t="shared" si="402"/>
        <v/>
      </c>
      <c r="BZ135" s="79"/>
      <c r="CA135" s="80"/>
      <c r="CB135" s="84" t="str">
        <f t="shared" si="403"/>
        <v/>
      </c>
      <c r="CC135" s="83"/>
      <c r="CD135" s="84" t="str">
        <f t="shared" si="404"/>
        <v/>
      </c>
      <c r="CE135" s="27"/>
      <c r="CF135" s="85" t="str">
        <f t="shared" si="405"/>
        <v/>
      </c>
      <c r="CG135" s="86"/>
      <c r="CH135" s="78" t="str">
        <f t="shared" si="406"/>
        <v/>
      </c>
      <c r="CI135" s="78" t="str">
        <f t="shared" si="407"/>
        <v/>
      </c>
      <c r="CJ135" s="84" t="str">
        <f t="shared" si="408"/>
        <v/>
      </c>
      <c r="CK135" s="78" t="str">
        <f t="shared" si="409"/>
        <v/>
      </c>
      <c r="CL135" s="78" t="str">
        <f t="shared" si="410"/>
        <v/>
      </c>
      <c r="CM135" s="79"/>
      <c r="CN135" s="80"/>
      <c r="CO135" s="84" t="str">
        <f t="shared" si="411"/>
        <v/>
      </c>
      <c r="CP135" s="83"/>
      <c r="CQ135" s="84" t="str">
        <f t="shared" si="412"/>
        <v/>
      </c>
      <c r="CR135" s="27"/>
      <c r="CS135" s="85" t="str">
        <f t="shared" si="413"/>
        <v/>
      </c>
      <c r="CT135" s="86"/>
      <c r="CU135" s="78" t="str">
        <f t="shared" si="414"/>
        <v/>
      </c>
      <c r="CV135" s="78" t="str">
        <f t="shared" si="415"/>
        <v/>
      </c>
      <c r="CW135" s="84" t="str">
        <f t="shared" si="416"/>
        <v/>
      </c>
      <c r="CX135" s="78" t="str">
        <f t="shared" si="417"/>
        <v/>
      </c>
      <c r="CY135" s="78" t="str">
        <f t="shared" si="418"/>
        <v/>
      </c>
      <c r="CZ135" s="87"/>
    </row>
    <row r="136" spans="1:104" ht="45.75" thickBot="1" x14ac:dyDescent="0.3">
      <c r="A136" s="17">
        <v>133</v>
      </c>
      <c r="B136" s="76" t="str">
        <f t="shared" si="386"/>
        <v>Generación de Títulos Mineros</v>
      </c>
      <c r="C136" s="76" t="str">
        <f t="shared" si="387"/>
        <v>Generación de emisiones</v>
      </c>
      <c r="D136" s="76" t="str">
        <f t="shared" si="388"/>
        <v>Contaminación por emisión de contaminantes criterio</v>
      </c>
      <c r="E136" s="82">
        <v>43647</v>
      </c>
      <c r="F136" s="168" t="s">
        <v>334</v>
      </c>
      <c r="G136" s="99" t="s">
        <v>177</v>
      </c>
      <c r="H136" s="99" t="s">
        <v>337</v>
      </c>
      <c r="I136" s="77" t="s">
        <v>5</v>
      </c>
      <c r="J136" s="78" t="s">
        <v>91</v>
      </c>
      <c r="K136" s="104" t="s">
        <v>262</v>
      </c>
      <c r="L136" s="53" t="s">
        <v>269</v>
      </c>
      <c r="M136" s="80" t="s">
        <v>68</v>
      </c>
      <c r="N136" s="77" t="s">
        <v>219</v>
      </c>
      <c r="O136" s="77" t="s">
        <v>459</v>
      </c>
      <c r="P136" s="77" t="s">
        <v>19</v>
      </c>
      <c r="Q136" s="77" t="s">
        <v>46</v>
      </c>
      <c r="R136" s="78" t="s">
        <v>71</v>
      </c>
      <c r="S136" s="81" t="s">
        <v>74</v>
      </c>
      <c r="T136" s="82">
        <v>43647</v>
      </c>
      <c r="U136" s="78" t="s">
        <v>100</v>
      </c>
      <c r="V136" s="78" t="s">
        <v>103</v>
      </c>
      <c r="W136" s="78" t="str">
        <f t="shared" si="389"/>
        <v>Bajo</v>
      </c>
      <c r="X136" s="78">
        <f t="shared" si="390"/>
        <v>3</v>
      </c>
      <c r="Y136" s="78">
        <f t="shared" si="391"/>
        <v>3</v>
      </c>
      <c r="Z136" s="78">
        <f t="shared" si="392"/>
        <v>9</v>
      </c>
      <c r="AA136" s="78" t="str">
        <f t="shared" si="393"/>
        <v>Tolerable</v>
      </c>
      <c r="AB136" s="78" t="str">
        <f t="shared" si="394"/>
        <v>No</v>
      </c>
      <c r="AC136" s="53" t="s">
        <v>306</v>
      </c>
      <c r="AD136" s="80" t="s">
        <v>230</v>
      </c>
      <c r="AE136" s="78">
        <v>0</v>
      </c>
      <c r="AF136" s="83">
        <v>0</v>
      </c>
      <c r="AG136" s="84">
        <f t="shared" si="395"/>
        <v>0</v>
      </c>
      <c r="AH136" s="27">
        <v>0</v>
      </c>
      <c r="AI136" s="187">
        <f t="shared" si="419"/>
        <v>0</v>
      </c>
      <c r="AJ136" s="145">
        <v>44006</v>
      </c>
      <c r="AK136" s="145" t="s">
        <v>291</v>
      </c>
      <c r="AL136" s="158" t="str">
        <f>IF(MATRIZASPECTOS[[#This Row],[(2) Tipo de valoración 2020]]="","",IF(MATRIZASPECTOS[[#This Row],[(2) Tipo de valoración 2020]]="Manual","",MATRIZASPECTOS[[#This Row],[Probabilidad]]))</f>
        <v>Probable</v>
      </c>
      <c r="AM136" s="158" t="str">
        <f>IF(MATRIZASPECTOS[[#This Row],[(2) Tipo de valoración 2020]]="","",IF(MATRIZASPECTOS[[#This Row],[(2) Tipo de valoración 2020]]="Manual","",MATRIZASPECTOS[[#This Row],[Consecuencia]]))</f>
        <v>Moderada</v>
      </c>
      <c r="AN136" s="159" t="str">
        <f t="shared" si="420"/>
        <v>Bajo</v>
      </c>
      <c r="AO136" s="159">
        <f t="shared" si="421"/>
        <v>3</v>
      </c>
      <c r="AP136" s="159">
        <f t="shared" si="422"/>
        <v>3</v>
      </c>
      <c r="AQ136" s="78">
        <f t="shared" si="423"/>
        <v>9</v>
      </c>
      <c r="AR136" s="84">
        <f t="shared" si="424"/>
        <v>9</v>
      </c>
      <c r="AS136" s="78" t="str">
        <f t="shared" si="396"/>
        <v>Tolerable</v>
      </c>
      <c r="AT136" s="78" t="str">
        <f t="shared" si="397"/>
        <v>No</v>
      </c>
      <c r="AU136" s="140" t="s">
        <v>302</v>
      </c>
      <c r="AV136" s="37" t="s">
        <v>230</v>
      </c>
      <c r="AW136" s="27">
        <v>0</v>
      </c>
      <c r="AX136" s="191">
        <v>0</v>
      </c>
      <c r="AY136" s="29">
        <f t="shared" si="425"/>
        <v>0</v>
      </c>
      <c r="AZ136" s="27">
        <v>0</v>
      </c>
      <c r="BA136" s="189">
        <f t="shared" si="426"/>
        <v>0</v>
      </c>
      <c r="BB136" s="142">
        <v>44105</v>
      </c>
      <c r="BC136" s="27" t="s">
        <v>291</v>
      </c>
      <c r="BD136" s="27" t="str">
        <f>IF(MATRIZASPECTOS[[#This Row],[(E) Tipo de valoración extraordinaria 2020]]="","",IF(MATRIZASPECTOS[[#This Row],[(E) Tipo de valoración extraordinaria 2020]]="Manual","",MATRIZASPECTOS[[#This Row],[(2) Probabilidad]]))</f>
        <v>Probable</v>
      </c>
      <c r="BE136" s="27" t="str">
        <f>IF(MATRIZASPECTOS[[#This Row],[(E) Tipo de valoración extraordinaria 2020]]="","",IF(MATRIZASPECTOS[[#This Row],[(E) Tipo de valoración extraordinaria 2020]]="Manual","",MATRIZASPECTOS[[#This Row],[(2) Consecuencia]]))</f>
        <v>Moderada</v>
      </c>
      <c r="BF136" s="27" t="str">
        <f t="shared" si="427"/>
        <v>Bajo</v>
      </c>
      <c r="BG136" s="27">
        <f t="shared" si="428"/>
        <v>3</v>
      </c>
      <c r="BH136" s="27">
        <f t="shared" si="429"/>
        <v>3</v>
      </c>
      <c r="BI136" s="27">
        <f t="shared" si="430"/>
        <v>9</v>
      </c>
      <c r="BJ136" s="29">
        <f t="shared" si="431"/>
        <v>9</v>
      </c>
      <c r="BK136" s="78" t="str">
        <f t="shared" si="331"/>
        <v>Tolerable</v>
      </c>
      <c r="BL136" s="27" t="str">
        <f t="shared" si="432"/>
        <v>No</v>
      </c>
      <c r="BM136" s="53" t="s">
        <v>414</v>
      </c>
      <c r="BN136" s="80"/>
      <c r="BO136" s="84">
        <f t="shared" si="433"/>
        <v>0</v>
      </c>
      <c r="BP136" s="83"/>
      <c r="BQ136" s="84" t="str">
        <f t="shared" si="398"/>
        <v/>
      </c>
      <c r="BR136" s="27"/>
      <c r="BS136" s="85" t="str">
        <f t="shared" si="399"/>
        <v/>
      </c>
      <c r="BT136" s="86"/>
      <c r="BU136" s="78">
        <f t="shared" si="434"/>
        <v>9</v>
      </c>
      <c r="BV136" s="78" t="str">
        <f t="shared" si="435"/>
        <v>Tolerable</v>
      </c>
      <c r="BW136" s="84" t="str">
        <f t="shared" si="400"/>
        <v/>
      </c>
      <c r="BX136" s="78" t="str">
        <f t="shared" si="401"/>
        <v/>
      </c>
      <c r="BY136" s="78" t="str">
        <f t="shared" si="402"/>
        <v/>
      </c>
      <c r="BZ136" s="79"/>
      <c r="CA136" s="80"/>
      <c r="CB136" s="84" t="str">
        <f t="shared" si="403"/>
        <v/>
      </c>
      <c r="CC136" s="83"/>
      <c r="CD136" s="84" t="str">
        <f t="shared" si="404"/>
        <v/>
      </c>
      <c r="CE136" s="27"/>
      <c r="CF136" s="85" t="str">
        <f t="shared" si="405"/>
        <v/>
      </c>
      <c r="CG136" s="86"/>
      <c r="CH136" s="78" t="str">
        <f t="shared" si="406"/>
        <v/>
      </c>
      <c r="CI136" s="78" t="str">
        <f t="shared" si="407"/>
        <v/>
      </c>
      <c r="CJ136" s="84" t="str">
        <f t="shared" si="408"/>
        <v/>
      </c>
      <c r="CK136" s="78" t="str">
        <f t="shared" si="409"/>
        <v/>
      </c>
      <c r="CL136" s="78" t="str">
        <f t="shared" si="410"/>
        <v/>
      </c>
      <c r="CM136" s="79"/>
      <c r="CN136" s="80"/>
      <c r="CO136" s="84" t="str">
        <f t="shared" si="411"/>
        <v/>
      </c>
      <c r="CP136" s="83"/>
      <c r="CQ136" s="84" t="str">
        <f t="shared" si="412"/>
        <v/>
      </c>
      <c r="CR136" s="27"/>
      <c r="CS136" s="85" t="str">
        <f t="shared" si="413"/>
        <v/>
      </c>
      <c r="CT136" s="86"/>
      <c r="CU136" s="78" t="str">
        <f t="shared" si="414"/>
        <v/>
      </c>
      <c r="CV136" s="78" t="str">
        <f t="shared" si="415"/>
        <v/>
      </c>
      <c r="CW136" s="84" t="str">
        <f t="shared" si="416"/>
        <v/>
      </c>
      <c r="CX136" s="78" t="str">
        <f t="shared" si="417"/>
        <v/>
      </c>
      <c r="CY136" s="78" t="str">
        <f t="shared" si="418"/>
        <v/>
      </c>
      <c r="CZ136" s="87"/>
    </row>
    <row r="137" spans="1:104" ht="45.75" thickBot="1" x14ac:dyDescent="0.3">
      <c r="A137" s="17">
        <v>134</v>
      </c>
      <c r="B137" s="76" t="str">
        <f t="shared" si="386"/>
        <v>Generación de Títulos Mineros</v>
      </c>
      <c r="C137" s="76" t="str">
        <f t="shared" si="387"/>
        <v>Generación de emisiones</v>
      </c>
      <c r="D137" s="76" t="str">
        <f t="shared" si="388"/>
        <v>Contaminación por emisión de ruido</v>
      </c>
      <c r="E137" s="82">
        <v>43647</v>
      </c>
      <c r="F137" s="168" t="s">
        <v>334</v>
      </c>
      <c r="G137" s="99" t="s">
        <v>177</v>
      </c>
      <c r="H137" s="99" t="s">
        <v>337</v>
      </c>
      <c r="I137" s="77" t="s">
        <v>5</v>
      </c>
      <c r="J137" s="78" t="s">
        <v>91</v>
      </c>
      <c r="K137" s="104" t="s">
        <v>262</v>
      </c>
      <c r="L137" s="53" t="s">
        <v>269</v>
      </c>
      <c r="M137" s="80" t="s">
        <v>68</v>
      </c>
      <c r="N137" s="77" t="s">
        <v>220</v>
      </c>
      <c r="O137" s="77" t="s">
        <v>459</v>
      </c>
      <c r="P137" s="77" t="s">
        <v>19</v>
      </c>
      <c r="Q137" s="77" t="s">
        <v>43</v>
      </c>
      <c r="R137" s="78" t="s">
        <v>71</v>
      </c>
      <c r="S137" s="81" t="s">
        <v>74</v>
      </c>
      <c r="T137" s="82">
        <v>43647</v>
      </c>
      <c r="U137" s="78" t="s">
        <v>100</v>
      </c>
      <c r="V137" s="78" t="s">
        <v>102</v>
      </c>
      <c r="W137" s="78" t="str">
        <f t="shared" si="389"/>
        <v>Bajo</v>
      </c>
      <c r="X137" s="78">
        <f t="shared" si="390"/>
        <v>3</v>
      </c>
      <c r="Y137" s="78">
        <f t="shared" si="391"/>
        <v>1</v>
      </c>
      <c r="Z137" s="78">
        <f t="shared" si="392"/>
        <v>3</v>
      </c>
      <c r="AA137" s="78" t="str">
        <f t="shared" si="393"/>
        <v>Tolerable</v>
      </c>
      <c r="AB137" s="78" t="str">
        <f t="shared" si="394"/>
        <v>No</v>
      </c>
      <c r="AC137" s="53" t="s">
        <v>306</v>
      </c>
      <c r="AD137" s="80" t="s">
        <v>230</v>
      </c>
      <c r="AE137" s="78">
        <v>0</v>
      </c>
      <c r="AF137" s="83">
        <v>0</v>
      </c>
      <c r="AG137" s="84">
        <f t="shared" si="395"/>
        <v>0</v>
      </c>
      <c r="AH137" s="27">
        <v>0</v>
      </c>
      <c r="AI137" s="187">
        <f t="shared" si="419"/>
        <v>0</v>
      </c>
      <c r="AJ137" s="145">
        <v>44006</v>
      </c>
      <c r="AK137" s="145" t="s">
        <v>291</v>
      </c>
      <c r="AL137" s="158" t="str">
        <f>IF(MATRIZASPECTOS[[#This Row],[(2) Tipo de valoración 2020]]="","",IF(MATRIZASPECTOS[[#This Row],[(2) Tipo de valoración 2020]]="Manual","",MATRIZASPECTOS[[#This Row],[Probabilidad]]))</f>
        <v>Probable</v>
      </c>
      <c r="AM137" s="158" t="str">
        <f>IF(MATRIZASPECTOS[[#This Row],[(2) Tipo de valoración 2020]]="","",IF(MATRIZASPECTOS[[#This Row],[(2) Tipo de valoración 2020]]="Manual","",MATRIZASPECTOS[[#This Row],[Consecuencia]]))</f>
        <v>Baja</v>
      </c>
      <c r="AN137" s="159" t="str">
        <f t="shared" si="420"/>
        <v>Bajo</v>
      </c>
      <c r="AO137" s="159">
        <f t="shared" si="421"/>
        <v>3</v>
      </c>
      <c r="AP137" s="159">
        <f t="shared" si="422"/>
        <v>1</v>
      </c>
      <c r="AQ137" s="78">
        <f t="shared" si="423"/>
        <v>3</v>
      </c>
      <c r="AR137" s="84">
        <f t="shared" si="424"/>
        <v>3</v>
      </c>
      <c r="AS137" s="78" t="str">
        <f t="shared" si="396"/>
        <v>Tolerable</v>
      </c>
      <c r="AT137" s="78" t="str">
        <f t="shared" si="397"/>
        <v>No</v>
      </c>
      <c r="AU137" s="140" t="s">
        <v>302</v>
      </c>
      <c r="AV137" s="37" t="s">
        <v>230</v>
      </c>
      <c r="AW137" s="27">
        <v>0</v>
      </c>
      <c r="AX137" s="191">
        <v>0</v>
      </c>
      <c r="AY137" s="29">
        <f t="shared" si="425"/>
        <v>0</v>
      </c>
      <c r="AZ137" s="27">
        <v>0</v>
      </c>
      <c r="BA137" s="189">
        <f t="shared" si="426"/>
        <v>0</v>
      </c>
      <c r="BB137" s="145">
        <v>44105</v>
      </c>
      <c r="BC137" s="27" t="s">
        <v>291</v>
      </c>
      <c r="BD137" s="27" t="str">
        <f>IF(MATRIZASPECTOS[[#This Row],[(E) Tipo de valoración extraordinaria 2020]]="","",IF(MATRIZASPECTOS[[#This Row],[(E) Tipo de valoración extraordinaria 2020]]="Manual","",MATRIZASPECTOS[[#This Row],[(2) Probabilidad]]))</f>
        <v>Probable</v>
      </c>
      <c r="BE137" s="27" t="str">
        <f>IF(MATRIZASPECTOS[[#This Row],[(E) Tipo de valoración extraordinaria 2020]]="","",IF(MATRIZASPECTOS[[#This Row],[(E) Tipo de valoración extraordinaria 2020]]="Manual","",MATRIZASPECTOS[[#This Row],[(2) Consecuencia]]))</f>
        <v>Baja</v>
      </c>
      <c r="BF137" s="27" t="str">
        <f t="shared" si="427"/>
        <v>Bajo</v>
      </c>
      <c r="BG137" s="27">
        <f t="shared" si="428"/>
        <v>3</v>
      </c>
      <c r="BH137" s="27">
        <f t="shared" si="429"/>
        <v>1</v>
      </c>
      <c r="BI137" s="27">
        <f t="shared" si="430"/>
        <v>3</v>
      </c>
      <c r="BJ137" s="29">
        <f t="shared" si="431"/>
        <v>3</v>
      </c>
      <c r="BK137" s="78" t="str">
        <f t="shared" si="331"/>
        <v>Tolerable</v>
      </c>
      <c r="BL137" s="27" t="str">
        <f t="shared" si="432"/>
        <v>No</v>
      </c>
      <c r="BM137" s="53" t="s">
        <v>437</v>
      </c>
      <c r="BN137" s="80"/>
      <c r="BO137" s="84">
        <f t="shared" si="433"/>
        <v>0</v>
      </c>
      <c r="BP137" s="83"/>
      <c r="BQ137" s="84" t="str">
        <f t="shared" si="398"/>
        <v/>
      </c>
      <c r="BR137" s="27"/>
      <c r="BS137" s="85" t="str">
        <f t="shared" si="399"/>
        <v/>
      </c>
      <c r="BT137" s="86"/>
      <c r="BU137" s="78">
        <f t="shared" si="434"/>
        <v>3</v>
      </c>
      <c r="BV137" s="78" t="str">
        <f t="shared" si="435"/>
        <v>Tolerable</v>
      </c>
      <c r="BW137" s="84" t="str">
        <f t="shared" si="400"/>
        <v/>
      </c>
      <c r="BX137" s="78" t="str">
        <f t="shared" si="401"/>
        <v/>
      </c>
      <c r="BY137" s="78" t="str">
        <f t="shared" si="402"/>
        <v/>
      </c>
      <c r="BZ137" s="79"/>
      <c r="CA137" s="80"/>
      <c r="CB137" s="84" t="str">
        <f t="shared" si="403"/>
        <v/>
      </c>
      <c r="CC137" s="83"/>
      <c r="CD137" s="84" t="str">
        <f t="shared" si="404"/>
        <v/>
      </c>
      <c r="CE137" s="27"/>
      <c r="CF137" s="85" t="str">
        <f t="shared" si="405"/>
        <v/>
      </c>
      <c r="CG137" s="86"/>
      <c r="CH137" s="78" t="str">
        <f t="shared" si="406"/>
        <v/>
      </c>
      <c r="CI137" s="78" t="str">
        <f t="shared" si="407"/>
        <v/>
      </c>
      <c r="CJ137" s="84" t="str">
        <f t="shared" si="408"/>
        <v/>
      </c>
      <c r="CK137" s="78" t="str">
        <f t="shared" si="409"/>
        <v/>
      </c>
      <c r="CL137" s="78" t="str">
        <f t="shared" si="410"/>
        <v/>
      </c>
      <c r="CM137" s="79"/>
      <c r="CN137" s="80"/>
      <c r="CO137" s="84" t="str">
        <f t="shared" si="411"/>
        <v/>
      </c>
      <c r="CP137" s="83"/>
      <c r="CQ137" s="84" t="str">
        <f t="shared" si="412"/>
        <v/>
      </c>
      <c r="CR137" s="27"/>
      <c r="CS137" s="85" t="str">
        <f t="shared" si="413"/>
        <v/>
      </c>
      <c r="CT137" s="86"/>
      <c r="CU137" s="78" t="str">
        <f t="shared" si="414"/>
        <v/>
      </c>
      <c r="CV137" s="78" t="str">
        <f t="shared" si="415"/>
        <v/>
      </c>
      <c r="CW137" s="84" t="str">
        <f t="shared" si="416"/>
        <v/>
      </c>
      <c r="CX137" s="78" t="str">
        <f t="shared" si="417"/>
        <v/>
      </c>
      <c r="CY137" s="78" t="str">
        <f t="shared" si="418"/>
        <v/>
      </c>
      <c r="CZ137" s="87"/>
    </row>
    <row r="138" spans="1:104" ht="72.75" thickBot="1" x14ac:dyDescent="0.3">
      <c r="A138" s="17">
        <v>135</v>
      </c>
      <c r="B138" s="76" t="str">
        <f t="shared" si="386"/>
        <v>Generación de Títulos Mineros</v>
      </c>
      <c r="C138" s="76" t="str">
        <f t="shared" si="387"/>
        <v>Generación de residuos</v>
      </c>
      <c r="D138" s="76" t="str">
        <f t="shared" si="388"/>
        <v>Contaminación por generación de residuos ordinarios</v>
      </c>
      <c r="E138" s="82">
        <v>43647</v>
      </c>
      <c r="F138" s="168" t="s">
        <v>334</v>
      </c>
      <c r="G138" s="99" t="s">
        <v>177</v>
      </c>
      <c r="H138" s="99" t="s">
        <v>337</v>
      </c>
      <c r="I138" s="77" t="s">
        <v>5</v>
      </c>
      <c r="J138" s="78" t="s">
        <v>91</v>
      </c>
      <c r="K138" s="111" t="s">
        <v>223</v>
      </c>
      <c r="L138" s="53" t="s">
        <v>269</v>
      </c>
      <c r="M138" s="80" t="s">
        <v>68</v>
      </c>
      <c r="N138" s="77" t="s">
        <v>209</v>
      </c>
      <c r="O138" s="77" t="s">
        <v>459</v>
      </c>
      <c r="P138" s="77" t="s">
        <v>23</v>
      </c>
      <c r="Q138" s="77" t="s">
        <v>55</v>
      </c>
      <c r="R138" s="78" t="s">
        <v>71</v>
      </c>
      <c r="S138" s="55" t="s">
        <v>76</v>
      </c>
      <c r="T138" s="82">
        <v>43647</v>
      </c>
      <c r="U138" s="78" t="s">
        <v>101</v>
      </c>
      <c r="V138" s="78" t="s">
        <v>104</v>
      </c>
      <c r="W138" s="78" t="str">
        <f t="shared" si="389"/>
        <v>Alto</v>
      </c>
      <c r="X138" s="78">
        <f t="shared" si="390"/>
        <v>5</v>
      </c>
      <c r="Y138" s="78">
        <f t="shared" si="391"/>
        <v>5</v>
      </c>
      <c r="Z138" s="78">
        <f t="shared" si="392"/>
        <v>25</v>
      </c>
      <c r="AA138" s="78" t="str">
        <f t="shared" si="393"/>
        <v>No tolerable</v>
      </c>
      <c r="AB138" s="78" t="str">
        <f t="shared" si="394"/>
        <v>Si</v>
      </c>
      <c r="AC138" s="140" t="s">
        <v>312</v>
      </c>
      <c r="AD138" s="80" t="s">
        <v>284</v>
      </c>
      <c r="AE138" s="78">
        <v>0.97</v>
      </c>
      <c r="AF138" s="83">
        <v>0</v>
      </c>
      <c r="AG138" s="84">
        <f t="shared" si="395"/>
        <v>0.97</v>
      </c>
      <c r="AH138" s="27">
        <v>0.74</v>
      </c>
      <c r="AI138" s="187">
        <f t="shared" si="419"/>
        <v>0.23711340206185566</v>
      </c>
      <c r="AJ138" s="145">
        <v>44006</v>
      </c>
      <c r="AK138" s="145" t="s">
        <v>291</v>
      </c>
      <c r="AL138" s="158" t="str">
        <f>IF(MATRIZASPECTOS[[#This Row],[(2) Tipo de valoración 2020]]="","",IF(MATRIZASPECTOS[[#This Row],[(2) Tipo de valoración 2020]]="Manual","",MATRIZASPECTOS[[#This Row],[Probabilidad]]))</f>
        <v>Certeza</v>
      </c>
      <c r="AM138" s="158" t="str">
        <f>IF(MATRIZASPECTOS[[#This Row],[(2) Tipo de valoración 2020]]="","",IF(MATRIZASPECTOS[[#This Row],[(2) Tipo de valoración 2020]]="Manual","",MATRIZASPECTOS[[#This Row],[Consecuencia]]))</f>
        <v>Alta</v>
      </c>
      <c r="AN138" s="159" t="str">
        <f t="shared" si="420"/>
        <v>Alto</v>
      </c>
      <c r="AO138" s="159">
        <f t="shared" si="421"/>
        <v>5</v>
      </c>
      <c r="AP138" s="159">
        <f t="shared" si="422"/>
        <v>5</v>
      </c>
      <c r="AQ138" s="78">
        <f t="shared" si="423"/>
        <v>25</v>
      </c>
      <c r="AR138" s="84">
        <f t="shared" si="424"/>
        <v>19.072164948453608</v>
      </c>
      <c r="AS138" s="78" t="str">
        <f t="shared" si="396"/>
        <v>No tolerable</v>
      </c>
      <c r="AT138" s="78" t="str">
        <f t="shared" si="397"/>
        <v>Si</v>
      </c>
      <c r="AU138" s="140" t="s">
        <v>304</v>
      </c>
      <c r="AV138" s="37" t="s">
        <v>284</v>
      </c>
      <c r="AW138" s="27">
        <v>0.74</v>
      </c>
      <c r="AX138" s="191">
        <v>-0.18</v>
      </c>
      <c r="AY138" s="29">
        <f t="shared" si="425"/>
        <v>0.87319999999999998</v>
      </c>
      <c r="AZ138" s="27">
        <v>0.28000000000000003</v>
      </c>
      <c r="BA138" s="189">
        <f t="shared" si="426"/>
        <v>0.67934035730645892</v>
      </c>
      <c r="BB138" s="143">
        <v>44105</v>
      </c>
      <c r="BC138" s="27" t="s">
        <v>291</v>
      </c>
      <c r="BD138" s="27" t="str">
        <f>IF(MATRIZASPECTOS[[#This Row],[(E) Tipo de valoración extraordinaria 2020]]="","",IF(MATRIZASPECTOS[[#This Row],[(E) Tipo de valoración extraordinaria 2020]]="Manual","",MATRIZASPECTOS[[#This Row],[(2) Probabilidad]]))</f>
        <v>Certeza</v>
      </c>
      <c r="BE138" s="27" t="str">
        <f>IF(MATRIZASPECTOS[[#This Row],[(E) Tipo de valoración extraordinaria 2020]]="","",IF(MATRIZASPECTOS[[#This Row],[(E) Tipo de valoración extraordinaria 2020]]="Manual","",MATRIZASPECTOS[[#This Row],[(2) Consecuencia]]))</f>
        <v>Alta</v>
      </c>
      <c r="BF138" s="27" t="str">
        <f t="shared" si="427"/>
        <v>Alto</v>
      </c>
      <c r="BG138" s="27">
        <f t="shared" si="428"/>
        <v>5</v>
      </c>
      <c r="BH138" s="27">
        <f t="shared" si="429"/>
        <v>5</v>
      </c>
      <c r="BI138" s="29">
        <f t="shared" si="430"/>
        <v>19.072164948453608</v>
      </c>
      <c r="BJ138" s="29">
        <f t="shared" si="431"/>
        <v>6.2956735977634128</v>
      </c>
      <c r="BK138" s="78" t="str">
        <f t="shared" si="331"/>
        <v>Tolerable</v>
      </c>
      <c r="BL138" s="27" t="str">
        <f t="shared" si="432"/>
        <v>No</v>
      </c>
      <c r="BM138" s="53" t="s">
        <v>454</v>
      </c>
      <c r="BN138" s="80"/>
      <c r="BO138" s="84">
        <f t="shared" si="433"/>
        <v>0.74</v>
      </c>
      <c r="BP138" s="83"/>
      <c r="BQ138" s="84" t="str">
        <f t="shared" si="398"/>
        <v/>
      </c>
      <c r="BR138" s="27"/>
      <c r="BS138" s="85" t="str">
        <f t="shared" si="399"/>
        <v/>
      </c>
      <c r="BT138" s="86"/>
      <c r="BU138" s="78">
        <f t="shared" si="434"/>
        <v>19.072164948453608</v>
      </c>
      <c r="BV138" s="78" t="str">
        <f t="shared" si="435"/>
        <v>No tolerable</v>
      </c>
      <c r="BW138" s="84" t="str">
        <f t="shared" si="400"/>
        <v/>
      </c>
      <c r="BX138" s="78" t="str">
        <f t="shared" si="401"/>
        <v/>
      </c>
      <c r="BY138" s="78" t="str">
        <f t="shared" si="402"/>
        <v/>
      </c>
      <c r="BZ138" s="79"/>
      <c r="CA138" s="80"/>
      <c r="CB138" s="84" t="str">
        <f t="shared" si="403"/>
        <v/>
      </c>
      <c r="CC138" s="83"/>
      <c r="CD138" s="84" t="str">
        <f t="shared" si="404"/>
        <v/>
      </c>
      <c r="CE138" s="27"/>
      <c r="CF138" s="85" t="str">
        <f t="shared" si="405"/>
        <v/>
      </c>
      <c r="CG138" s="86"/>
      <c r="CH138" s="78" t="str">
        <f t="shared" si="406"/>
        <v/>
      </c>
      <c r="CI138" s="78" t="str">
        <f t="shared" si="407"/>
        <v/>
      </c>
      <c r="CJ138" s="84" t="str">
        <f t="shared" si="408"/>
        <v/>
      </c>
      <c r="CK138" s="78" t="str">
        <f t="shared" si="409"/>
        <v/>
      </c>
      <c r="CL138" s="78" t="str">
        <f t="shared" si="410"/>
        <v/>
      </c>
      <c r="CM138" s="79"/>
      <c r="CN138" s="80"/>
      <c r="CO138" s="84" t="str">
        <f t="shared" si="411"/>
        <v/>
      </c>
      <c r="CP138" s="83"/>
      <c r="CQ138" s="84" t="str">
        <f t="shared" si="412"/>
        <v/>
      </c>
      <c r="CR138" s="27"/>
      <c r="CS138" s="85" t="str">
        <f t="shared" si="413"/>
        <v/>
      </c>
      <c r="CT138" s="86"/>
      <c r="CU138" s="78" t="str">
        <f t="shared" si="414"/>
        <v/>
      </c>
      <c r="CV138" s="78" t="str">
        <f t="shared" si="415"/>
        <v/>
      </c>
      <c r="CW138" s="84" t="str">
        <f t="shared" si="416"/>
        <v/>
      </c>
      <c r="CX138" s="78" t="str">
        <f t="shared" si="417"/>
        <v/>
      </c>
      <c r="CY138" s="78" t="str">
        <f t="shared" si="418"/>
        <v/>
      </c>
      <c r="CZ138" s="87"/>
    </row>
    <row r="139" spans="1:104" ht="72.75" thickBot="1" x14ac:dyDescent="0.3">
      <c r="A139" s="17">
        <v>136</v>
      </c>
      <c r="B139" s="76" t="str">
        <f t="shared" si="386"/>
        <v>Generación de Títulos Mineros</v>
      </c>
      <c r="C139" s="76" t="str">
        <f t="shared" si="387"/>
        <v>Generación de residuos</v>
      </c>
      <c r="D139" s="76" t="str">
        <f t="shared" si="388"/>
        <v>Contaminación por generación de residuos ordinarios</v>
      </c>
      <c r="E139" s="82">
        <v>43647</v>
      </c>
      <c r="F139" s="168" t="s">
        <v>334</v>
      </c>
      <c r="G139" s="99" t="s">
        <v>177</v>
      </c>
      <c r="H139" s="99" t="s">
        <v>337</v>
      </c>
      <c r="I139" s="77" t="s">
        <v>5</v>
      </c>
      <c r="J139" s="78" t="s">
        <v>92</v>
      </c>
      <c r="K139" s="111" t="s">
        <v>221</v>
      </c>
      <c r="L139" s="53" t="s">
        <v>269</v>
      </c>
      <c r="M139" s="80" t="s">
        <v>68</v>
      </c>
      <c r="N139" s="77" t="s">
        <v>209</v>
      </c>
      <c r="O139" s="77" t="s">
        <v>459</v>
      </c>
      <c r="P139" s="77" t="s">
        <v>23</v>
      </c>
      <c r="Q139" s="77" t="s">
        <v>55</v>
      </c>
      <c r="R139" s="78" t="s">
        <v>71</v>
      </c>
      <c r="S139" s="81" t="s">
        <v>76</v>
      </c>
      <c r="T139" s="82">
        <v>43647</v>
      </c>
      <c r="U139" s="78" t="s">
        <v>101</v>
      </c>
      <c r="V139" s="78" t="s">
        <v>104</v>
      </c>
      <c r="W139" s="78" t="str">
        <f t="shared" si="389"/>
        <v>Alto</v>
      </c>
      <c r="X139" s="78">
        <f t="shared" si="390"/>
        <v>5</v>
      </c>
      <c r="Y139" s="78">
        <f t="shared" si="391"/>
        <v>5</v>
      </c>
      <c r="Z139" s="78">
        <f t="shared" si="392"/>
        <v>25</v>
      </c>
      <c r="AA139" s="78" t="str">
        <f t="shared" si="393"/>
        <v>No tolerable</v>
      </c>
      <c r="AB139" s="78" t="str">
        <f t="shared" si="394"/>
        <v>Si</v>
      </c>
      <c r="AC139" s="140" t="s">
        <v>312</v>
      </c>
      <c r="AD139" s="80" t="s">
        <v>284</v>
      </c>
      <c r="AE139" s="78">
        <v>0.97</v>
      </c>
      <c r="AF139" s="83">
        <v>0</v>
      </c>
      <c r="AG139" s="84">
        <f t="shared" si="395"/>
        <v>0.97</v>
      </c>
      <c r="AH139" s="27">
        <v>0.74</v>
      </c>
      <c r="AI139" s="187">
        <f t="shared" si="419"/>
        <v>0.23711340206185566</v>
      </c>
      <c r="AJ139" s="145">
        <v>44006</v>
      </c>
      <c r="AK139" s="145" t="s">
        <v>291</v>
      </c>
      <c r="AL139" s="158" t="str">
        <f>IF(MATRIZASPECTOS[[#This Row],[(2) Tipo de valoración 2020]]="","",IF(MATRIZASPECTOS[[#This Row],[(2) Tipo de valoración 2020]]="Manual","",MATRIZASPECTOS[[#This Row],[Probabilidad]]))</f>
        <v>Certeza</v>
      </c>
      <c r="AM139" s="158" t="str">
        <f>IF(MATRIZASPECTOS[[#This Row],[(2) Tipo de valoración 2020]]="","",IF(MATRIZASPECTOS[[#This Row],[(2) Tipo de valoración 2020]]="Manual","",MATRIZASPECTOS[[#This Row],[Consecuencia]]))</f>
        <v>Alta</v>
      </c>
      <c r="AN139" s="159" t="str">
        <f t="shared" si="420"/>
        <v>Alto</v>
      </c>
      <c r="AO139" s="159">
        <f t="shared" si="421"/>
        <v>5</v>
      </c>
      <c r="AP139" s="159">
        <f t="shared" si="422"/>
        <v>5</v>
      </c>
      <c r="AQ139" s="78">
        <f t="shared" si="423"/>
        <v>25</v>
      </c>
      <c r="AR139" s="84">
        <f t="shared" si="424"/>
        <v>19.072164948453608</v>
      </c>
      <c r="AS139" s="78" t="str">
        <f t="shared" si="396"/>
        <v>No tolerable</v>
      </c>
      <c r="AT139" s="78" t="str">
        <f t="shared" si="397"/>
        <v>Si</v>
      </c>
      <c r="AU139" s="140" t="s">
        <v>327</v>
      </c>
      <c r="AV139" s="37" t="s">
        <v>284</v>
      </c>
      <c r="AW139" s="27">
        <v>0.74</v>
      </c>
      <c r="AX139" s="191">
        <v>-0.18</v>
      </c>
      <c r="AY139" s="29">
        <f t="shared" si="425"/>
        <v>0.87319999999999998</v>
      </c>
      <c r="AZ139" s="27">
        <v>0.28000000000000003</v>
      </c>
      <c r="BA139" s="189">
        <f t="shared" si="426"/>
        <v>0.67934035730645892</v>
      </c>
      <c r="BB139" s="143">
        <v>44105</v>
      </c>
      <c r="BC139" s="27" t="s">
        <v>291</v>
      </c>
      <c r="BD139" s="27" t="str">
        <f>IF(MATRIZASPECTOS[[#This Row],[(E) Tipo de valoración extraordinaria 2020]]="","",IF(MATRIZASPECTOS[[#This Row],[(E) Tipo de valoración extraordinaria 2020]]="Manual","",MATRIZASPECTOS[[#This Row],[(2) Probabilidad]]))</f>
        <v>Certeza</v>
      </c>
      <c r="BE139" s="27" t="str">
        <f>IF(MATRIZASPECTOS[[#This Row],[(E) Tipo de valoración extraordinaria 2020]]="","",IF(MATRIZASPECTOS[[#This Row],[(E) Tipo de valoración extraordinaria 2020]]="Manual","",MATRIZASPECTOS[[#This Row],[(2) Consecuencia]]))</f>
        <v>Alta</v>
      </c>
      <c r="BF139" s="27" t="str">
        <f t="shared" si="427"/>
        <v>Alto</v>
      </c>
      <c r="BG139" s="27">
        <f t="shared" si="428"/>
        <v>5</v>
      </c>
      <c r="BH139" s="27">
        <f t="shared" si="429"/>
        <v>5</v>
      </c>
      <c r="BI139" s="29">
        <f t="shared" si="430"/>
        <v>19.072164948453608</v>
      </c>
      <c r="BJ139" s="29">
        <f t="shared" si="431"/>
        <v>6.2956735977634128</v>
      </c>
      <c r="BK139" s="78" t="str">
        <f t="shared" si="331"/>
        <v>Tolerable</v>
      </c>
      <c r="BL139" s="27" t="str">
        <f t="shared" si="432"/>
        <v>No</v>
      </c>
      <c r="BM139" s="53" t="s">
        <v>454</v>
      </c>
      <c r="BN139" s="80"/>
      <c r="BO139" s="84">
        <f t="shared" si="433"/>
        <v>0.74</v>
      </c>
      <c r="BP139" s="83"/>
      <c r="BQ139" s="84" t="str">
        <f t="shared" si="398"/>
        <v/>
      </c>
      <c r="BR139" s="27"/>
      <c r="BS139" s="85" t="str">
        <f t="shared" si="399"/>
        <v/>
      </c>
      <c r="BT139" s="86"/>
      <c r="BU139" s="78">
        <f t="shared" si="434"/>
        <v>19.072164948453608</v>
      </c>
      <c r="BV139" s="78" t="str">
        <f t="shared" si="435"/>
        <v>No tolerable</v>
      </c>
      <c r="BW139" s="84" t="str">
        <f t="shared" si="400"/>
        <v/>
      </c>
      <c r="BX139" s="78" t="str">
        <f t="shared" si="401"/>
        <v/>
      </c>
      <c r="BY139" s="78" t="str">
        <f t="shared" si="402"/>
        <v/>
      </c>
      <c r="BZ139" s="79"/>
      <c r="CA139" s="80"/>
      <c r="CB139" s="84" t="str">
        <f t="shared" si="403"/>
        <v/>
      </c>
      <c r="CC139" s="83"/>
      <c r="CD139" s="84" t="str">
        <f t="shared" si="404"/>
        <v/>
      </c>
      <c r="CE139" s="27"/>
      <c r="CF139" s="85" t="str">
        <f t="shared" si="405"/>
        <v/>
      </c>
      <c r="CG139" s="86"/>
      <c r="CH139" s="78" t="str">
        <f t="shared" si="406"/>
        <v/>
      </c>
      <c r="CI139" s="78" t="str">
        <f t="shared" si="407"/>
        <v/>
      </c>
      <c r="CJ139" s="84" t="str">
        <f t="shared" si="408"/>
        <v/>
      </c>
      <c r="CK139" s="78" t="str">
        <f t="shared" si="409"/>
        <v/>
      </c>
      <c r="CL139" s="78" t="str">
        <f t="shared" si="410"/>
        <v/>
      </c>
      <c r="CM139" s="79"/>
      <c r="CN139" s="80"/>
      <c r="CO139" s="84" t="str">
        <f t="shared" si="411"/>
        <v/>
      </c>
      <c r="CP139" s="83"/>
      <c r="CQ139" s="84" t="str">
        <f t="shared" si="412"/>
        <v/>
      </c>
      <c r="CR139" s="27"/>
      <c r="CS139" s="85" t="str">
        <f t="shared" si="413"/>
        <v/>
      </c>
      <c r="CT139" s="86"/>
      <c r="CU139" s="78" t="str">
        <f t="shared" si="414"/>
        <v/>
      </c>
      <c r="CV139" s="78" t="str">
        <f t="shared" si="415"/>
        <v/>
      </c>
      <c r="CW139" s="84" t="str">
        <f t="shared" si="416"/>
        <v/>
      </c>
      <c r="CX139" s="78" t="str">
        <f t="shared" si="417"/>
        <v/>
      </c>
      <c r="CY139" s="78" t="str">
        <f t="shared" si="418"/>
        <v/>
      </c>
      <c r="CZ139" s="87"/>
    </row>
    <row r="140" spans="1:104" ht="45.75" thickBot="1" x14ac:dyDescent="0.3">
      <c r="A140" s="17">
        <v>137</v>
      </c>
      <c r="B140" s="76" t="str">
        <f t="shared" si="386"/>
        <v>Generación de Títulos Mineros</v>
      </c>
      <c r="C140" s="76" t="str">
        <f t="shared" si="387"/>
        <v>Generación de residuos</v>
      </c>
      <c r="D140" s="76" t="str">
        <f t="shared" si="388"/>
        <v>Contaminación por generación de residuos recuperables</v>
      </c>
      <c r="E140" s="82">
        <v>43647</v>
      </c>
      <c r="F140" s="168" t="s">
        <v>334</v>
      </c>
      <c r="G140" s="99" t="s">
        <v>177</v>
      </c>
      <c r="H140" s="99" t="s">
        <v>337</v>
      </c>
      <c r="I140" s="77" t="s">
        <v>5</v>
      </c>
      <c r="J140" s="78" t="s">
        <v>92</v>
      </c>
      <c r="K140" s="111" t="s">
        <v>221</v>
      </c>
      <c r="L140" s="53" t="s">
        <v>269</v>
      </c>
      <c r="M140" s="80" t="s">
        <v>68</v>
      </c>
      <c r="N140" s="77" t="s">
        <v>216</v>
      </c>
      <c r="O140" s="77" t="s">
        <v>459</v>
      </c>
      <c r="P140" s="77" t="s">
        <v>23</v>
      </c>
      <c r="Q140" s="77" t="s">
        <v>226</v>
      </c>
      <c r="R140" s="78" t="s">
        <v>71</v>
      </c>
      <c r="S140" s="81" t="s">
        <v>76</v>
      </c>
      <c r="T140" s="82">
        <v>43647</v>
      </c>
      <c r="U140" s="78" t="s">
        <v>101</v>
      </c>
      <c r="V140" s="78" t="s">
        <v>103</v>
      </c>
      <c r="W140" s="78" t="str">
        <f t="shared" si="389"/>
        <v>Moderado</v>
      </c>
      <c r="X140" s="78">
        <f t="shared" si="390"/>
        <v>5</v>
      </c>
      <c r="Y140" s="78">
        <f t="shared" si="391"/>
        <v>3</v>
      </c>
      <c r="Z140" s="78">
        <f t="shared" si="392"/>
        <v>15</v>
      </c>
      <c r="AA140" s="78" t="str">
        <f t="shared" si="393"/>
        <v>Potencialmente no tolerable</v>
      </c>
      <c r="AB140" s="78" t="str">
        <f t="shared" si="394"/>
        <v>No</v>
      </c>
      <c r="AC140" s="53" t="s">
        <v>306</v>
      </c>
      <c r="AD140" s="80" t="s">
        <v>230</v>
      </c>
      <c r="AE140" s="78">
        <v>0</v>
      </c>
      <c r="AF140" s="83">
        <v>0</v>
      </c>
      <c r="AG140" s="84">
        <f t="shared" si="395"/>
        <v>0</v>
      </c>
      <c r="AH140" s="27">
        <v>0</v>
      </c>
      <c r="AI140" s="187">
        <f t="shared" si="419"/>
        <v>0</v>
      </c>
      <c r="AJ140" s="145">
        <v>44006</v>
      </c>
      <c r="AK140" s="145" t="s">
        <v>291</v>
      </c>
      <c r="AL140" s="158" t="str">
        <f>IF(MATRIZASPECTOS[[#This Row],[(2) Tipo de valoración 2020]]="","",IF(MATRIZASPECTOS[[#This Row],[(2) Tipo de valoración 2020]]="Manual","",MATRIZASPECTOS[[#This Row],[Probabilidad]]))</f>
        <v>Certeza</v>
      </c>
      <c r="AM140" s="158" t="str">
        <f>IF(MATRIZASPECTOS[[#This Row],[(2) Tipo de valoración 2020]]="","",IF(MATRIZASPECTOS[[#This Row],[(2) Tipo de valoración 2020]]="Manual","",MATRIZASPECTOS[[#This Row],[Consecuencia]]))</f>
        <v>Moderada</v>
      </c>
      <c r="AN140" s="159" t="str">
        <f t="shared" si="420"/>
        <v>Moderado</v>
      </c>
      <c r="AO140" s="159">
        <f t="shared" si="421"/>
        <v>5</v>
      </c>
      <c r="AP140" s="159">
        <f t="shared" si="422"/>
        <v>3</v>
      </c>
      <c r="AQ140" s="78">
        <f t="shared" si="423"/>
        <v>15</v>
      </c>
      <c r="AR140" s="84">
        <f t="shared" si="424"/>
        <v>15</v>
      </c>
      <c r="AS140" s="78" t="str">
        <f t="shared" si="396"/>
        <v>Potencialmente no tolerable</v>
      </c>
      <c r="AT140" s="78" t="str">
        <f t="shared" si="397"/>
        <v>No</v>
      </c>
      <c r="AU140" s="140" t="s">
        <v>314</v>
      </c>
      <c r="AV140" s="37" t="s">
        <v>230</v>
      </c>
      <c r="AW140" s="27">
        <v>0</v>
      </c>
      <c r="AX140" s="191">
        <v>0</v>
      </c>
      <c r="AY140" s="29">
        <f t="shared" si="425"/>
        <v>0</v>
      </c>
      <c r="AZ140" s="27">
        <v>0</v>
      </c>
      <c r="BA140" s="189">
        <f t="shared" si="426"/>
        <v>0</v>
      </c>
      <c r="BB140" s="145">
        <v>44105</v>
      </c>
      <c r="BC140" s="27" t="s">
        <v>291</v>
      </c>
      <c r="BD140" s="27" t="str">
        <f>IF(MATRIZASPECTOS[[#This Row],[(E) Tipo de valoración extraordinaria 2020]]="","",IF(MATRIZASPECTOS[[#This Row],[(E) Tipo de valoración extraordinaria 2020]]="Manual","",MATRIZASPECTOS[[#This Row],[(2) Probabilidad]]))</f>
        <v>Certeza</v>
      </c>
      <c r="BE140" s="27" t="str">
        <f>IF(MATRIZASPECTOS[[#This Row],[(E) Tipo de valoración extraordinaria 2020]]="","",IF(MATRIZASPECTOS[[#This Row],[(E) Tipo de valoración extraordinaria 2020]]="Manual","",MATRIZASPECTOS[[#This Row],[(2) Consecuencia]]))</f>
        <v>Moderada</v>
      </c>
      <c r="BF140" s="27" t="str">
        <f t="shared" si="427"/>
        <v>Moderado</v>
      </c>
      <c r="BG140" s="27">
        <f t="shared" si="428"/>
        <v>5</v>
      </c>
      <c r="BH140" s="27">
        <f t="shared" si="429"/>
        <v>3</v>
      </c>
      <c r="BI140" s="27">
        <f t="shared" si="430"/>
        <v>15</v>
      </c>
      <c r="BJ140" s="29">
        <f t="shared" si="431"/>
        <v>15</v>
      </c>
      <c r="BK140" s="78" t="str">
        <f t="shared" si="331"/>
        <v>Potencialmente no tolerable</v>
      </c>
      <c r="BL140" s="27" t="str">
        <f t="shared" si="432"/>
        <v>No</v>
      </c>
      <c r="BM140" s="53" t="s">
        <v>450</v>
      </c>
      <c r="BN140" s="80"/>
      <c r="BO140" s="84">
        <f t="shared" si="433"/>
        <v>0</v>
      </c>
      <c r="BP140" s="83"/>
      <c r="BQ140" s="84" t="str">
        <f t="shared" si="398"/>
        <v/>
      </c>
      <c r="BR140" s="27"/>
      <c r="BS140" s="85" t="str">
        <f t="shared" si="399"/>
        <v/>
      </c>
      <c r="BT140" s="86"/>
      <c r="BU140" s="78">
        <f t="shared" si="434"/>
        <v>15</v>
      </c>
      <c r="BV140" s="78" t="str">
        <f t="shared" si="435"/>
        <v>Potencialmente no tolerable</v>
      </c>
      <c r="BW140" s="84" t="str">
        <f t="shared" si="400"/>
        <v/>
      </c>
      <c r="BX140" s="78" t="str">
        <f t="shared" si="401"/>
        <v/>
      </c>
      <c r="BY140" s="78" t="str">
        <f t="shared" si="402"/>
        <v/>
      </c>
      <c r="BZ140" s="79"/>
      <c r="CA140" s="80"/>
      <c r="CB140" s="84" t="str">
        <f t="shared" si="403"/>
        <v/>
      </c>
      <c r="CC140" s="83"/>
      <c r="CD140" s="84" t="str">
        <f t="shared" si="404"/>
        <v/>
      </c>
      <c r="CE140" s="27"/>
      <c r="CF140" s="85" t="str">
        <f t="shared" si="405"/>
        <v/>
      </c>
      <c r="CG140" s="86"/>
      <c r="CH140" s="78" t="str">
        <f t="shared" si="406"/>
        <v/>
      </c>
      <c r="CI140" s="78" t="str">
        <f t="shared" si="407"/>
        <v/>
      </c>
      <c r="CJ140" s="84" t="str">
        <f t="shared" si="408"/>
        <v/>
      </c>
      <c r="CK140" s="78" t="str">
        <f t="shared" si="409"/>
        <v/>
      </c>
      <c r="CL140" s="78" t="str">
        <f t="shared" si="410"/>
        <v/>
      </c>
      <c r="CM140" s="79"/>
      <c r="CN140" s="80"/>
      <c r="CO140" s="84" t="str">
        <f t="shared" si="411"/>
        <v/>
      </c>
      <c r="CP140" s="83"/>
      <c r="CQ140" s="84" t="str">
        <f t="shared" si="412"/>
        <v/>
      </c>
      <c r="CR140" s="27"/>
      <c r="CS140" s="85" t="str">
        <f t="shared" si="413"/>
        <v/>
      </c>
      <c r="CT140" s="86"/>
      <c r="CU140" s="78" t="str">
        <f t="shared" si="414"/>
        <v/>
      </c>
      <c r="CV140" s="78" t="str">
        <f t="shared" si="415"/>
        <v/>
      </c>
      <c r="CW140" s="84" t="str">
        <f t="shared" si="416"/>
        <v/>
      </c>
      <c r="CX140" s="78" t="str">
        <f t="shared" si="417"/>
        <v/>
      </c>
      <c r="CY140" s="78" t="str">
        <f t="shared" si="418"/>
        <v/>
      </c>
      <c r="CZ140" s="87"/>
    </row>
    <row r="141" spans="1:104" ht="45.75" thickBot="1" x14ac:dyDescent="0.3">
      <c r="A141" s="17">
        <v>138</v>
      </c>
      <c r="B141" s="76" t="str">
        <f t="shared" si="386"/>
        <v>Generación de Títulos Mineros</v>
      </c>
      <c r="C141" s="76" t="str">
        <f t="shared" si="387"/>
        <v>Generación de residuos</v>
      </c>
      <c r="D141" s="76" t="str">
        <f t="shared" si="388"/>
        <v>Contaminación por generación de residuos reutilizables</v>
      </c>
      <c r="E141" s="82">
        <v>43647</v>
      </c>
      <c r="F141" s="168" t="s">
        <v>334</v>
      </c>
      <c r="G141" s="99" t="s">
        <v>177</v>
      </c>
      <c r="H141" s="99" t="s">
        <v>337</v>
      </c>
      <c r="I141" s="77" t="s">
        <v>5</v>
      </c>
      <c r="J141" s="78" t="s">
        <v>92</v>
      </c>
      <c r="K141" s="111" t="s">
        <v>221</v>
      </c>
      <c r="L141" s="53" t="s">
        <v>269</v>
      </c>
      <c r="M141" s="80" t="s">
        <v>68</v>
      </c>
      <c r="N141" s="77" t="s">
        <v>210</v>
      </c>
      <c r="O141" s="77" t="s">
        <v>459</v>
      </c>
      <c r="P141" s="77" t="s">
        <v>23</v>
      </c>
      <c r="Q141" s="77" t="s">
        <v>227</v>
      </c>
      <c r="R141" s="78" t="s">
        <v>71</v>
      </c>
      <c r="S141" s="81" t="s">
        <v>76</v>
      </c>
      <c r="T141" s="82">
        <v>43647</v>
      </c>
      <c r="U141" s="78" t="s">
        <v>101</v>
      </c>
      <c r="V141" s="78" t="s">
        <v>103</v>
      </c>
      <c r="W141" s="78" t="str">
        <f t="shared" si="389"/>
        <v>Moderado</v>
      </c>
      <c r="X141" s="78">
        <f t="shared" si="390"/>
        <v>5</v>
      </c>
      <c r="Y141" s="78">
        <f t="shared" si="391"/>
        <v>3</v>
      </c>
      <c r="Z141" s="78">
        <f t="shared" si="392"/>
        <v>15</v>
      </c>
      <c r="AA141" s="78" t="str">
        <f t="shared" si="393"/>
        <v>Potencialmente no tolerable</v>
      </c>
      <c r="AB141" s="78" t="str">
        <f t="shared" si="394"/>
        <v>No</v>
      </c>
      <c r="AC141" s="53" t="s">
        <v>306</v>
      </c>
      <c r="AD141" s="80" t="s">
        <v>230</v>
      </c>
      <c r="AE141" s="78">
        <v>0</v>
      </c>
      <c r="AF141" s="83">
        <v>0</v>
      </c>
      <c r="AG141" s="84">
        <f t="shared" si="395"/>
        <v>0</v>
      </c>
      <c r="AH141" s="27">
        <v>0</v>
      </c>
      <c r="AI141" s="187">
        <f t="shared" si="419"/>
        <v>0</v>
      </c>
      <c r="AJ141" s="145">
        <v>44006</v>
      </c>
      <c r="AK141" s="145" t="s">
        <v>291</v>
      </c>
      <c r="AL141" s="158" t="str">
        <f>IF(MATRIZASPECTOS[[#This Row],[(2) Tipo de valoración 2020]]="","",IF(MATRIZASPECTOS[[#This Row],[(2) Tipo de valoración 2020]]="Manual","",MATRIZASPECTOS[[#This Row],[Probabilidad]]))</f>
        <v>Certeza</v>
      </c>
      <c r="AM141" s="158" t="str">
        <f>IF(MATRIZASPECTOS[[#This Row],[(2) Tipo de valoración 2020]]="","",IF(MATRIZASPECTOS[[#This Row],[(2) Tipo de valoración 2020]]="Manual","",MATRIZASPECTOS[[#This Row],[Consecuencia]]))</f>
        <v>Moderada</v>
      </c>
      <c r="AN141" s="159" t="str">
        <f t="shared" si="420"/>
        <v>Moderado</v>
      </c>
      <c r="AO141" s="159">
        <f t="shared" si="421"/>
        <v>5</v>
      </c>
      <c r="AP141" s="159">
        <f t="shared" si="422"/>
        <v>3</v>
      </c>
      <c r="AQ141" s="78">
        <f t="shared" si="423"/>
        <v>15</v>
      </c>
      <c r="AR141" s="84">
        <f t="shared" si="424"/>
        <v>15</v>
      </c>
      <c r="AS141" s="78" t="str">
        <f t="shared" si="396"/>
        <v>Potencialmente no tolerable</v>
      </c>
      <c r="AT141" s="78" t="str">
        <f t="shared" si="397"/>
        <v>No</v>
      </c>
      <c r="AU141" s="140" t="s">
        <v>314</v>
      </c>
      <c r="AV141" s="37" t="s">
        <v>230</v>
      </c>
      <c r="AW141" s="27">
        <v>0</v>
      </c>
      <c r="AX141" s="191">
        <v>0</v>
      </c>
      <c r="AY141" s="29">
        <f t="shared" si="425"/>
        <v>0</v>
      </c>
      <c r="AZ141" s="27">
        <v>0</v>
      </c>
      <c r="BA141" s="189">
        <f t="shared" si="426"/>
        <v>0</v>
      </c>
      <c r="BB141" s="145">
        <v>44105</v>
      </c>
      <c r="BC141" s="27" t="s">
        <v>291</v>
      </c>
      <c r="BD141" s="27" t="str">
        <f>IF(MATRIZASPECTOS[[#This Row],[(E) Tipo de valoración extraordinaria 2020]]="","",IF(MATRIZASPECTOS[[#This Row],[(E) Tipo de valoración extraordinaria 2020]]="Manual","",MATRIZASPECTOS[[#This Row],[(2) Probabilidad]]))</f>
        <v>Certeza</v>
      </c>
      <c r="BE141" s="27" t="str">
        <f>IF(MATRIZASPECTOS[[#This Row],[(E) Tipo de valoración extraordinaria 2020]]="","",IF(MATRIZASPECTOS[[#This Row],[(E) Tipo de valoración extraordinaria 2020]]="Manual","",MATRIZASPECTOS[[#This Row],[(2) Consecuencia]]))</f>
        <v>Moderada</v>
      </c>
      <c r="BF141" s="27" t="str">
        <f t="shared" si="427"/>
        <v>Moderado</v>
      </c>
      <c r="BG141" s="27">
        <f t="shared" si="428"/>
        <v>5</v>
      </c>
      <c r="BH141" s="27">
        <f t="shared" si="429"/>
        <v>3</v>
      </c>
      <c r="BI141" s="27">
        <f t="shared" si="430"/>
        <v>15</v>
      </c>
      <c r="BJ141" s="29">
        <f t="shared" si="431"/>
        <v>15</v>
      </c>
      <c r="BK141" s="78" t="str">
        <f t="shared" si="331"/>
        <v>Potencialmente no tolerable</v>
      </c>
      <c r="BL141" s="27" t="str">
        <f t="shared" si="432"/>
        <v>No</v>
      </c>
      <c r="BM141" s="53" t="s">
        <v>450</v>
      </c>
      <c r="BN141" s="80"/>
      <c r="BO141" s="84">
        <f t="shared" si="433"/>
        <v>0</v>
      </c>
      <c r="BP141" s="83"/>
      <c r="BQ141" s="84" t="str">
        <f t="shared" si="398"/>
        <v/>
      </c>
      <c r="BR141" s="27"/>
      <c r="BS141" s="85" t="str">
        <f t="shared" si="399"/>
        <v/>
      </c>
      <c r="BT141" s="86"/>
      <c r="BU141" s="78">
        <f t="shared" si="434"/>
        <v>15</v>
      </c>
      <c r="BV141" s="78" t="str">
        <f t="shared" si="435"/>
        <v>Potencialmente no tolerable</v>
      </c>
      <c r="BW141" s="84" t="str">
        <f t="shared" si="400"/>
        <v/>
      </c>
      <c r="BX141" s="78" t="str">
        <f t="shared" si="401"/>
        <v/>
      </c>
      <c r="BY141" s="78" t="str">
        <f t="shared" si="402"/>
        <v/>
      </c>
      <c r="BZ141" s="79"/>
      <c r="CA141" s="80"/>
      <c r="CB141" s="84" t="str">
        <f t="shared" si="403"/>
        <v/>
      </c>
      <c r="CC141" s="83"/>
      <c r="CD141" s="84" t="str">
        <f t="shared" si="404"/>
        <v/>
      </c>
      <c r="CE141" s="27"/>
      <c r="CF141" s="85" t="str">
        <f t="shared" si="405"/>
        <v/>
      </c>
      <c r="CG141" s="86"/>
      <c r="CH141" s="78" t="str">
        <f t="shared" si="406"/>
        <v/>
      </c>
      <c r="CI141" s="78" t="str">
        <f t="shared" si="407"/>
        <v/>
      </c>
      <c r="CJ141" s="84" t="str">
        <f t="shared" si="408"/>
        <v/>
      </c>
      <c r="CK141" s="78" t="str">
        <f t="shared" si="409"/>
        <v/>
      </c>
      <c r="CL141" s="78" t="str">
        <f t="shared" si="410"/>
        <v/>
      </c>
      <c r="CM141" s="79"/>
      <c r="CN141" s="80"/>
      <c r="CO141" s="84" t="str">
        <f t="shared" si="411"/>
        <v/>
      </c>
      <c r="CP141" s="83"/>
      <c r="CQ141" s="84" t="str">
        <f t="shared" si="412"/>
        <v/>
      </c>
      <c r="CR141" s="27"/>
      <c r="CS141" s="85" t="str">
        <f t="shared" si="413"/>
        <v/>
      </c>
      <c r="CT141" s="86"/>
      <c r="CU141" s="78" t="str">
        <f t="shared" si="414"/>
        <v/>
      </c>
      <c r="CV141" s="78" t="str">
        <f t="shared" si="415"/>
        <v/>
      </c>
      <c r="CW141" s="84" t="str">
        <f t="shared" si="416"/>
        <v/>
      </c>
      <c r="CX141" s="78" t="str">
        <f t="shared" si="417"/>
        <v/>
      </c>
      <c r="CY141" s="78" t="str">
        <f t="shared" si="418"/>
        <v/>
      </c>
      <c r="CZ141" s="87"/>
    </row>
    <row r="142" spans="1:104" ht="45.75" thickBot="1" x14ac:dyDescent="0.3">
      <c r="A142" s="17">
        <v>139</v>
      </c>
      <c r="B142" s="76" t="str">
        <f t="shared" si="386"/>
        <v>Generación de Títulos Mineros</v>
      </c>
      <c r="C142" s="76" t="str">
        <f t="shared" si="387"/>
        <v>Generación de residuos</v>
      </c>
      <c r="D142" s="76" t="str">
        <f t="shared" si="388"/>
        <v>Contaminación por generación de residuos de aparatos eléctricos y electrónicos</v>
      </c>
      <c r="E142" s="82">
        <v>43647</v>
      </c>
      <c r="F142" s="168" t="s">
        <v>334</v>
      </c>
      <c r="G142" s="99" t="s">
        <v>177</v>
      </c>
      <c r="H142" s="99" t="s">
        <v>337</v>
      </c>
      <c r="I142" s="77" t="s">
        <v>5</v>
      </c>
      <c r="J142" s="78" t="s">
        <v>92</v>
      </c>
      <c r="K142" s="111" t="s">
        <v>221</v>
      </c>
      <c r="L142" s="53" t="s">
        <v>269</v>
      </c>
      <c r="M142" s="80" t="s">
        <v>68</v>
      </c>
      <c r="N142" s="77" t="s">
        <v>214</v>
      </c>
      <c r="O142" s="77" t="s">
        <v>459</v>
      </c>
      <c r="P142" s="77" t="s">
        <v>23</v>
      </c>
      <c r="Q142" s="77" t="s">
        <v>58</v>
      </c>
      <c r="R142" s="78" t="s">
        <v>71</v>
      </c>
      <c r="S142" s="81" t="s">
        <v>76</v>
      </c>
      <c r="T142" s="82">
        <v>43647</v>
      </c>
      <c r="U142" s="78" t="s">
        <v>101</v>
      </c>
      <c r="V142" s="78" t="s">
        <v>103</v>
      </c>
      <c r="W142" s="78" t="str">
        <f t="shared" si="389"/>
        <v>Moderado</v>
      </c>
      <c r="X142" s="78">
        <f t="shared" si="390"/>
        <v>5</v>
      </c>
      <c r="Y142" s="78">
        <f t="shared" si="391"/>
        <v>3</v>
      </c>
      <c r="Z142" s="78">
        <f t="shared" si="392"/>
        <v>15</v>
      </c>
      <c r="AA142" s="78" t="str">
        <f t="shared" si="393"/>
        <v>Potencialmente no tolerable</v>
      </c>
      <c r="AB142" s="78" t="str">
        <f t="shared" si="394"/>
        <v>No</v>
      </c>
      <c r="AC142" s="53" t="s">
        <v>306</v>
      </c>
      <c r="AD142" s="71" t="s">
        <v>230</v>
      </c>
      <c r="AE142" s="89">
        <v>0</v>
      </c>
      <c r="AF142" s="93">
        <v>0</v>
      </c>
      <c r="AG142" s="84">
        <f t="shared" si="395"/>
        <v>0</v>
      </c>
      <c r="AH142" s="27">
        <v>0</v>
      </c>
      <c r="AI142" s="187">
        <f t="shared" si="419"/>
        <v>0</v>
      </c>
      <c r="AJ142" s="145">
        <v>44006</v>
      </c>
      <c r="AK142" s="145" t="s">
        <v>291</v>
      </c>
      <c r="AL142" s="158" t="str">
        <f>IF(MATRIZASPECTOS[[#This Row],[(2) Tipo de valoración 2020]]="","",IF(MATRIZASPECTOS[[#This Row],[(2) Tipo de valoración 2020]]="Manual","",MATRIZASPECTOS[[#This Row],[Probabilidad]]))</f>
        <v>Certeza</v>
      </c>
      <c r="AM142" s="158" t="str">
        <f>IF(MATRIZASPECTOS[[#This Row],[(2) Tipo de valoración 2020]]="","",IF(MATRIZASPECTOS[[#This Row],[(2) Tipo de valoración 2020]]="Manual","",MATRIZASPECTOS[[#This Row],[Consecuencia]]))</f>
        <v>Moderada</v>
      </c>
      <c r="AN142" s="159" t="str">
        <f t="shared" si="420"/>
        <v>Moderado</v>
      </c>
      <c r="AO142" s="159">
        <f t="shared" si="421"/>
        <v>5</v>
      </c>
      <c r="AP142" s="159">
        <f t="shared" si="422"/>
        <v>3</v>
      </c>
      <c r="AQ142" s="78">
        <f t="shared" si="423"/>
        <v>15</v>
      </c>
      <c r="AR142" s="84">
        <f t="shared" si="424"/>
        <v>15</v>
      </c>
      <c r="AS142" s="78" t="str">
        <f t="shared" si="396"/>
        <v>Potencialmente no tolerable</v>
      </c>
      <c r="AT142" s="78" t="str">
        <f t="shared" si="397"/>
        <v>No</v>
      </c>
      <c r="AU142" s="140" t="s">
        <v>314</v>
      </c>
      <c r="AV142" s="37" t="s">
        <v>230</v>
      </c>
      <c r="AW142" s="27">
        <v>0</v>
      </c>
      <c r="AX142" s="191">
        <v>0</v>
      </c>
      <c r="AY142" s="29">
        <f t="shared" si="425"/>
        <v>0</v>
      </c>
      <c r="AZ142" s="27">
        <v>0</v>
      </c>
      <c r="BA142" s="189">
        <f t="shared" si="426"/>
        <v>0</v>
      </c>
      <c r="BB142" s="142">
        <v>44105</v>
      </c>
      <c r="BC142" s="27" t="s">
        <v>291</v>
      </c>
      <c r="BD142" s="27" t="str">
        <f>IF(MATRIZASPECTOS[[#This Row],[(E) Tipo de valoración extraordinaria 2020]]="","",IF(MATRIZASPECTOS[[#This Row],[(E) Tipo de valoración extraordinaria 2020]]="Manual","",MATRIZASPECTOS[[#This Row],[(2) Probabilidad]]))</f>
        <v>Certeza</v>
      </c>
      <c r="BE142" s="27" t="str">
        <f>IF(MATRIZASPECTOS[[#This Row],[(E) Tipo de valoración extraordinaria 2020]]="","",IF(MATRIZASPECTOS[[#This Row],[(E) Tipo de valoración extraordinaria 2020]]="Manual","",MATRIZASPECTOS[[#This Row],[(2) Consecuencia]]))</f>
        <v>Moderada</v>
      </c>
      <c r="BF142" s="27" t="str">
        <f t="shared" si="427"/>
        <v>Moderado</v>
      </c>
      <c r="BG142" s="27">
        <f t="shared" si="428"/>
        <v>5</v>
      </c>
      <c r="BH142" s="27">
        <f t="shared" si="429"/>
        <v>3</v>
      </c>
      <c r="BI142" s="27">
        <f t="shared" si="430"/>
        <v>15</v>
      </c>
      <c r="BJ142" s="29">
        <f t="shared" si="431"/>
        <v>15</v>
      </c>
      <c r="BK142" s="78" t="str">
        <f t="shared" ref="BK142:BK205" si="436">IF(BJ142="","",IF(BJ142&lt;=10,"Tolerable",IF(BJ142&lt;=15,"Potencialmente no tolerable",IF(BJ142&gt;15,"No tolerable",""))))</f>
        <v>Potencialmente no tolerable</v>
      </c>
      <c r="BL142" s="27" t="str">
        <f t="shared" si="432"/>
        <v>No</v>
      </c>
      <c r="BM142" s="53" t="s">
        <v>420</v>
      </c>
      <c r="BN142" s="80"/>
      <c r="BO142" s="84">
        <f t="shared" si="433"/>
        <v>0</v>
      </c>
      <c r="BP142" s="83"/>
      <c r="BQ142" s="84" t="str">
        <f t="shared" si="398"/>
        <v/>
      </c>
      <c r="BR142" s="27"/>
      <c r="BS142" s="85" t="str">
        <f t="shared" si="399"/>
        <v/>
      </c>
      <c r="BT142" s="86"/>
      <c r="BU142" s="78">
        <f t="shared" si="434"/>
        <v>15</v>
      </c>
      <c r="BV142" s="78" t="str">
        <f t="shared" si="435"/>
        <v>Potencialmente no tolerable</v>
      </c>
      <c r="BW142" s="84" t="str">
        <f t="shared" si="400"/>
        <v/>
      </c>
      <c r="BX142" s="78" t="str">
        <f t="shared" si="401"/>
        <v/>
      </c>
      <c r="BY142" s="78" t="str">
        <f t="shared" si="402"/>
        <v/>
      </c>
      <c r="BZ142" s="79"/>
      <c r="CA142" s="80"/>
      <c r="CB142" s="84" t="str">
        <f t="shared" si="403"/>
        <v/>
      </c>
      <c r="CC142" s="83"/>
      <c r="CD142" s="84" t="str">
        <f t="shared" si="404"/>
        <v/>
      </c>
      <c r="CE142" s="27"/>
      <c r="CF142" s="85" t="str">
        <f t="shared" si="405"/>
        <v/>
      </c>
      <c r="CG142" s="86"/>
      <c r="CH142" s="78" t="str">
        <f t="shared" si="406"/>
        <v/>
      </c>
      <c r="CI142" s="78" t="str">
        <f t="shared" si="407"/>
        <v/>
      </c>
      <c r="CJ142" s="84" t="str">
        <f t="shared" si="408"/>
        <v/>
      </c>
      <c r="CK142" s="78" t="str">
        <f t="shared" si="409"/>
        <v/>
      </c>
      <c r="CL142" s="78" t="str">
        <f t="shared" si="410"/>
        <v/>
      </c>
      <c r="CM142" s="79"/>
      <c r="CN142" s="80"/>
      <c r="CO142" s="84" t="str">
        <f t="shared" si="411"/>
        <v/>
      </c>
      <c r="CP142" s="83"/>
      <c r="CQ142" s="84" t="str">
        <f t="shared" si="412"/>
        <v/>
      </c>
      <c r="CR142" s="27"/>
      <c r="CS142" s="85" t="str">
        <f t="shared" si="413"/>
        <v/>
      </c>
      <c r="CT142" s="86"/>
      <c r="CU142" s="78" t="str">
        <f t="shared" si="414"/>
        <v/>
      </c>
      <c r="CV142" s="78" t="str">
        <f t="shared" si="415"/>
        <v/>
      </c>
      <c r="CW142" s="84" t="str">
        <f t="shared" si="416"/>
        <v/>
      </c>
      <c r="CX142" s="78" t="str">
        <f t="shared" si="417"/>
        <v/>
      </c>
      <c r="CY142" s="78" t="str">
        <f t="shared" si="418"/>
        <v/>
      </c>
      <c r="CZ142" s="87"/>
    </row>
    <row r="143" spans="1:104" ht="45.75" thickBot="1" x14ac:dyDescent="0.3">
      <c r="A143" s="17">
        <v>140</v>
      </c>
      <c r="B143" s="76" t="str">
        <f t="shared" si="386"/>
        <v>Generación de Títulos Mineros</v>
      </c>
      <c r="C143" s="76" t="str">
        <f t="shared" si="387"/>
        <v>Generación de residuos</v>
      </c>
      <c r="D143" s="76" t="str">
        <f t="shared" si="388"/>
        <v>Contaminación por generación de residuos de escombro</v>
      </c>
      <c r="E143" s="82">
        <v>43647</v>
      </c>
      <c r="F143" s="168" t="s">
        <v>334</v>
      </c>
      <c r="G143" s="99" t="s">
        <v>177</v>
      </c>
      <c r="H143" s="99" t="s">
        <v>337</v>
      </c>
      <c r="I143" s="77" t="s">
        <v>5</v>
      </c>
      <c r="J143" s="78" t="s">
        <v>92</v>
      </c>
      <c r="K143" s="111" t="s">
        <v>221</v>
      </c>
      <c r="L143" s="53" t="s">
        <v>269</v>
      </c>
      <c r="M143" s="80" t="s">
        <v>68</v>
      </c>
      <c r="N143" s="77" t="s">
        <v>224</v>
      </c>
      <c r="O143" s="77" t="s">
        <v>459</v>
      </c>
      <c r="P143" s="77" t="s">
        <v>23</v>
      </c>
      <c r="Q143" s="77" t="s">
        <v>57</v>
      </c>
      <c r="R143" s="78" t="s">
        <v>71</v>
      </c>
      <c r="S143" s="81" t="s">
        <v>76</v>
      </c>
      <c r="T143" s="82">
        <v>43647</v>
      </c>
      <c r="U143" s="78" t="s">
        <v>99</v>
      </c>
      <c r="V143" s="78" t="s">
        <v>104</v>
      </c>
      <c r="W143" s="78" t="str">
        <f t="shared" si="389"/>
        <v>Bajo</v>
      </c>
      <c r="X143" s="78">
        <f t="shared" si="390"/>
        <v>1</v>
      </c>
      <c r="Y143" s="78">
        <f t="shared" si="391"/>
        <v>5</v>
      </c>
      <c r="Z143" s="78">
        <f t="shared" si="392"/>
        <v>5</v>
      </c>
      <c r="AA143" s="78" t="str">
        <f t="shared" si="393"/>
        <v>Tolerable</v>
      </c>
      <c r="AB143" s="78" t="str">
        <f t="shared" si="394"/>
        <v>No</v>
      </c>
      <c r="AC143" s="53" t="s">
        <v>306</v>
      </c>
      <c r="AD143" s="80" t="s">
        <v>230</v>
      </c>
      <c r="AE143" s="78">
        <v>0</v>
      </c>
      <c r="AF143" s="83">
        <v>0</v>
      </c>
      <c r="AG143" s="84">
        <f t="shared" si="395"/>
        <v>0</v>
      </c>
      <c r="AH143" s="27">
        <v>0</v>
      </c>
      <c r="AI143" s="187">
        <f t="shared" si="419"/>
        <v>0</v>
      </c>
      <c r="AJ143" s="145">
        <v>44006</v>
      </c>
      <c r="AK143" s="145" t="s">
        <v>291</v>
      </c>
      <c r="AL143" s="158" t="str">
        <f>IF(MATRIZASPECTOS[[#This Row],[(2) Tipo de valoración 2020]]="","",IF(MATRIZASPECTOS[[#This Row],[(2) Tipo de valoración 2020]]="Manual","",MATRIZASPECTOS[[#This Row],[Probabilidad]]))</f>
        <v>Improbable</v>
      </c>
      <c r="AM143" s="158" t="str">
        <f>IF(MATRIZASPECTOS[[#This Row],[(2) Tipo de valoración 2020]]="","",IF(MATRIZASPECTOS[[#This Row],[(2) Tipo de valoración 2020]]="Manual","",MATRIZASPECTOS[[#This Row],[Consecuencia]]))</f>
        <v>Alta</v>
      </c>
      <c r="AN143" s="159" t="str">
        <f t="shared" si="420"/>
        <v>Bajo</v>
      </c>
      <c r="AO143" s="159">
        <f t="shared" si="421"/>
        <v>1</v>
      </c>
      <c r="AP143" s="159">
        <f t="shared" si="422"/>
        <v>5</v>
      </c>
      <c r="AQ143" s="78">
        <f t="shared" si="423"/>
        <v>5</v>
      </c>
      <c r="AR143" s="84">
        <f t="shared" si="424"/>
        <v>5</v>
      </c>
      <c r="AS143" s="78" t="str">
        <f t="shared" si="396"/>
        <v>Tolerable</v>
      </c>
      <c r="AT143" s="78" t="str">
        <f t="shared" si="397"/>
        <v>No</v>
      </c>
      <c r="AU143" s="140" t="s">
        <v>314</v>
      </c>
      <c r="AV143" s="37" t="s">
        <v>230</v>
      </c>
      <c r="AW143" s="27">
        <v>0</v>
      </c>
      <c r="AX143" s="191">
        <v>0</v>
      </c>
      <c r="AY143" s="29">
        <f t="shared" si="425"/>
        <v>0</v>
      </c>
      <c r="AZ143" s="27">
        <v>0</v>
      </c>
      <c r="BA143" s="189">
        <f t="shared" si="426"/>
        <v>0</v>
      </c>
      <c r="BB143" s="142">
        <v>44105</v>
      </c>
      <c r="BC143" s="27" t="s">
        <v>291</v>
      </c>
      <c r="BD143" s="27" t="str">
        <f>IF(MATRIZASPECTOS[[#This Row],[(E) Tipo de valoración extraordinaria 2020]]="","",IF(MATRIZASPECTOS[[#This Row],[(E) Tipo de valoración extraordinaria 2020]]="Manual","",MATRIZASPECTOS[[#This Row],[(2) Probabilidad]]))</f>
        <v>Improbable</v>
      </c>
      <c r="BE143" s="27" t="str">
        <f>IF(MATRIZASPECTOS[[#This Row],[(E) Tipo de valoración extraordinaria 2020]]="","",IF(MATRIZASPECTOS[[#This Row],[(E) Tipo de valoración extraordinaria 2020]]="Manual","",MATRIZASPECTOS[[#This Row],[(2) Consecuencia]]))</f>
        <v>Alta</v>
      </c>
      <c r="BF143" s="27" t="str">
        <f t="shared" si="427"/>
        <v>Bajo</v>
      </c>
      <c r="BG143" s="27">
        <f t="shared" si="428"/>
        <v>1</v>
      </c>
      <c r="BH143" s="27">
        <f t="shared" si="429"/>
        <v>5</v>
      </c>
      <c r="BI143" s="27">
        <f t="shared" si="430"/>
        <v>5</v>
      </c>
      <c r="BJ143" s="29">
        <f t="shared" si="431"/>
        <v>5</v>
      </c>
      <c r="BK143" s="78" t="str">
        <f t="shared" si="436"/>
        <v>Tolerable</v>
      </c>
      <c r="BL143" s="27" t="str">
        <f t="shared" si="432"/>
        <v>No</v>
      </c>
      <c r="BM143" s="53" t="s">
        <v>421</v>
      </c>
      <c r="BN143" s="80"/>
      <c r="BO143" s="84">
        <f t="shared" si="433"/>
        <v>0</v>
      </c>
      <c r="BP143" s="83"/>
      <c r="BQ143" s="84" t="str">
        <f t="shared" si="398"/>
        <v/>
      </c>
      <c r="BR143" s="27"/>
      <c r="BS143" s="85" t="str">
        <f t="shared" si="399"/>
        <v/>
      </c>
      <c r="BT143" s="86"/>
      <c r="BU143" s="78">
        <f t="shared" si="434"/>
        <v>5</v>
      </c>
      <c r="BV143" s="78" t="str">
        <f t="shared" si="435"/>
        <v>Tolerable</v>
      </c>
      <c r="BW143" s="84" t="str">
        <f t="shared" si="400"/>
        <v/>
      </c>
      <c r="BX143" s="78" t="str">
        <f t="shared" si="401"/>
        <v/>
      </c>
      <c r="BY143" s="78" t="str">
        <f t="shared" si="402"/>
        <v/>
      </c>
      <c r="BZ143" s="79"/>
      <c r="CA143" s="80"/>
      <c r="CB143" s="84" t="str">
        <f t="shared" si="403"/>
        <v/>
      </c>
      <c r="CC143" s="83"/>
      <c r="CD143" s="84" t="str">
        <f t="shared" si="404"/>
        <v/>
      </c>
      <c r="CE143" s="27"/>
      <c r="CF143" s="85" t="str">
        <f t="shared" si="405"/>
        <v/>
      </c>
      <c r="CG143" s="86"/>
      <c r="CH143" s="78" t="str">
        <f t="shared" si="406"/>
        <v/>
      </c>
      <c r="CI143" s="78" t="str">
        <f t="shared" si="407"/>
        <v/>
      </c>
      <c r="CJ143" s="84" t="str">
        <f t="shared" si="408"/>
        <v/>
      </c>
      <c r="CK143" s="78" t="str">
        <f t="shared" si="409"/>
        <v/>
      </c>
      <c r="CL143" s="78" t="str">
        <f t="shared" si="410"/>
        <v/>
      </c>
      <c r="CM143" s="79"/>
      <c r="CN143" s="80"/>
      <c r="CO143" s="84" t="str">
        <f t="shared" si="411"/>
        <v/>
      </c>
      <c r="CP143" s="83"/>
      <c r="CQ143" s="84" t="str">
        <f t="shared" si="412"/>
        <v/>
      </c>
      <c r="CR143" s="27"/>
      <c r="CS143" s="85" t="str">
        <f t="shared" si="413"/>
        <v/>
      </c>
      <c r="CT143" s="86"/>
      <c r="CU143" s="78" t="str">
        <f t="shared" si="414"/>
        <v/>
      </c>
      <c r="CV143" s="78" t="str">
        <f t="shared" si="415"/>
        <v/>
      </c>
      <c r="CW143" s="84" t="str">
        <f t="shared" si="416"/>
        <v/>
      </c>
      <c r="CX143" s="78" t="str">
        <f t="shared" si="417"/>
        <v/>
      </c>
      <c r="CY143" s="78" t="str">
        <f t="shared" si="418"/>
        <v/>
      </c>
      <c r="CZ143" s="87"/>
    </row>
    <row r="144" spans="1:104" ht="45.75" thickBot="1" x14ac:dyDescent="0.3">
      <c r="A144" s="17">
        <v>141</v>
      </c>
      <c r="B144" s="88" t="str">
        <f t="shared" si="386"/>
        <v>Generación de Títulos Mineros</v>
      </c>
      <c r="C144" s="88" t="str">
        <f t="shared" si="387"/>
        <v>Generación de residuos</v>
      </c>
      <c r="D144" s="88" t="str">
        <f t="shared" si="388"/>
        <v>Contaminación por generación de residuos peligrosos</v>
      </c>
      <c r="E144" s="92">
        <v>43647</v>
      </c>
      <c r="F144" s="169" t="s">
        <v>334</v>
      </c>
      <c r="G144" s="99" t="s">
        <v>177</v>
      </c>
      <c r="H144" s="99" t="s">
        <v>337</v>
      </c>
      <c r="I144" s="101" t="s">
        <v>5</v>
      </c>
      <c r="J144" s="89" t="s">
        <v>92</v>
      </c>
      <c r="K144" s="105" t="s">
        <v>222</v>
      </c>
      <c r="L144" s="53" t="s">
        <v>269</v>
      </c>
      <c r="M144" s="91" t="s">
        <v>68</v>
      </c>
      <c r="N144" s="101" t="s">
        <v>225</v>
      </c>
      <c r="O144" s="101" t="s">
        <v>459</v>
      </c>
      <c r="P144" s="101" t="s">
        <v>23</v>
      </c>
      <c r="Q144" s="101" t="s">
        <v>56</v>
      </c>
      <c r="R144" s="89" t="s">
        <v>71</v>
      </c>
      <c r="S144" s="102" t="s">
        <v>76</v>
      </c>
      <c r="T144" s="92">
        <v>43647</v>
      </c>
      <c r="U144" s="89" t="s">
        <v>99</v>
      </c>
      <c r="V144" s="89" t="s">
        <v>103</v>
      </c>
      <c r="W144" s="89" t="str">
        <f t="shared" si="389"/>
        <v>Bajo</v>
      </c>
      <c r="X144" s="89">
        <f t="shared" si="390"/>
        <v>1</v>
      </c>
      <c r="Y144" s="89">
        <f t="shared" si="391"/>
        <v>3</v>
      </c>
      <c r="Z144" s="89">
        <f t="shared" si="392"/>
        <v>3</v>
      </c>
      <c r="AA144" s="89" t="str">
        <f t="shared" si="393"/>
        <v>Tolerable</v>
      </c>
      <c r="AB144" s="89" t="str">
        <f t="shared" si="394"/>
        <v>No</v>
      </c>
      <c r="AC144" s="53" t="s">
        <v>306</v>
      </c>
      <c r="AD144" s="80" t="s">
        <v>230</v>
      </c>
      <c r="AE144" s="78">
        <v>0</v>
      </c>
      <c r="AF144" s="93">
        <v>0</v>
      </c>
      <c r="AG144" s="94">
        <f t="shared" si="395"/>
        <v>0</v>
      </c>
      <c r="AH144" s="69">
        <v>0</v>
      </c>
      <c r="AI144" s="186">
        <f t="shared" si="419"/>
        <v>0</v>
      </c>
      <c r="AJ144" s="144">
        <v>44006</v>
      </c>
      <c r="AK144" s="144" t="s">
        <v>291</v>
      </c>
      <c r="AL144" s="156" t="str">
        <f>IF(MATRIZASPECTOS[[#This Row],[(2) Tipo de valoración 2020]]="","",IF(MATRIZASPECTOS[[#This Row],[(2) Tipo de valoración 2020]]="Manual","",MATRIZASPECTOS[[#This Row],[Probabilidad]]))</f>
        <v>Improbable</v>
      </c>
      <c r="AM144" s="156" t="str">
        <f>IF(MATRIZASPECTOS[[#This Row],[(2) Tipo de valoración 2020]]="","",IF(MATRIZASPECTOS[[#This Row],[(2) Tipo de valoración 2020]]="Manual","",MATRIZASPECTOS[[#This Row],[Consecuencia]]))</f>
        <v>Moderada</v>
      </c>
      <c r="AN144" s="157" t="str">
        <f t="shared" si="420"/>
        <v>Bajo</v>
      </c>
      <c r="AO144" s="157">
        <f t="shared" si="421"/>
        <v>1</v>
      </c>
      <c r="AP144" s="157">
        <f t="shared" si="422"/>
        <v>3</v>
      </c>
      <c r="AQ144" s="89">
        <f t="shared" si="423"/>
        <v>3</v>
      </c>
      <c r="AR144" s="94">
        <f t="shared" si="424"/>
        <v>3</v>
      </c>
      <c r="AS144" s="89" t="str">
        <f t="shared" si="396"/>
        <v>Tolerable</v>
      </c>
      <c r="AT144" s="89" t="str">
        <f t="shared" si="397"/>
        <v>No</v>
      </c>
      <c r="AU144" s="140" t="s">
        <v>314</v>
      </c>
      <c r="AV144" s="37" t="s">
        <v>230</v>
      </c>
      <c r="AW144" s="27">
        <v>0</v>
      </c>
      <c r="AX144" s="191">
        <v>0</v>
      </c>
      <c r="AY144" s="29">
        <f t="shared" si="425"/>
        <v>0</v>
      </c>
      <c r="AZ144" s="27">
        <v>0</v>
      </c>
      <c r="BA144" s="189">
        <f t="shared" si="426"/>
        <v>0</v>
      </c>
      <c r="BB144" s="142">
        <v>44105</v>
      </c>
      <c r="BC144" s="27" t="s">
        <v>291</v>
      </c>
      <c r="BD144" s="27" t="str">
        <f>IF(MATRIZASPECTOS[[#This Row],[(E) Tipo de valoración extraordinaria 2020]]="","",IF(MATRIZASPECTOS[[#This Row],[(E) Tipo de valoración extraordinaria 2020]]="Manual","",MATRIZASPECTOS[[#This Row],[(2) Probabilidad]]))</f>
        <v>Improbable</v>
      </c>
      <c r="BE144" s="27" t="str">
        <f>IF(MATRIZASPECTOS[[#This Row],[(E) Tipo de valoración extraordinaria 2020]]="","",IF(MATRIZASPECTOS[[#This Row],[(E) Tipo de valoración extraordinaria 2020]]="Manual","",MATRIZASPECTOS[[#This Row],[(2) Consecuencia]]))</f>
        <v>Moderada</v>
      </c>
      <c r="BF144" s="27" t="str">
        <f t="shared" si="427"/>
        <v>Bajo</v>
      </c>
      <c r="BG144" s="27">
        <f t="shared" si="428"/>
        <v>1</v>
      </c>
      <c r="BH144" s="27">
        <f t="shared" si="429"/>
        <v>3</v>
      </c>
      <c r="BI144" s="27">
        <f t="shared" si="430"/>
        <v>3</v>
      </c>
      <c r="BJ144" s="29">
        <f t="shared" si="431"/>
        <v>3</v>
      </c>
      <c r="BK144" s="89" t="str">
        <f t="shared" si="436"/>
        <v>Tolerable</v>
      </c>
      <c r="BL144" s="27" t="str">
        <f t="shared" si="432"/>
        <v>No</v>
      </c>
      <c r="BM144" s="53" t="s">
        <v>422</v>
      </c>
      <c r="BN144" s="91"/>
      <c r="BO144" s="94">
        <f t="shared" si="433"/>
        <v>0</v>
      </c>
      <c r="BP144" s="93"/>
      <c r="BQ144" s="94" t="str">
        <f t="shared" si="398"/>
        <v/>
      </c>
      <c r="BR144" s="69"/>
      <c r="BS144" s="95" t="str">
        <f t="shared" si="399"/>
        <v/>
      </c>
      <c r="BT144" s="96"/>
      <c r="BU144" s="89">
        <f t="shared" si="434"/>
        <v>3</v>
      </c>
      <c r="BV144" s="89" t="str">
        <f t="shared" si="435"/>
        <v>Tolerable</v>
      </c>
      <c r="BW144" s="94" t="str">
        <f t="shared" si="400"/>
        <v/>
      </c>
      <c r="BX144" s="89" t="str">
        <f t="shared" si="401"/>
        <v/>
      </c>
      <c r="BY144" s="89" t="str">
        <f t="shared" si="402"/>
        <v/>
      </c>
      <c r="BZ144" s="90"/>
      <c r="CA144" s="91"/>
      <c r="CB144" s="94" t="str">
        <f t="shared" si="403"/>
        <v/>
      </c>
      <c r="CC144" s="93"/>
      <c r="CD144" s="94" t="str">
        <f t="shared" si="404"/>
        <v/>
      </c>
      <c r="CE144" s="69"/>
      <c r="CF144" s="95" t="str">
        <f t="shared" si="405"/>
        <v/>
      </c>
      <c r="CG144" s="96"/>
      <c r="CH144" s="89" t="str">
        <f t="shared" si="406"/>
        <v/>
      </c>
      <c r="CI144" s="89" t="str">
        <f t="shared" si="407"/>
        <v/>
      </c>
      <c r="CJ144" s="94" t="str">
        <f t="shared" si="408"/>
        <v/>
      </c>
      <c r="CK144" s="89" t="str">
        <f t="shared" si="409"/>
        <v/>
      </c>
      <c r="CL144" s="89" t="str">
        <f t="shared" si="410"/>
        <v/>
      </c>
      <c r="CM144" s="90"/>
      <c r="CN144" s="91"/>
      <c r="CO144" s="94" t="str">
        <f t="shared" si="411"/>
        <v/>
      </c>
      <c r="CP144" s="93"/>
      <c r="CQ144" s="94" t="str">
        <f t="shared" si="412"/>
        <v/>
      </c>
      <c r="CR144" s="69"/>
      <c r="CS144" s="95" t="str">
        <f t="shared" si="413"/>
        <v/>
      </c>
      <c r="CT144" s="96"/>
      <c r="CU144" s="89" t="str">
        <f t="shared" si="414"/>
        <v/>
      </c>
      <c r="CV144" s="89" t="str">
        <f t="shared" si="415"/>
        <v/>
      </c>
      <c r="CW144" s="94" t="str">
        <f t="shared" si="416"/>
        <v/>
      </c>
      <c r="CX144" s="89" t="str">
        <f t="shared" si="417"/>
        <v/>
      </c>
      <c r="CY144" s="89" t="str">
        <f t="shared" si="418"/>
        <v/>
      </c>
      <c r="CZ144" s="97"/>
    </row>
    <row r="145" spans="1:104" ht="45.75" thickBot="1" x14ac:dyDescent="0.3">
      <c r="A145" s="17">
        <v>142</v>
      </c>
      <c r="B145" s="76" t="str">
        <f t="shared" ref="B145:B173" si="437">IF(I145="","",I145)</f>
        <v>Gestión Integral para el Seguimiento y Control a los Títulos Mineros</v>
      </c>
      <c r="C145" s="76" t="str">
        <f t="shared" ref="C145:C173" si="438">IF(P145="","",P145)</f>
        <v>Consumo del recurso hídrico</v>
      </c>
      <c r="D145" s="76" t="str">
        <f t="shared" ref="D145:D173" si="439">IF(Q145="","",Q145)</f>
        <v>Agotamiento del recurso hídrico</v>
      </c>
      <c r="E145" s="82">
        <v>43647</v>
      </c>
      <c r="F145" s="168" t="s">
        <v>334</v>
      </c>
      <c r="G145" s="99" t="s">
        <v>177</v>
      </c>
      <c r="H145" s="99" t="s">
        <v>338</v>
      </c>
      <c r="I145" s="77" t="s">
        <v>6</v>
      </c>
      <c r="J145" s="78" t="s">
        <v>90</v>
      </c>
      <c r="K145" s="111" t="s">
        <v>230</v>
      </c>
      <c r="L145" s="53" t="s">
        <v>276</v>
      </c>
      <c r="M145" s="80" t="s">
        <v>233</v>
      </c>
      <c r="N145" s="77" t="s">
        <v>199</v>
      </c>
      <c r="O145" s="77" t="s">
        <v>462</v>
      </c>
      <c r="P145" s="77" t="s">
        <v>21</v>
      </c>
      <c r="Q145" s="77" t="s">
        <v>52</v>
      </c>
      <c r="R145" s="78" t="s">
        <v>71</v>
      </c>
      <c r="S145" s="81" t="s">
        <v>75</v>
      </c>
      <c r="T145" s="82">
        <v>43647</v>
      </c>
      <c r="U145" s="78" t="s">
        <v>100</v>
      </c>
      <c r="V145" s="78" t="s">
        <v>103</v>
      </c>
      <c r="W145" s="78" t="str">
        <f t="shared" ref="W145:W173" si="440">IF(Z145="","",IF(Z145&lt;=10,"Bajo",IF(Z145&lt;=15,"Moderado",IF(Z145&gt;15,"Alto",""))))</f>
        <v>Bajo</v>
      </c>
      <c r="X145" s="78">
        <f t="shared" si="390"/>
        <v>3</v>
      </c>
      <c r="Y145" s="78">
        <f t="shared" si="391"/>
        <v>3</v>
      </c>
      <c r="Z145" s="78">
        <f t="shared" ref="Z145:Z173" si="441">IF(X145="","",IF(Y145="","",(X145*Y145)))</f>
        <v>9</v>
      </c>
      <c r="AA145" s="78" t="str">
        <f t="shared" ref="AA145:AA173" si="442">IF(Z145="","",IF(Z145&lt;=10,"Tolerable",IF(Z145&lt;=15,"Potencialmente no tolerable",IF(Z145&gt;15,"No tolerable",""))))</f>
        <v>Tolerable</v>
      </c>
      <c r="AB145" s="78" t="str">
        <f t="shared" ref="AB145:AB173" si="443">IF(AA145="","",IF(AA145="Tolerable","No",IF(AA145="Potencialmente no tolerable","No",IF(AA145="No tolerable","Si",""))))</f>
        <v>No</v>
      </c>
      <c r="AC145" s="53" t="s">
        <v>306</v>
      </c>
      <c r="AD145" s="80" t="s">
        <v>230</v>
      </c>
      <c r="AE145" s="78">
        <v>0</v>
      </c>
      <c r="AF145" s="83">
        <v>0</v>
      </c>
      <c r="AG145" s="84">
        <f t="shared" ref="AG145:AG173" si="444">IF(AE145="","",IF(AF145="","",(AE145-(AE145*AF145))))</f>
        <v>0</v>
      </c>
      <c r="AH145" s="27">
        <v>0</v>
      </c>
      <c r="AI145" s="187">
        <f t="shared" si="419"/>
        <v>0</v>
      </c>
      <c r="AJ145" s="145">
        <v>44006</v>
      </c>
      <c r="AK145" s="145" t="s">
        <v>291</v>
      </c>
      <c r="AL145" s="158" t="str">
        <f>IF(MATRIZASPECTOS[[#This Row],[(2) Tipo de valoración 2020]]="","",IF(MATRIZASPECTOS[[#This Row],[(2) Tipo de valoración 2020]]="Manual","",MATRIZASPECTOS[[#This Row],[Probabilidad]]))</f>
        <v>Probable</v>
      </c>
      <c r="AM145" s="158" t="str">
        <f>IF(MATRIZASPECTOS[[#This Row],[(2) Tipo de valoración 2020]]="","",IF(MATRIZASPECTOS[[#This Row],[(2) Tipo de valoración 2020]]="Manual","",MATRIZASPECTOS[[#This Row],[Consecuencia]]))</f>
        <v>Moderada</v>
      </c>
      <c r="AN145" s="159" t="str">
        <f t="shared" si="420"/>
        <v>Bajo</v>
      </c>
      <c r="AO145" s="159">
        <f t="shared" si="421"/>
        <v>3</v>
      </c>
      <c r="AP145" s="159">
        <f t="shared" si="422"/>
        <v>3</v>
      </c>
      <c r="AQ145" s="78">
        <f t="shared" si="423"/>
        <v>9</v>
      </c>
      <c r="AR145" s="84">
        <f t="shared" si="424"/>
        <v>9</v>
      </c>
      <c r="AS145" s="78" t="str">
        <f t="shared" ref="AS145:AS173" si="445">IF(AR145="","",IF(AR145&lt;=10,"Tolerable",IF(AR145&lt;=15,"Potencialmente no tolerable",IF(AR145&gt;15,"No tolerable",""))))</f>
        <v>Tolerable</v>
      </c>
      <c r="AT145" s="78" t="str">
        <f t="shared" ref="AT145:AT173" si="446">IF(AS145="","",IF(AS145="Tolerable","No",IF(AS145="Potencialmente no tolerable","No",IF(AS145="No tolerable","Si",""))))</f>
        <v>No</v>
      </c>
      <c r="AU145" s="140" t="s">
        <v>300</v>
      </c>
      <c r="AV145" s="37" t="s">
        <v>230</v>
      </c>
      <c r="AW145" s="27">
        <v>0</v>
      </c>
      <c r="AX145" s="191">
        <v>0</v>
      </c>
      <c r="AY145" s="29">
        <f t="shared" si="425"/>
        <v>0</v>
      </c>
      <c r="AZ145" s="27">
        <v>0</v>
      </c>
      <c r="BA145" s="189">
        <f t="shared" si="426"/>
        <v>0</v>
      </c>
      <c r="BB145" s="142">
        <v>44105</v>
      </c>
      <c r="BC145" s="27" t="s">
        <v>292</v>
      </c>
      <c r="BD145" s="27" t="s">
        <v>99</v>
      </c>
      <c r="BE145" s="27" t="s">
        <v>103</v>
      </c>
      <c r="BF145" s="27" t="str">
        <f t="shared" si="427"/>
        <v>Bajo</v>
      </c>
      <c r="BG145" s="27">
        <f t="shared" si="428"/>
        <v>1</v>
      </c>
      <c r="BH145" s="27">
        <f t="shared" si="429"/>
        <v>3</v>
      </c>
      <c r="BI145" s="27">
        <f t="shared" si="430"/>
        <v>3</v>
      </c>
      <c r="BJ145" s="29">
        <f t="shared" si="431"/>
        <v>3</v>
      </c>
      <c r="BK145" s="78" t="str">
        <f t="shared" si="436"/>
        <v>Tolerable</v>
      </c>
      <c r="BL145" s="27" t="str">
        <f t="shared" si="432"/>
        <v>No</v>
      </c>
      <c r="BM145" s="53" t="s">
        <v>394</v>
      </c>
      <c r="BN145" s="80"/>
      <c r="BO145" s="84">
        <f t="shared" si="433"/>
        <v>0</v>
      </c>
      <c r="BP145" s="83"/>
      <c r="BQ145" s="84" t="str">
        <f t="shared" ref="BQ145:BQ173" si="447">IF(BO145="","",IF(BP145="","",(BO145-(BO145*BP145))))</f>
        <v/>
      </c>
      <c r="BR145" s="27"/>
      <c r="BS145" s="85" t="str">
        <f t="shared" ref="BS145:BS173" si="448">IF(BQ145="","",IF(BR145="","",((BQ145-BR145)/BQ145)))</f>
        <v/>
      </c>
      <c r="BT145" s="86"/>
      <c r="BU145" s="78">
        <f t="shared" si="434"/>
        <v>9</v>
      </c>
      <c r="BV145" s="78" t="str">
        <f t="shared" si="435"/>
        <v>Tolerable</v>
      </c>
      <c r="BW145" s="84" t="str">
        <f t="shared" ref="BW145:BW173" si="449">IF(BS145="","",(IF(BS145&lt;=-1%,(BU145+(ABS(BU145*BS145))),(BU145-((ABS(BU145*BS145))+BP145)))))</f>
        <v/>
      </c>
      <c r="BX145" s="78" t="str">
        <f t="shared" ref="BX145:BX173" si="450">IF(BW145="","",IF(BW145&lt;=10,"Tolerable",IF(BW145&lt;=15,"Potencialmente no tolerable",IF(BW145&gt;15,"No tolerable",""))))</f>
        <v/>
      </c>
      <c r="BY145" s="78" t="str">
        <f t="shared" ref="BY145:BY173" si="451">IF(BX145="","",IF(BX145="Tolerable","No",IF(BX145="Potencialmente no tolerable","No",IF(BX145="No tolerable","Si",""))))</f>
        <v/>
      </c>
      <c r="BZ145" s="79"/>
      <c r="CA145" s="80"/>
      <c r="CB145" s="84" t="str">
        <f t="shared" ref="CB145:CB173" si="452">IF(BR145="","",BR145)</f>
        <v/>
      </c>
      <c r="CC145" s="83"/>
      <c r="CD145" s="84" t="str">
        <f t="shared" ref="CD145:CD173" si="453">IF(CB145="","",IF(CC145="","",(CB145-(CB145*CC145))))</f>
        <v/>
      </c>
      <c r="CE145" s="27"/>
      <c r="CF145" s="85" t="str">
        <f t="shared" ref="CF145:CF173" si="454">IF(CD145="","",IF(CE145="","",((CD145-CE145)/CD145)))</f>
        <v/>
      </c>
      <c r="CG145" s="86"/>
      <c r="CH145" s="78" t="str">
        <f t="shared" ref="CH145:CH173" si="455">IF(BW145="","",BW145)</f>
        <v/>
      </c>
      <c r="CI145" s="78" t="str">
        <f t="shared" ref="CI145:CI173" si="456">IF(BX145="","",BX145)</f>
        <v/>
      </c>
      <c r="CJ145" s="84" t="str">
        <f t="shared" ref="CJ145:CJ173" si="457">IF(CF145="","",(IF(CF145&lt;=-1%,(CH145+(ABS(CH145*CF145))),(CH145-((ABS(CH145*CF145))+CC145)))))</f>
        <v/>
      </c>
      <c r="CK145" s="78" t="str">
        <f t="shared" ref="CK145:CK173" si="458">IF(CJ145="","",IF(CJ145&lt;=10,"Tolerable",IF(CJ145&lt;=15,"Potencialmente no tolerable",IF(CJ145&gt;15,"No tolerable",""))))</f>
        <v/>
      </c>
      <c r="CL145" s="78" t="str">
        <f t="shared" ref="CL145:CL173" si="459">IF(CK145="","",IF(CK145="Tolerable","No",IF(CK145="Potencialmente no tolerable","No",IF(CK145="No tolerable","Si",""))))</f>
        <v/>
      </c>
      <c r="CM145" s="79"/>
      <c r="CN145" s="80"/>
      <c r="CO145" s="84" t="str">
        <f t="shared" ref="CO145:CO173" si="460">IF(CE145="","",CE145)</f>
        <v/>
      </c>
      <c r="CP145" s="83"/>
      <c r="CQ145" s="84" t="str">
        <f t="shared" ref="CQ145:CQ173" si="461">IF(CO145="","",IF(CP145="","",(CO145-(CO145*CP145))))</f>
        <v/>
      </c>
      <c r="CR145" s="27"/>
      <c r="CS145" s="85" t="str">
        <f t="shared" ref="CS145:CS173" si="462">IF(CQ145="","",IF(CR145="","",((CQ145-CR145)/CQ145)))</f>
        <v/>
      </c>
      <c r="CT145" s="86"/>
      <c r="CU145" s="78" t="str">
        <f t="shared" ref="CU145:CU173" si="463">IF(CJ145="","",CJ145)</f>
        <v/>
      </c>
      <c r="CV145" s="78" t="str">
        <f t="shared" ref="CV145:CV173" si="464">IF(CK145="","",CK145)</f>
        <v/>
      </c>
      <c r="CW145" s="84" t="str">
        <f t="shared" ref="CW145:CW173" si="465">IF(CS145="","",(IF(CS145&lt;=-1%,(CU145+(ABS(CU145*CS145))),(CU145-((ABS(CU145*CS145))+CP145)))))</f>
        <v/>
      </c>
      <c r="CX145" s="78" t="str">
        <f t="shared" ref="CX145:CX173" si="466">IF(CW145="","",IF(CW145&lt;=10,"Tolerable",IF(CW145&lt;=15,"Potencialmente no tolerable",IF(CW145&gt;15,"No tolerable",""))))</f>
        <v/>
      </c>
      <c r="CY145" s="78" t="str">
        <f t="shared" ref="CY145:CY173" si="467">IF(CX145="","",IF(CX145="Tolerable","No",IF(CX145="Potencialmente no tolerable","No",IF(CX145="No tolerable","Si",""))))</f>
        <v/>
      </c>
      <c r="CZ145" s="87"/>
    </row>
    <row r="146" spans="1:104" ht="45.75" thickBot="1" x14ac:dyDescent="0.3">
      <c r="A146" s="17">
        <v>143</v>
      </c>
      <c r="B146" s="76" t="str">
        <f t="shared" si="437"/>
        <v>Gestión Integral para el Seguimiento y Control a los Títulos Mineros</v>
      </c>
      <c r="C146" s="76" t="str">
        <f t="shared" si="438"/>
        <v>Consumo del recurso hídrico</v>
      </c>
      <c r="D146" s="76" t="str">
        <f t="shared" si="439"/>
        <v>Agotamiento del recurso hídrico</v>
      </c>
      <c r="E146" s="82">
        <v>43647</v>
      </c>
      <c r="F146" s="168" t="s">
        <v>334</v>
      </c>
      <c r="G146" s="99" t="s">
        <v>177</v>
      </c>
      <c r="H146" s="99" t="s">
        <v>338</v>
      </c>
      <c r="I146" s="77" t="s">
        <v>6</v>
      </c>
      <c r="J146" s="78" t="s">
        <v>90</v>
      </c>
      <c r="K146" s="111" t="s">
        <v>230</v>
      </c>
      <c r="L146" s="53" t="s">
        <v>276</v>
      </c>
      <c r="M146" s="80" t="s">
        <v>233</v>
      </c>
      <c r="N146" s="77" t="s">
        <v>200</v>
      </c>
      <c r="O146" s="77" t="s">
        <v>462</v>
      </c>
      <c r="P146" s="77" t="s">
        <v>21</v>
      </c>
      <c r="Q146" s="77" t="s">
        <v>52</v>
      </c>
      <c r="R146" s="78" t="s">
        <v>71</v>
      </c>
      <c r="S146" s="81" t="s">
        <v>75</v>
      </c>
      <c r="T146" s="82">
        <v>43647</v>
      </c>
      <c r="U146" s="78" t="s">
        <v>99</v>
      </c>
      <c r="V146" s="78" t="s">
        <v>102</v>
      </c>
      <c r="W146" s="78" t="str">
        <f t="shared" si="440"/>
        <v>Bajo</v>
      </c>
      <c r="X146" s="78">
        <f t="shared" si="390"/>
        <v>1</v>
      </c>
      <c r="Y146" s="78">
        <f t="shared" si="391"/>
        <v>1</v>
      </c>
      <c r="Z146" s="78">
        <f t="shared" si="441"/>
        <v>1</v>
      </c>
      <c r="AA146" s="78" t="str">
        <f t="shared" si="442"/>
        <v>Tolerable</v>
      </c>
      <c r="AB146" s="78" t="str">
        <f t="shared" si="443"/>
        <v>No</v>
      </c>
      <c r="AC146" s="53" t="s">
        <v>306</v>
      </c>
      <c r="AD146" s="80" t="s">
        <v>230</v>
      </c>
      <c r="AE146" s="78">
        <v>0</v>
      </c>
      <c r="AF146" s="83">
        <v>0</v>
      </c>
      <c r="AG146" s="84">
        <f t="shared" si="444"/>
        <v>0</v>
      </c>
      <c r="AH146" s="27">
        <v>0</v>
      </c>
      <c r="AI146" s="187">
        <f t="shared" si="419"/>
        <v>0</v>
      </c>
      <c r="AJ146" s="145">
        <v>44006</v>
      </c>
      <c r="AK146" s="145" t="s">
        <v>291</v>
      </c>
      <c r="AL146" s="158" t="str">
        <f>IF(MATRIZASPECTOS[[#This Row],[(2) Tipo de valoración 2020]]="","",IF(MATRIZASPECTOS[[#This Row],[(2) Tipo de valoración 2020]]="Manual","",MATRIZASPECTOS[[#This Row],[Probabilidad]]))</f>
        <v>Improbable</v>
      </c>
      <c r="AM146" s="158" t="str">
        <f>IF(MATRIZASPECTOS[[#This Row],[(2) Tipo de valoración 2020]]="","",IF(MATRIZASPECTOS[[#This Row],[(2) Tipo de valoración 2020]]="Manual","",MATRIZASPECTOS[[#This Row],[Consecuencia]]))</f>
        <v>Baja</v>
      </c>
      <c r="AN146" s="159" t="str">
        <f t="shared" si="420"/>
        <v>Bajo</v>
      </c>
      <c r="AO146" s="159">
        <f t="shared" si="421"/>
        <v>1</v>
      </c>
      <c r="AP146" s="159">
        <f t="shared" si="422"/>
        <v>1</v>
      </c>
      <c r="AQ146" s="78">
        <f t="shared" si="423"/>
        <v>1</v>
      </c>
      <c r="AR146" s="84">
        <f t="shared" si="424"/>
        <v>1</v>
      </c>
      <c r="AS146" s="78" t="str">
        <f t="shared" si="445"/>
        <v>Tolerable</v>
      </c>
      <c r="AT146" s="78" t="str">
        <f t="shared" si="446"/>
        <v>No</v>
      </c>
      <c r="AU146" s="140" t="s">
        <v>300</v>
      </c>
      <c r="AV146" s="37" t="s">
        <v>230</v>
      </c>
      <c r="AW146" s="27">
        <v>0</v>
      </c>
      <c r="AX146" s="191">
        <v>0</v>
      </c>
      <c r="AY146" s="29">
        <f t="shared" si="425"/>
        <v>0</v>
      </c>
      <c r="AZ146" s="27">
        <v>0</v>
      </c>
      <c r="BA146" s="189">
        <f t="shared" si="426"/>
        <v>0</v>
      </c>
      <c r="BB146" s="142">
        <v>44105</v>
      </c>
      <c r="BC146" s="27" t="s">
        <v>292</v>
      </c>
      <c r="BD146" s="27" t="s">
        <v>99</v>
      </c>
      <c r="BE146" s="27" t="s">
        <v>102</v>
      </c>
      <c r="BF146" s="27" t="str">
        <f t="shared" si="427"/>
        <v>Bajo</v>
      </c>
      <c r="BG146" s="27">
        <f t="shared" si="428"/>
        <v>1</v>
      </c>
      <c r="BH146" s="27">
        <f t="shared" si="429"/>
        <v>1</v>
      </c>
      <c r="BI146" s="27">
        <f t="shared" si="430"/>
        <v>1</v>
      </c>
      <c r="BJ146" s="29">
        <f t="shared" si="431"/>
        <v>1</v>
      </c>
      <c r="BK146" s="78" t="str">
        <f t="shared" si="436"/>
        <v>Tolerable</v>
      </c>
      <c r="BL146" s="27" t="str">
        <f t="shared" si="432"/>
        <v>No</v>
      </c>
      <c r="BM146" s="53" t="s">
        <v>396</v>
      </c>
      <c r="BN146" s="80"/>
      <c r="BO146" s="84">
        <f t="shared" si="433"/>
        <v>0</v>
      </c>
      <c r="BP146" s="83"/>
      <c r="BQ146" s="84" t="str">
        <f t="shared" si="447"/>
        <v/>
      </c>
      <c r="BR146" s="27"/>
      <c r="BS146" s="85" t="str">
        <f t="shared" si="448"/>
        <v/>
      </c>
      <c r="BT146" s="86"/>
      <c r="BU146" s="78">
        <f t="shared" si="434"/>
        <v>1</v>
      </c>
      <c r="BV146" s="78" t="str">
        <f t="shared" si="435"/>
        <v>Tolerable</v>
      </c>
      <c r="BW146" s="84" t="str">
        <f t="shared" si="449"/>
        <v/>
      </c>
      <c r="BX146" s="78" t="str">
        <f t="shared" si="450"/>
        <v/>
      </c>
      <c r="BY146" s="78" t="str">
        <f t="shared" si="451"/>
        <v/>
      </c>
      <c r="BZ146" s="79"/>
      <c r="CA146" s="80"/>
      <c r="CB146" s="84" t="str">
        <f t="shared" si="452"/>
        <v/>
      </c>
      <c r="CC146" s="83"/>
      <c r="CD146" s="84" t="str">
        <f t="shared" si="453"/>
        <v/>
      </c>
      <c r="CE146" s="27"/>
      <c r="CF146" s="85" t="str">
        <f t="shared" si="454"/>
        <v/>
      </c>
      <c r="CG146" s="86"/>
      <c r="CH146" s="78" t="str">
        <f t="shared" si="455"/>
        <v/>
      </c>
      <c r="CI146" s="78" t="str">
        <f t="shared" si="456"/>
        <v/>
      </c>
      <c r="CJ146" s="84" t="str">
        <f t="shared" si="457"/>
        <v/>
      </c>
      <c r="CK146" s="78" t="str">
        <f t="shared" si="458"/>
        <v/>
      </c>
      <c r="CL146" s="78" t="str">
        <f t="shared" si="459"/>
        <v/>
      </c>
      <c r="CM146" s="79"/>
      <c r="CN146" s="80"/>
      <c r="CO146" s="84" t="str">
        <f t="shared" si="460"/>
        <v/>
      </c>
      <c r="CP146" s="83"/>
      <c r="CQ146" s="84" t="str">
        <f t="shared" si="461"/>
        <v/>
      </c>
      <c r="CR146" s="27"/>
      <c r="CS146" s="85" t="str">
        <f t="shared" si="462"/>
        <v/>
      </c>
      <c r="CT146" s="86"/>
      <c r="CU146" s="78" t="str">
        <f t="shared" si="463"/>
        <v/>
      </c>
      <c r="CV146" s="78" t="str">
        <f t="shared" si="464"/>
        <v/>
      </c>
      <c r="CW146" s="84" t="str">
        <f t="shared" si="465"/>
        <v/>
      </c>
      <c r="CX146" s="78" t="str">
        <f t="shared" si="466"/>
        <v/>
      </c>
      <c r="CY146" s="78" t="str">
        <f t="shared" si="467"/>
        <v/>
      </c>
      <c r="CZ146" s="87"/>
    </row>
    <row r="147" spans="1:104" ht="63.75" thickBot="1" x14ac:dyDescent="0.3">
      <c r="A147" s="17">
        <v>144</v>
      </c>
      <c r="B147" s="76" t="str">
        <f t="shared" si="437"/>
        <v>Gestión Integral para el Seguimiento y Control a los Títulos Mineros</v>
      </c>
      <c r="C147" s="76" t="str">
        <f t="shared" si="438"/>
        <v>Consumo de energía eléctrica</v>
      </c>
      <c r="D147" s="76" t="str">
        <f t="shared" si="439"/>
        <v>Presión sobre el recurso energético eléctrico</v>
      </c>
      <c r="E147" s="82">
        <v>43647</v>
      </c>
      <c r="F147" s="168" t="s">
        <v>334</v>
      </c>
      <c r="G147" s="99" t="s">
        <v>177</v>
      </c>
      <c r="H147" s="99" t="s">
        <v>338</v>
      </c>
      <c r="I147" s="77" t="s">
        <v>6</v>
      </c>
      <c r="J147" s="78" t="s">
        <v>90</v>
      </c>
      <c r="K147" s="111" t="s">
        <v>230</v>
      </c>
      <c r="L147" s="53" t="s">
        <v>276</v>
      </c>
      <c r="M147" s="80" t="s">
        <v>233</v>
      </c>
      <c r="N147" s="77" t="s">
        <v>201</v>
      </c>
      <c r="O147" s="77" t="s">
        <v>462</v>
      </c>
      <c r="P147" s="77" t="s">
        <v>36</v>
      </c>
      <c r="Q147" s="77" t="s">
        <v>65</v>
      </c>
      <c r="R147" s="78" t="s">
        <v>71</v>
      </c>
      <c r="S147" s="81" t="s">
        <v>75</v>
      </c>
      <c r="T147" s="82">
        <v>43647</v>
      </c>
      <c r="U147" s="78" t="s">
        <v>101</v>
      </c>
      <c r="V147" s="78" t="s">
        <v>104</v>
      </c>
      <c r="W147" s="78" t="str">
        <f t="shared" si="440"/>
        <v>Alto</v>
      </c>
      <c r="X147" s="78">
        <f t="shared" si="390"/>
        <v>5</v>
      </c>
      <c r="Y147" s="78">
        <f t="shared" si="391"/>
        <v>5</v>
      </c>
      <c r="Z147" s="78">
        <f t="shared" si="441"/>
        <v>25</v>
      </c>
      <c r="AA147" s="78" t="str">
        <f t="shared" si="442"/>
        <v>No tolerable</v>
      </c>
      <c r="AB147" s="78" t="str">
        <f t="shared" si="443"/>
        <v>Si</v>
      </c>
      <c r="AC147" s="53" t="s">
        <v>307</v>
      </c>
      <c r="AD147" s="80" t="s">
        <v>283</v>
      </c>
      <c r="AE147" s="78">
        <v>68.84</v>
      </c>
      <c r="AF147" s="83">
        <v>0</v>
      </c>
      <c r="AG147" s="84">
        <f t="shared" si="444"/>
        <v>68.84</v>
      </c>
      <c r="AH147" s="27">
        <v>76.09</v>
      </c>
      <c r="AI147" s="187">
        <f t="shared" si="419"/>
        <v>-0.10531667635095875</v>
      </c>
      <c r="AJ147" s="145">
        <v>44006</v>
      </c>
      <c r="AK147" s="145" t="s">
        <v>291</v>
      </c>
      <c r="AL147" s="158" t="str">
        <f>IF(MATRIZASPECTOS[[#This Row],[(2) Tipo de valoración 2020]]="","",IF(MATRIZASPECTOS[[#This Row],[(2) Tipo de valoración 2020]]="Manual","",MATRIZASPECTOS[[#This Row],[Probabilidad]]))</f>
        <v>Certeza</v>
      </c>
      <c r="AM147" s="158" t="str">
        <f>IF(MATRIZASPECTOS[[#This Row],[(2) Tipo de valoración 2020]]="","",IF(MATRIZASPECTOS[[#This Row],[(2) Tipo de valoración 2020]]="Manual","",MATRIZASPECTOS[[#This Row],[Consecuencia]]))</f>
        <v>Alta</v>
      </c>
      <c r="AN147" s="159" t="str">
        <f t="shared" si="420"/>
        <v>Alto</v>
      </c>
      <c r="AO147" s="159">
        <f t="shared" si="421"/>
        <v>5</v>
      </c>
      <c r="AP147" s="159">
        <f t="shared" si="422"/>
        <v>5</v>
      </c>
      <c r="AQ147" s="78">
        <f t="shared" si="423"/>
        <v>25</v>
      </c>
      <c r="AR147" s="84">
        <f t="shared" si="424"/>
        <v>27.632916908773968</v>
      </c>
      <c r="AS147" s="78" t="str">
        <f t="shared" si="445"/>
        <v>No tolerable</v>
      </c>
      <c r="AT147" s="78" t="str">
        <f t="shared" si="446"/>
        <v>Si</v>
      </c>
      <c r="AU147" s="140" t="s">
        <v>301</v>
      </c>
      <c r="AV147" s="37" t="s">
        <v>283</v>
      </c>
      <c r="AW147" s="27">
        <v>76.09</v>
      </c>
      <c r="AX147" s="191">
        <v>0.14845894940336801</v>
      </c>
      <c r="AY147" s="29">
        <f t="shared" si="425"/>
        <v>64.793758539897738</v>
      </c>
      <c r="AZ147" s="27">
        <v>59.39</v>
      </c>
      <c r="BA147" s="189">
        <f t="shared" si="426"/>
        <v>8.3399368421732956E-2</v>
      </c>
      <c r="BB147" s="142">
        <v>44105</v>
      </c>
      <c r="BC147" s="27" t="s">
        <v>291</v>
      </c>
      <c r="BD147" s="27" t="str">
        <f>IF(MATRIZASPECTOS[[#This Row],[(E) Tipo de valoración extraordinaria 2020]]="","",IF(MATRIZASPECTOS[[#This Row],[(E) Tipo de valoración extraordinaria 2020]]="Manual","",MATRIZASPECTOS[[#This Row],[(2) Probabilidad]]))</f>
        <v>Certeza</v>
      </c>
      <c r="BE147" s="27" t="str">
        <f>IF(MATRIZASPECTOS[[#This Row],[(E) Tipo de valoración extraordinaria 2020]]="","",IF(MATRIZASPECTOS[[#This Row],[(E) Tipo de valoración extraordinaria 2020]]="Manual","",MATRIZASPECTOS[[#This Row],[(2) Consecuencia]]))</f>
        <v>Alta</v>
      </c>
      <c r="BF147" s="27" t="str">
        <f t="shared" si="427"/>
        <v>Alto</v>
      </c>
      <c r="BG147" s="27">
        <f t="shared" si="428"/>
        <v>5</v>
      </c>
      <c r="BH147" s="27">
        <f t="shared" si="429"/>
        <v>5</v>
      </c>
      <c r="BI147" s="29">
        <f t="shared" si="430"/>
        <v>27.632916908773968</v>
      </c>
      <c r="BJ147" s="29">
        <f t="shared" si="431"/>
        <v>25.179890141528624</v>
      </c>
      <c r="BK147" s="78" t="str">
        <f t="shared" si="436"/>
        <v>No tolerable</v>
      </c>
      <c r="BL147" s="27" t="str">
        <f t="shared" si="432"/>
        <v>Si</v>
      </c>
      <c r="BM147" s="53" t="s">
        <v>453</v>
      </c>
      <c r="BN147" s="80"/>
      <c r="BO147" s="84">
        <f t="shared" si="433"/>
        <v>76.09</v>
      </c>
      <c r="BP147" s="83"/>
      <c r="BQ147" s="84" t="str">
        <f t="shared" si="447"/>
        <v/>
      </c>
      <c r="BR147" s="27"/>
      <c r="BS147" s="85" t="str">
        <f t="shared" si="448"/>
        <v/>
      </c>
      <c r="BT147" s="86"/>
      <c r="BU147" s="78">
        <f t="shared" si="434"/>
        <v>27.632916908773968</v>
      </c>
      <c r="BV147" s="78" t="str">
        <f t="shared" si="435"/>
        <v>No tolerable</v>
      </c>
      <c r="BW147" s="84" t="str">
        <f t="shared" si="449"/>
        <v/>
      </c>
      <c r="BX147" s="78" t="str">
        <f t="shared" si="450"/>
        <v/>
      </c>
      <c r="BY147" s="78" t="str">
        <f t="shared" si="451"/>
        <v/>
      </c>
      <c r="BZ147" s="79"/>
      <c r="CA147" s="80"/>
      <c r="CB147" s="84" t="str">
        <f t="shared" si="452"/>
        <v/>
      </c>
      <c r="CC147" s="83"/>
      <c r="CD147" s="84" t="str">
        <f t="shared" si="453"/>
        <v/>
      </c>
      <c r="CE147" s="27"/>
      <c r="CF147" s="85" t="str">
        <f t="shared" si="454"/>
        <v/>
      </c>
      <c r="CG147" s="86"/>
      <c r="CH147" s="78" t="str">
        <f t="shared" si="455"/>
        <v/>
      </c>
      <c r="CI147" s="78" t="str">
        <f t="shared" si="456"/>
        <v/>
      </c>
      <c r="CJ147" s="84" t="str">
        <f t="shared" si="457"/>
        <v/>
      </c>
      <c r="CK147" s="78" t="str">
        <f t="shared" si="458"/>
        <v/>
      </c>
      <c r="CL147" s="78" t="str">
        <f t="shared" si="459"/>
        <v/>
      </c>
      <c r="CM147" s="79"/>
      <c r="CN147" s="80"/>
      <c r="CO147" s="84" t="str">
        <f t="shared" si="460"/>
        <v/>
      </c>
      <c r="CP147" s="83"/>
      <c r="CQ147" s="84" t="str">
        <f t="shared" si="461"/>
        <v/>
      </c>
      <c r="CR147" s="27"/>
      <c r="CS147" s="85" t="str">
        <f t="shared" si="462"/>
        <v/>
      </c>
      <c r="CT147" s="86"/>
      <c r="CU147" s="78" t="str">
        <f t="shared" si="463"/>
        <v/>
      </c>
      <c r="CV147" s="78" t="str">
        <f t="shared" si="464"/>
        <v/>
      </c>
      <c r="CW147" s="84" t="str">
        <f t="shared" si="465"/>
        <v/>
      </c>
      <c r="CX147" s="78" t="str">
        <f t="shared" si="466"/>
        <v/>
      </c>
      <c r="CY147" s="78" t="str">
        <f t="shared" si="467"/>
        <v/>
      </c>
      <c r="CZ147" s="87"/>
    </row>
    <row r="148" spans="1:104" ht="45.75" thickBot="1" x14ac:dyDescent="0.3">
      <c r="A148" s="17">
        <v>145</v>
      </c>
      <c r="B148" s="76" t="str">
        <f t="shared" si="437"/>
        <v>Gestión Integral para el Seguimiento y Control a los Títulos Mineros</v>
      </c>
      <c r="C148" s="76" t="str">
        <f t="shared" si="438"/>
        <v>Consumo de materias primas e insumos</v>
      </c>
      <c r="D148" s="76" t="str">
        <f t="shared" si="439"/>
        <v>Agotamiento de los recursos naturales no renovables</v>
      </c>
      <c r="E148" s="82">
        <v>43647</v>
      </c>
      <c r="F148" s="168" t="s">
        <v>334</v>
      </c>
      <c r="G148" s="99" t="s">
        <v>177</v>
      </c>
      <c r="H148" s="99" t="s">
        <v>338</v>
      </c>
      <c r="I148" s="77" t="s">
        <v>6</v>
      </c>
      <c r="J148" s="78" t="s">
        <v>90</v>
      </c>
      <c r="K148" s="111" t="s">
        <v>230</v>
      </c>
      <c r="L148" s="53" t="s">
        <v>276</v>
      </c>
      <c r="M148" s="80" t="s">
        <v>233</v>
      </c>
      <c r="N148" s="77" t="s">
        <v>202</v>
      </c>
      <c r="O148" s="77" t="s">
        <v>457</v>
      </c>
      <c r="P148" s="77" t="s">
        <v>24</v>
      </c>
      <c r="Q148" s="77" t="s">
        <v>62</v>
      </c>
      <c r="R148" s="78" t="s">
        <v>71</v>
      </c>
      <c r="S148" s="81" t="s">
        <v>77</v>
      </c>
      <c r="T148" s="82">
        <v>43647</v>
      </c>
      <c r="U148" s="78" t="s">
        <v>100</v>
      </c>
      <c r="V148" s="78" t="s">
        <v>104</v>
      </c>
      <c r="W148" s="78" t="str">
        <f t="shared" si="440"/>
        <v>Moderado</v>
      </c>
      <c r="X148" s="78">
        <f t="shared" si="390"/>
        <v>3</v>
      </c>
      <c r="Y148" s="78">
        <f t="shared" si="391"/>
        <v>5</v>
      </c>
      <c r="Z148" s="78">
        <f t="shared" si="441"/>
        <v>15</v>
      </c>
      <c r="AA148" s="78" t="str">
        <f t="shared" si="442"/>
        <v>Potencialmente no tolerable</v>
      </c>
      <c r="AB148" s="78" t="str">
        <f t="shared" si="443"/>
        <v>No</v>
      </c>
      <c r="AC148" s="53" t="s">
        <v>306</v>
      </c>
      <c r="AD148" s="80" t="s">
        <v>230</v>
      </c>
      <c r="AE148" s="78">
        <v>0</v>
      </c>
      <c r="AF148" s="83">
        <v>0</v>
      </c>
      <c r="AG148" s="84">
        <f t="shared" si="444"/>
        <v>0</v>
      </c>
      <c r="AH148" s="27">
        <v>0</v>
      </c>
      <c r="AI148" s="187">
        <f t="shared" si="419"/>
        <v>0</v>
      </c>
      <c r="AJ148" s="145">
        <v>44006</v>
      </c>
      <c r="AK148" s="145" t="s">
        <v>291</v>
      </c>
      <c r="AL148" s="158" t="str">
        <f>IF(MATRIZASPECTOS[[#This Row],[(2) Tipo de valoración 2020]]="","",IF(MATRIZASPECTOS[[#This Row],[(2) Tipo de valoración 2020]]="Manual","",MATRIZASPECTOS[[#This Row],[Probabilidad]]))</f>
        <v>Probable</v>
      </c>
      <c r="AM148" s="158" t="str">
        <f>IF(MATRIZASPECTOS[[#This Row],[(2) Tipo de valoración 2020]]="","",IF(MATRIZASPECTOS[[#This Row],[(2) Tipo de valoración 2020]]="Manual","",MATRIZASPECTOS[[#This Row],[Consecuencia]]))</f>
        <v>Alta</v>
      </c>
      <c r="AN148" s="159" t="str">
        <f t="shared" si="420"/>
        <v>Moderado</v>
      </c>
      <c r="AO148" s="159">
        <f t="shared" si="421"/>
        <v>3</v>
      </c>
      <c r="AP148" s="159">
        <f t="shared" si="422"/>
        <v>5</v>
      </c>
      <c r="AQ148" s="78">
        <f t="shared" si="423"/>
        <v>15</v>
      </c>
      <c r="AR148" s="84">
        <f t="shared" si="424"/>
        <v>15</v>
      </c>
      <c r="AS148" s="78" t="str">
        <f t="shared" si="445"/>
        <v>Potencialmente no tolerable</v>
      </c>
      <c r="AT148" s="78" t="str">
        <f t="shared" si="446"/>
        <v>No</v>
      </c>
      <c r="AU148" s="140" t="s">
        <v>300</v>
      </c>
      <c r="AV148" s="37" t="s">
        <v>230</v>
      </c>
      <c r="AW148" s="27">
        <v>0</v>
      </c>
      <c r="AX148" s="191">
        <v>0</v>
      </c>
      <c r="AY148" s="29">
        <f t="shared" si="425"/>
        <v>0</v>
      </c>
      <c r="AZ148" s="27">
        <v>0</v>
      </c>
      <c r="BA148" s="189">
        <f t="shared" si="426"/>
        <v>0</v>
      </c>
      <c r="BB148" s="145">
        <v>44105</v>
      </c>
      <c r="BC148" s="27" t="s">
        <v>292</v>
      </c>
      <c r="BD148" s="27" t="s">
        <v>100</v>
      </c>
      <c r="BE148" s="27" t="s">
        <v>103</v>
      </c>
      <c r="BF148" s="27" t="str">
        <f t="shared" si="427"/>
        <v>Bajo</v>
      </c>
      <c r="BG148" s="27">
        <f t="shared" si="428"/>
        <v>3</v>
      </c>
      <c r="BH148" s="27">
        <f t="shared" si="429"/>
        <v>3</v>
      </c>
      <c r="BI148" s="27">
        <f t="shared" si="430"/>
        <v>9</v>
      </c>
      <c r="BJ148" s="29">
        <f t="shared" si="431"/>
        <v>9</v>
      </c>
      <c r="BK148" s="78" t="str">
        <f t="shared" si="436"/>
        <v>Tolerable</v>
      </c>
      <c r="BL148" s="27" t="str">
        <f t="shared" si="432"/>
        <v>No</v>
      </c>
      <c r="BM148" s="53" t="s">
        <v>436</v>
      </c>
      <c r="BN148" s="80"/>
      <c r="BO148" s="84">
        <f t="shared" si="433"/>
        <v>0</v>
      </c>
      <c r="BP148" s="83"/>
      <c r="BQ148" s="84" t="str">
        <f t="shared" si="447"/>
        <v/>
      </c>
      <c r="BR148" s="27"/>
      <c r="BS148" s="85" t="str">
        <f t="shared" si="448"/>
        <v/>
      </c>
      <c r="BT148" s="86"/>
      <c r="BU148" s="78">
        <f t="shared" si="434"/>
        <v>15</v>
      </c>
      <c r="BV148" s="78" t="str">
        <f t="shared" si="435"/>
        <v>Potencialmente no tolerable</v>
      </c>
      <c r="BW148" s="84" t="str">
        <f t="shared" si="449"/>
        <v/>
      </c>
      <c r="BX148" s="78" t="str">
        <f t="shared" si="450"/>
        <v/>
      </c>
      <c r="BY148" s="78" t="str">
        <f t="shared" si="451"/>
        <v/>
      </c>
      <c r="BZ148" s="79"/>
      <c r="CA148" s="80"/>
      <c r="CB148" s="84" t="str">
        <f t="shared" si="452"/>
        <v/>
      </c>
      <c r="CC148" s="83"/>
      <c r="CD148" s="84" t="str">
        <f t="shared" si="453"/>
        <v/>
      </c>
      <c r="CE148" s="27"/>
      <c r="CF148" s="85" t="str">
        <f t="shared" si="454"/>
        <v/>
      </c>
      <c r="CG148" s="86"/>
      <c r="CH148" s="78" t="str">
        <f t="shared" si="455"/>
        <v/>
      </c>
      <c r="CI148" s="78" t="str">
        <f t="shared" si="456"/>
        <v/>
      </c>
      <c r="CJ148" s="84" t="str">
        <f t="shared" si="457"/>
        <v/>
      </c>
      <c r="CK148" s="78" t="str">
        <f t="shared" si="458"/>
        <v/>
      </c>
      <c r="CL148" s="78" t="str">
        <f t="shared" si="459"/>
        <v/>
      </c>
      <c r="CM148" s="79"/>
      <c r="CN148" s="80"/>
      <c r="CO148" s="84" t="str">
        <f t="shared" si="460"/>
        <v/>
      </c>
      <c r="CP148" s="83"/>
      <c r="CQ148" s="84" t="str">
        <f t="shared" si="461"/>
        <v/>
      </c>
      <c r="CR148" s="27"/>
      <c r="CS148" s="85" t="str">
        <f t="shared" si="462"/>
        <v/>
      </c>
      <c r="CT148" s="86"/>
      <c r="CU148" s="78" t="str">
        <f t="shared" si="463"/>
        <v/>
      </c>
      <c r="CV148" s="78" t="str">
        <f t="shared" si="464"/>
        <v/>
      </c>
      <c r="CW148" s="84" t="str">
        <f t="shared" si="465"/>
        <v/>
      </c>
      <c r="CX148" s="78" t="str">
        <f t="shared" si="466"/>
        <v/>
      </c>
      <c r="CY148" s="78" t="str">
        <f t="shared" si="467"/>
        <v/>
      </c>
      <c r="CZ148" s="87"/>
    </row>
    <row r="149" spans="1:104" ht="45.75" thickBot="1" x14ac:dyDescent="0.3">
      <c r="A149" s="17">
        <v>146</v>
      </c>
      <c r="B149" s="76" t="str">
        <f t="shared" si="437"/>
        <v>Gestión Integral para el Seguimiento y Control a los Títulos Mineros</v>
      </c>
      <c r="C149" s="76" t="str">
        <f t="shared" si="438"/>
        <v>Consumo de materias primas e insumos</v>
      </c>
      <c r="D149" s="76" t="str">
        <f t="shared" si="439"/>
        <v>Agotamiento general de los recursos naturales</v>
      </c>
      <c r="E149" s="82">
        <v>43647</v>
      </c>
      <c r="F149" s="168" t="s">
        <v>334</v>
      </c>
      <c r="G149" s="99" t="s">
        <v>177</v>
      </c>
      <c r="H149" s="99" t="s">
        <v>338</v>
      </c>
      <c r="I149" s="77" t="s">
        <v>6</v>
      </c>
      <c r="J149" s="78" t="s">
        <v>90</v>
      </c>
      <c r="K149" s="111" t="s">
        <v>230</v>
      </c>
      <c r="L149" s="53" t="s">
        <v>276</v>
      </c>
      <c r="M149" s="80" t="s">
        <v>233</v>
      </c>
      <c r="N149" s="77" t="s">
        <v>205</v>
      </c>
      <c r="O149" s="77" t="s">
        <v>457</v>
      </c>
      <c r="P149" s="77" t="s">
        <v>24</v>
      </c>
      <c r="Q149" s="77" t="s">
        <v>63</v>
      </c>
      <c r="R149" s="78" t="s">
        <v>71</v>
      </c>
      <c r="S149" s="81" t="s">
        <v>77</v>
      </c>
      <c r="T149" s="82">
        <v>43647</v>
      </c>
      <c r="U149" s="78" t="s">
        <v>100</v>
      </c>
      <c r="V149" s="78" t="s">
        <v>102</v>
      </c>
      <c r="W149" s="78" t="str">
        <f t="shared" si="440"/>
        <v>Bajo</v>
      </c>
      <c r="X149" s="78">
        <f t="shared" si="390"/>
        <v>3</v>
      </c>
      <c r="Y149" s="78">
        <f t="shared" si="391"/>
        <v>1</v>
      </c>
      <c r="Z149" s="78">
        <f t="shared" si="441"/>
        <v>3</v>
      </c>
      <c r="AA149" s="78" t="str">
        <f t="shared" si="442"/>
        <v>Tolerable</v>
      </c>
      <c r="AB149" s="78" t="str">
        <f t="shared" si="443"/>
        <v>No</v>
      </c>
      <c r="AC149" s="53" t="s">
        <v>306</v>
      </c>
      <c r="AD149" s="80" t="s">
        <v>230</v>
      </c>
      <c r="AE149" s="78">
        <v>0</v>
      </c>
      <c r="AF149" s="83">
        <v>0</v>
      </c>
      <c r="AG149" s="84">
        <f t="shared" si="444"/>
        <v>0</v>
      </c>
      <c r="AH149" s="27">
        <v>0</v>
      </c>
      <c r="AI149" s="187">
        <f t="shared" si="419"/>
        <v>0</v>
      </c>
      <c r="AJ149" s="145">
        <v>44006</v>
      </c>
      <c r="AK149" s="145" t="s">
        <v>291</v>
      </c>
      <c r="AL149" s="158" t="str">
        <f>IF(MATRIZASPECTOS[[#This Row],[(2) Tipo de valoración 2020]]="","",IF(MATRIZASPECTOS[[#This Row],[(2) Tipo de valoración 2020]]="Manual","",MATRIZASPECTOS[[#This Row],[Probabilidad]]))</f>
        <v>Probable</v>
      </c>
      <c r="AM149" s="158" t="str">
        <f>IF(MATRIZASPECTOS[[#This Row],[(2) Tipo de valoración 2020]]="","",IF(MATRIZASPECTOS[[#This Row],[(2) Tipo de valoración 2020]]="Manual","",MATRIZASPECTOS[[#This Row],[Consecuencia]]))</f>
        <v>Baja</v>
      </c>
      <c r="AN149" s="159" t="str">
        <f t="shared" si="420"/>
        <v>Bajo</v>
      </c>
      <c r="AO149" s="159">
        <f t="shared" si="421"/>
        <v>3</v>
      </c>
      <c r="AP149" s="159">
        <f t="shared" si="422"/>
        <v>1</v>
      </c>
      <c r="AQ149" s="78">
        <f t="shared" si="423"/>
        <v>3</v>
      </c>
      <c r="AR149" s="84">
        <f t="shared" si="424"/>
        <v>3</v>
      </c>
      <c r="AS149" s="78" t="str">
        <f t="shared" si="445"/>
        <v>Tolerable</v>
      </c>
      <c r="AT149" s="78" t="str">
        <f t="shared" si="446"/>
        <v>No</v>
      </c>
      <c r="AU149" s="140" t="s">
        <v>300</v>
      </c>
      <c r="AV149" s="37" t="s">
        <v>230</v>
      </c>
      <c r="AW149" s="27">
        <v>0</v>
      </c>
      <c r="AX149" s="191">
        <v>0</v>
      </c>
      <c r="AY149" s="29">
        <f t="shared" si="425"/>
        <v>0</v>
      </c>
      <c r="AZ149" s="27">
        <v>0</v>
      </c>
      <c r="BA149" s="189">
        <f t="shared" si="426"/>
        <v>0</v>
      </c>
      <c r="BB149" s="145">
        <v>44105</v>
      </c>
      <c r="BC149" s="27" t="s">
        <v>292</v>
      </c>
      <c r="BD149" s="27" t="s">
        <v>99</v>
      </c>
      <c r="BE149" s="27" t="s">
        <v>102</v>
      </c>
      <c r="BF149" s="27" t="str">
        <f t="shared" si="427"/>
        <v>Bajo</v>
      </c>
      <c r="BG149" s="27">
        <f t="shared" si="428"/>
        <v>1</v>
      </c>
      <c r="BH149" s="27">
        <f t="shared" si="429"/>
        <v>1</v>
      </c>
      <c r="BI149" s="27">
        <f t="shared" si="430"/>
        <v>1</v>
      </c>
      <c r="BJ149" s="29">
        <f t="shared" si="431"/>
        <v>1</v>
      </c>
      <c r="BK149" s="78" t="str">
        <f t="shared" si="436"/>
        <v>Tolerable</v>
      </c>
      <c r="BL149" s="27" t="str">
        <f t="shared" si="432"/>
        <v>No</v>
      </c>
      <c r="BM149" s="53" t="s">
        <v>424</v>
      </c>
      <c r="BN149" s="80"/>
      <c r="BO149" s="84">
        <f t="shared" si="433"/>
        <v>0</v>
      </c>
      <c r="BP149" s="83"/>
      <c r="BQ149" s="84" t="str">
        <f t="shared" si="447"/>
        <v/>
      </c>
      <c r="BR149" s="27"/>
      <c r="BS149" s="85" t="str">
        <f t="shared" si="448"/>
        <v/>
      </c>
      <c r="BT149" s="86"/>
      <c r="BU149" s="78">
        <f t="shared" si="434"/>
        <v>3</v>
      </c>
      <c r="BV149" s="78" t="str">
        <f t="shared" si="435"/>
        <v>Tolerable</v>
      </c>
      <c r="BW149" s="84" t="str">
        <f t="shared" si="449"/>
        <v/>
      </c>
      <c r="BX149" s="78" t="str">
        <f t="shared" si="450"/>
        <v/>
      </c>
      <c r="BY149" s="78" t="str">
        <f t="shared" si="451"/>
        <v/>
      </c>
      <c r="BZ149" s="79"/>
      <c r="CA149" s="80"/>
      <c r="CB149" s="84" t="str">
        <f t="shared" si="452"/>
        <v/>
      </c>
      <c r="CC149" s="83"/>
      <c r="CD149" s="84" t="str">
        <f t="shared" si="453"/>
        <v/>
      </c>
      <c r="CE149" s="27"/>
      <c r="CF149" s="85" t="str">
        <f t="shared" si="454"/>
        <v/>
      </c>
      <c r="CG149" s="86"/>
      <c r="CH149" s="78" t="str">
        <f t="shared" si="455"/>
        <v/>
      </c>
      <c r="CI149" s="78" t="str">
        <f t="shared" si="456"/>
        <v/>
      </c>
      <c r="CJ149" s="84" t="str">
        <f t="shared" si="457"/>
        <v/>
      </c>
      <c r="CK149" s="78" t="str">
        <f t="shared" si="458"/>
        <v/>
      </c>
      <c r="CL149" s="78" t="str">
        <f t="shared" si="459"/>
        <v/>
      </c>
      <c r="CM149" s="79"/>
      <c r="CN149" s="80"/>
      <c r="CO149" s="84" t="str">
        <f t="shared" si="460"/>
        <v/>
      </c>
      <c r="CP149" s="83"/>
      <c r="CQ149" s="84" t="str">
        <f t="shared" si="461"/>
        <v/>
      </c>
      <c r="CR149" s="27"/>
      <c r="CS149" s="85" t="str">
        <f t="shared" si="462"/>
        <v/>
      </c>
      <c r="CT149" s="86"/>
      <c r="CU149" s="78" t="str">
        <f t="shared" si="463"/>
        <v/>
      </c>
      <c r="CV149" s="78" t="str">
        <f t="shared" si="464"/>
        <v/>
      </c>
      <c r="CW149" s="84" t="str">
        <f t="shared" si="465"/>
        <v/>
      </c>
      <c r="CX149" s="78" t="str">
        <f t="shared" si="466"/>
        <v/>
      </c>
      <c r="CY149" s="78" t="str">
        <f t="shared" si="467"/>
        <v/>
      </c>
      <c r="CZ149" s="87"/>
    </row>
    <row r="150" spans="1:104" ht="45.75" thickBot="1" x14ac:dyDescent="0.3">
      <c r="A150" s="17">
        <v>147</v>
      </c>
      <c r="B150" s="76" t="str">
        <f t="shared" si="437"/>
        <v>Gestión Integral para el Seguimiento y Control a los Títulos Mineros</v>
      </c>
      <c r="C150" s="76" t="str">
        <f t="shared" si="438"/>
        <v>Consumo de materias primas e insumos</v>
      </c>
      <c r="D150" s="76" t="str">
        <f t="shared" si="439"/>
        <v>Agotamiento de los recursos naturales no renovables</v>
      </c>
      <c r="E150" s="82">
        <v>43647</v>
      </c>
      <c r="F150" s="168" t="s">
        <v>334</v>
      </c>
      <c r="G150" s="99" t="s">
        <v>177</v>
      </c>
      <c r="H150" s="99" t="s">
        <v>338</v>
      </c>
      <c r="I150" s="77" t="s">
        <v>6</v>
      </c>
      <c r="J150" s="78" t="s">
        <v>90</v>
      </c>
      <c r="K150" s="111" t="s">
        <v>230</v>
      </c>
      <c r="L150" s="53" t="s">
        <v>276</v>
      </c>
      <c r="M150" s="80" t="s">
        <v>233</v>
      </c>
      <c r="N150" s="77" t="s">
        <v>203</v>
      </c>
      <c r="O150" s="77" t="s">
        <v>458</v>
      </c>
      <c r="P150" s="77" t="s">
        <v>24</v>
      </c>
      <c r="Q150" s="77" t="s">
        <v>62</v>
      </c>
      <c r="R150" s="78" t="s">
        <v>71</v>
      </c>
      <c r="S150" s="81" t="s">
        <v>77</v>
      </c>
      <c r="T150" s="82">
        <v>43647</v>
      </c>
      <c r="U150" s="78" t="s">
        <v>101</v>
      </c>
      <c r="V150" s="78" t="s">
        <v>104</v>
      </c>
      <c r="W150" s="78" t="str">
        <f t="shared" si="440"/>
        <v>Alto</v>
      </c>
      <c r="X150" s="78">
        <f t="shared" ref="X150:X173" si="468">IF(U150="","",VLOOKUP(U150,MATRIZ2,2,FALSE))</f>
        <v>5</v>
      </c>
      <c r="Y150" s="78">
        <f t="shared" ref="Y150:Y173" si="469">IF(V150="","",VLOOKUP(V150,MATRIZ3,2,FALSE))</f>
        <v>5</v>
      </c>
      <c r="Z150" s="78">
        <f t="shared" si="441"/>
        <v>25</v>
      </c>
      <c r="AA150" s="78" t="str">
        <f t="shared" si="442"/>
        <v>No tolerable</v>
      </c>
      <c r="AB150" s="78" t="str">
        <f t="shared" si="443"/>
        <v>Si</v>
      </c>
      <c r="AC150" s="53" t="s">
        <v>306</v>
      </c>
      <c r="AD150" s="80" t="s">
        <v>230</v>
      </c>
      <c r="AE150" s="78">
        <v>0</v>
      </c>
      <c r="AF150" s="83">
        <v>0</v>
      </c>
      <c r="AG150" s="84">
        <f t="shared" si="444"/>
        <v>0</v>
      </c>
      <c r="AH150" s="27">
        <v>0</v>
      </c>
      <c r="AI150" s="187">
        <f t="shared" si="419"/>
        <v>0</v>
      </c>
      <c r="AJ150" s="145">
        <v>44006</v>
      </c>
      <c r="AK150" s="145" t="s">
        <v>291</v>
      </c>
      <c r="AL150" s="158" t="str">
        <f>IF(MATRIZASPECTOS[[#This Row],[(2) Tipo de valoración 2020]]="","",IF(MATRIZASPECTOS[[#This Row],[(2) Tipo de valoración 2020]]="Manual","",MATRIZASPECTOS[[#This Row],[Probabilidad]]))</f>
        <v>Certeza</v>
      </c>
      <c r="AM150" s="158" t="str">
        <f>IF(MATRIZASPECTOS[[#This Row],[(2) Tipo de valoración 2020]]="","",IF(MATRIZASPECTOS[[#This Row],[(2) Tipo de valoración 2020]]="Manual","",MATRIZASPECTOS[[#This Row],[Consecuencia]]))</f>
        <v>Alta</v>
      </c>
      <c r="AN150" s="159" t="str">
        <f t="shared" si="420"/>
        <v>Alto</v>
      </c>
      <c r="AO150" s="159">
        <f t="shared" si="421"/>
        <v>5</v>
      </c>
      <c r="AP150" s="159">
        <f t="shared" si="422"/>
        <v>5</v>
      </c>
      <c r="AQ150" s="78">
        <f t="shared" si="423"/>
        <v>25</v>
      </c>
      <c r="AR150" s="84">
        <f t="shared" si="424"/>
        <v>25</v>
      </c>
      <c r="AS150" s="78" t="str">
        <f t="shared" si="445"/>
        <v>No tolerable</v>
      </c>
      <c r="AT150" s="78" t="str">
        <f t="shared" si="446"/>
        <v>Si</v>
      </c>
      <c r="AU150" s="140" t="s">
        <v>300</v>
      </c>
      <c r="AV150" s="37" t="s">
        <v>230</v>
      </c>
      <c r="AW150" s="27">
        <v>0</v>
      </c>
      <c r="AX150" s="191">
        <v>0</v>
      </c>
      <c r="AY150" s="29">
        <f t="shared" si="425"/>
        <v>0</v>
      </c>
      <c r="AZ150" s="27">
        <v>0</v>
      </c>
      <c r="BA150" s="189">
        <f t="shared" si="426"/>
        <v>0</v>
      </c>
      <c r="BB150" s="145">
        <v>44105</v>
      </c>
      <c r="BC150" s="27" t="s">
        <v>292</v>
      </c>
      <c r="BD150" s="27" t="s">
        <v>100</v>
      </c>
      <c r="BE150" s="27" t="s">
        <v>103</v>
      </c>
      <c r="BF150" s="27" t="str">
        <f t="shared" si="427"/>
        <v>Bajo</v>
      </c>
      <c r="BG150" s="27">
        <f t="shared" si="428"/>
        <v>3</v>
      </c>
      <c r="BH150" s="27">
        <f t="shared" si="429"/>
        <v>3</v>
      </c>
      <c r="BI150" s="27">
        <f t="shared" si="430"/>
        <v>9</v>
      </c>
      <c r="BJ150" s="29">
        <f t="shared" si="431"/>
        <v>9</v>
      </c>
      <c r="BK150" s="78" t="str">
        <f t="shared" si="436"/>
        <v>Tolerable</v>
      </c>
      <c r="BL150" s="27" t="str">
        <f t="shared" si="432"/>
        <v>No</v>
      </c>
      <c r="BM150" s="53" t="s">
        <v>432</v>
      </c>
      <c r="BN150" s="80"/>
      <c r="BO150" s="84">
        <f t="shared" si="433"/>
        <v>0</v>
      </c>
      <c r="BP150" s="83"/>
      <c r="BQ150" s="84" t="str">
        <f t="shared" si="447"/>
        <v/>
      </c>
      <c r="BR150" s="27"/>
      <c r="BS150" s="85" t="str">
        <f t="shared" si="448"/>
        <v/>
      </c>
      <c r="BT150" s="86"/>
      <c r="BU150" s="78">
        <f t="shared" si="434"/>
        <v>25</v>
      </c>
      <c r="BV150" s="78" t="str">
        <f t="shared" si="435"/>
        <v>No tolerable</v>
      </c>
      <c r="BW150" s="84" t="str">
        <f t="shared" si="449"/>
        <v/>
      </c>
      <c r="BX150" s="78" t="str">
        <f t="shared" si="450"/>
        <v/>
      </c>
      <c r="BY150" s="78" t="str">
        <f t="shared" si="451"/>
        <v/>
      </c>
      <c r="BZ150" s="79"/>
      <c r="CA150" s="80"/>
      <c r="CB150" s="84" t="str">
        <f t="shared" si="452"/>
        <v/>
      </c>
      <c r="CC150" s="83"/>
      <c r="CD150" s="84" t="str">
        <f t="shared" si="453"/>
        <v/>
      </c>
      <c r="CE150" s="27"/>
      <c r="CF150" s="85" t="str">
        <f t="shared" si="454"/>
        <v/>
      </c>
      <c r="CG150" s="86"/>
      <c r="CH150" s="78" t="str">
        <f t="shared" si="455"/>
        <v/>
      </c>
      <c r="CI150" s="78" t="str">
        <f t="shared" si="456"/>
        <v/>
      </c>
      <c r="CJ150" s="84" t="str">
        <f t="shared" si="457"/>
        <v/>
      </c>
      <c r="CK150" s="78" t="str">
        <f t="shared" si="458"/>
        <v/>
      </c>
      <c r="CL150" s="78" t="str">
        <f t="shared" si="459"/>
        <v/>
      </c>
      <c r="CM150" s="79"/>
      <c r="CN150" s="80"/>
      <c r="CO150" s="84" t="str">
        <f t="shared" si="460"/>
        <v/>
      </c>
      <c r="CP150" s="83"/>
      <c r="CQ150" s="84" t="str">
        <f t="shared" si="461"/>
        <v/>
      </c>
      <c r="CR150" s="27"/>
      <c r="CS150" s="85" t="str">
        <f t="shared" si="462"/>
        <v/>
      </c>
      <c r="CT150" s="86"/>
      <c r="CU150" s="78" t="str">
        <f t="shared" si="463"/>
        <v/>
      </c>
      <c r="CV150" s="78" t="str">
        <f t="shared" si="464"/>
        <v/>
      </c>
      <c r="CW150" s="84" t="str">
        <f t="shared" si="465"/>
        <v/>
      </c>
      <c r="CX150" s="78" t="str">
        <f t="shared" si="466"/>
        <v/>
      </c>
      <c r="CY150" s="78" t="str">
        <f t="shared" si="467"/>
        <v/>
      </c>
      <c r="CZ150" s="87"/>
    </row>
    <row r="151" spans="1:104" ht="45.75" thickBot="1" x14ac:dyDescent="0.3">
      <c r="A151" s="17">
        <v>148</v>
      </c>
      <c r="B151" s="76" t="str">
        <f t="shared" si="437"/>
        <v>Gestión Integral para el Seguimiento y Control a los Títulos Mineros</v>
      </c>
      <c r="C151" s="76" t="str">
        <f t="shared" si="438"/>
        <v>Consumo de materias primas e insumos</v>
      </c>
      <c r="D151" s="76" t="str">
        <f t="shared" si="439"/>
        <v>Agotamiento de los recursos naturales no renovables</v>
      </c>
      <c r="E151" s="82">
        <v>43647</v>
      </c>
      <c r="F151" s="168" t="s">
        <v>334</v>
      </c>
      <c r="G151" s="99" t="s">
        <v>177</v>
      </c>
      <c r="H151" s="99" t="s">
        <v>338</v>
      </c>
      <c r="I151" s="77" t="s">
        <v>6</v>
      </c>
      <c r="J151" s="78" t="s">
        <v>90</v>
      </c>
      <c r="K151" s="111" t="s">
        <v>230</v>
      </c>
      <c r="L151" s="53" t="s">
        <v>276</v>
      </c>
      <c r="M151" s="80" t="s">
        <v>233</v>
      </c>
      <c r="N151" s="77" t="s">
        <v>204</v>
      </c>
      <c r="O151" s="77" t="s">
        <v>458</v>
      </c>
      <c r="P151" s="77" t="s">
        <v>24</v>
      </c>
      <c r="Q151" s="77" t="s">
        <v>62</v>
      </c>
      <c r="R151" s="78" t="s">
        <v>71</v>
      </c>
      <c r="S151" s="81" t="s">
        <v>77</v>
      </c>
      <c r="T151" s="82">
        <v>43647</v>
      </c>
      <c r="U151" s="78" t="s">
        <v>101</v>
      </c>
      <c r="V151" s="78" t="s">
        <v>104</v>
      </c>
      <c r="W151" s="78" t="str">
        <f t="shared" si="440"/>
        <v>Alto</v>
      </c>
      <c r="X151" s="78">
        <f t="shared" si="468"/>
        <v>5</v>
      </c>
      <c r="Y151" s="78">
        <f t="shared" si="469"/>
        <v>5</v>
      </c>
      <c r="Z151" s="78">
        <f t="shared" si="441"/>
        <v>25</v>
      </c>
      <c r="AA151" s="78" t="str">
        <f t="shared" si="442"/>
        <v>No tolerable</v>
      </c>
      <c r="AB151" s="78" t="str">
        <f t="shared" si="443"/>
        <v>Si</v>
      </c>
      <c r="AC151" s="53" t="s">
        <v>306</v>
      </c>
      <c r="AD151" s="80" t="s">
        <v>230</v>
      </c>
      <c r="AE151" s="78">
        <v>0</v>
      </c>
      <c r="AF151" s="83">
        <v>0</v>
      </c>
      <c r="AG151" s="84">
        <f t="shared" si="444"/>
        <v>0</v>
      </c>
      <c r="AH151" s="27">
        <v>0</v>
      </c>
      <c r="AI151" s="187">
        <f t="shared" si="419"/>
        <v>0</v>
      </c>
      <c r="AJ151" s="145">
        <v>44006</v>
      </c>
      <c r="AK151" s="145" t="s">
        <v>291</v>
      </c>
      <c r="AL151" s="158" t="str">
        <f>IF(MATRIZASPECTOS[[#This Row],[(2) Tipo de valoración 2020]]="","",IF(MATRIZASPECTOS[[#This Row],[(2) Tipo de valoración 2020]]="Manual","",MATRIZASPECTOS[[#This Row],[Probabilidad]]))</f>
        <v>Certeza</v>
      </c>
      <c r="AM151" s="158" t="str">
        <f>IF(MATRIZASPECTOS[[#This Row],[(2) Tipo de valoración 2020]]="","",IF(MATRIZASPECTOS[[#This Row],[(2) Tipo de valoración 2020]]="Manual","",MATRIZASPECTOS[[#This Row],[Consecuencia]]))</f>
        <v>Alta</v>
      </c>
      <c r="AN151" s="159" t="str">
        <f t="shared" si="420"/>
        <v>Alto</v>
      </c>
      <c r="AO151" s="159">
        <f t="shared" si="421"/>
        <v>5</v>
      </c>
      <c r="AP151" s="159">
        <f t="shared" si="422"/>
        <v>5</v>
      </c>
      <c r="AQ151" s="78">
        <f t="shared" si="423"/>
        <v>25</v>
      </c>
      <c r="AR151" s="84">
        <f t="shared" si="424"/>
        <v>25</v>
      </c>
      <c r="AS151" s="78" t="str">
        <f t="shared" si="445"/>
        <v>No tolerable</v>
      </c>
      <c r="AT151" s="78" t="str">
        <f t="shared" si="446"/>
        <v>Si</v>
      </c>
      <c r="AU151" s="140" t="s">
        <v>300</v>
      </c>
      <c r="AV151" s="37" t="s">
        <v>230</v>
      </c>
      <c r="AW151" s="27">
        <v>0</v>
      </c>
      <c r="AX151" s="191">
        <v>0</v>
      </c>
      <c r="AY151" s="29">
        <f t="shared" si="425"/>
        <v>0</v>
      </c>
      <c r="AZ151" s="27">
        <v>0</v>
      </c>
      <c r="BA151" s="189">
        <f t="shared" si="426"/>
        <v>0</v>
      </c>
      <c r="BB151" s="145">
        <v>44105</v>
      </c>
      <c r="BC151" s="27" t="s">
        <v>292</v>
      </c>
      <c r="BD151" s="27" t="s">
        <v>100</v>
      </c>
      <c r="BE151" s="27" t="s">
        <v>103</v>
      </c>
      <c r="BF151" s="27" t="str">
        <f t="shared" si="427"/>
        <v>Bajo</v>
      </c>
      <c r="BG151" s="27">
        <f t="shared" si="428"/>
        <v>3</v>
      </c>
      <c r="BH151" s="27">
        <f t="shared" si="429"/>
        <v>3</v>
      </c>
      <c r="BI151" s="27">
        <f t="shared" si="430"/>
        <v>9</v>
      </c>
      <c r="BJ151" s="29">
        <f t="shared" si="431"/>
        <v>9</v>
      </c>
      <c r="BK151" s="78" t="str">
        <f t="shared" si="436"/>
        <v>Tolerable</v>
      </c>
      <c r="BL151" s="27" t="str">
        <f t="shared" si="432"/>
        <v>No</v>
      </c>
      <c r="BM151" s="53" t="s">
        <v>431</v>
      </c>
      <c r="BN151" s="80"/>
      <c r="BO151" s="84">
        <f t="shared" si="433"/>
        <v>0</v>
      </c>
      <c r="BP151" s="83"/>
      <c r="BQ151" s="84" t="str">
        <f t="shared" si="447"/>
        <v/>
      </c>
      <c r="BR151" s="27"/>
      <c r="BS151" s="85" t="str">
        <f t="shared" si="448"/>
        <v/>
      </c>
      <c r="BT151" s="86"/>
      <c r="BU151" s="78">
        <f t="shared" si="434"/>
        <v>25</v>
      </c>
      <c r="BV151" s="78" t="str">
        <f t="shared" si="435"/>
        <v>No tolerable</v>
      </c>
      <c r="BW151" s="84" t="str">
        <f t="shared" si="449"/>
        <v/>
      </c>
      <c r="BX151" s="78" t="str">
        <f t="shared" si="450"/>
        <v/>
      </c>
      <c r="BY151" s="78" t="str">
        <f t="shared" si="451"/>
        <v/>
      </c>
      <c r="BZ151" s="79"/>
      <c r="CA151" s="80"/>
      <c r="CB151" s="84" t="str">
        <f t="shared" si="452"/>
        <v/>
      </c>
      <c r="CC151" s="83"/>
      <c r="CD151" s="84" t="str">
        <f t="shared" si="453"/>
        <v/>
      </c>
      <c r="CE151" s="27"/>
      <c r="CF151" s="85" t="str">
        <f t="shared" si="454"/>
        <v/>
      </c>
      <c r="CG151" s="86"/>
      <c r="CH151" s="78" t="str">
        <f t="shared" si="455"/>
        <v/>
      </c>
      <c r="CI151" s="78" t="str">
        <f t="shared" si="456"/>
        <v/>
      </c>
      <c r="CJ151" s="84" t="str">
        <f t="shared" si="457"/>
        <v/>
      </c>
      <c r="CK151" s="78" t="str">
        <f t="shared" si="458"/>
        <v/>
      </c>
      <c r="CL151" s="78" t="str">
        <f t="shared" si="459"/>
        <v/>
      </c>
      <c r="CM151" s="79"/>
      <c r="CN151" s="80"/>
      <c r="CO151" s="84" t="str">
        <f t="shared" si="460"/>
        <v/>
      </c>
      <c r="CP151" s="83"/>
      <c r="CQ151" s="84" t="str">
        <f t="shared" si="461"/>
        <v/>
      </c>
      <c r="CR151" s="27"/>
      <c r="CS151" s="85" t="str">
        <f t="shared" si="462"/>
        <v/>
      </c>
      <c r="CT151" s="86"/>
      <c r="CU151" s="78" t="str">
        <f t="shared" si="463"/>
        <v/>
      </c>
      <c r="CV151" s="78" t="str">
        <f t="shared" si="464"/>
        <v/>
      </c>
      <c r="CW151" s="84" t="str">
        <f t="shared" si="465"/>
        <v/>
      </c>
      <c r="CX151" s="78" t="str">
        <f t="shared" si="466"/>
        <v/>
      </c>
      <c r="CY151" s="78" t="str">
        <f t="shared" si="467"/>
        <v/>
      </c>
      <c r="CZ151" s="87"/>
    </row>
    <row r="152" spans="1:104" ht="45.75" thickBot="1" x14ac:dyDescent="0.3">
      <c r="A152" s="17">
        <v>149</v>
      </c>
      <c r="B152" s="76" t="str">
        <f t="shared" si="437"/>
        <v>Gestión Integral para el Seguimiento y Control a los Títulos Mineros</v>
      </c>
      <c r="C152" s="76" t="str">
        <f t="shared" si="438"/>
        <v>Consumo de materias primas e insumos</v>
      </c>
      <c r="D152" s="76" t="str">
        <f t="shared" si="439"/>
        <v>Agotamiento general de los recursos naturales</v>
      </c>
      <c r="E152" s="82">
        <v>43647</v>
      </c>
      <c r="F152" s="168" t="s">
        <v>334</v>
      </c>
      <c r="G152" s="99" t="s">
        <v>177</v>
      </c>
      <c r="H152" s="99" t="s">
        <v>338</v>
      </c>
      <c r="I152" s="77" t="s">
        <v>6</v>
      </c>
      <c r="J152" s="78" t="s">
        <v>90</v>
      </c>
      <c r="K152" s="111" t="s">
        <v>230</v>
      </c>
      <c r="L152" s="53" t="s">
        <v>276</v>
      </c>
      <c r="M152" s="80" t="s">
        <v>233</v>
      </c>
      <c r="N152" s="77" t="s">
        <v>206</v>
      </c>
      <c r="O152" s="77" t="s">
        <v>457</v>
      </c>
      <c r="P152" s="77" t="s">
        <v>24</v>
      </c>
      <c r="Q152" s="77" t="s">
        <v>63</v>
      </c>
      <c r="R152" s="78" t="s">
        <v>71</v>
      </c>
      <c r="S152" s="81" t="s">
        <v>77</v>
      </c>
      <c r="T152" s="82">
        <v>43647</v>
      </c>
      <c r="U152" s="78" t="s">
        <v>101</v>
      </c>
      <c r="V152" s="78" t="s">
        <v>102</v>
      </c>
      <c r="W152" s="78" t="str">
        <f t="shared" si="440"/>
        <v>Bajo</v>
      </c>
      <c r="X152" s="78">
        <f t="shared" si="468"/>
        <v>5</v>
      </c>
      <c r="Y152" s="78">
        <f t="shared" si="469"/>
        <v>1</v>
      </c>
      <c r="Z152" s="78">
        <f t="shared" si="441"/>
        <v>5</v>
      </c>
      <c r="AA152" s="78" t="str">
        <f t="shared" si="442"/>
        <v>Tolerable</v>
      </c>
      <c r="AB152" s="78" t="str">
        <f t="shared" si="443"/>
        <v>No</v>
      </c>
      <c r="AC152" s="53" t="s">
        <v>306</v>
      </c>
      <c r="AD152" s="80" t="s">
        <v>230</v>
      </c>
      <c r="AE152" s="78">
        <v>0</v>
      </c>
      <c r="AF152" s="83">
        <v>0</v>
      </c>
      <c r="AG152" s="84">
        <f t="shared" si="444"/>
        <v>0</v>
      </c>
      <c r="AH152" s="27">
        <v>0</v>
      </c>
      <c r="AI152" s="187">
        <f t="shared" si="419"/>
        <v>0</v>
      </c>
      <c r="AJ152" s="145">
        <v>44006</v>
      </c>
      <c r="AK152" s="145" t="s">
        <v>291</v>
      </c>
      <c r="AL152" s="158" t="str">
        <f>IF(MATRIZASPECTOS[[#This Row],[(2) Tipo de valoración 2020]]="","",IF(MATRIZASPECTOS[[#This Row],[(2) Tipo de valoración 2020]]="Manual","",MATRIZASPECTOS[[#This Row],[Probabilidad]]))</f>
        <v>Certeza</v>
      </c>
      <c r="AM152" s="158" t="str">
        <f>IF(MATRIZASPECTOS[[#This Row],[(2) Tipo de valoración 2020]]="","",IF(MATRIZASPECTOS[[#This Row],[(2) Tipo de valoración 2020]]="Manual","",MATRIZASPECTOS[[#This Row],[Consecuencia]]))</f>
        <v>Baja</v>
      </c>
      <c r="AN152" s="159" t="str">
        <f t="shared" si="420"/>
        <v>Bajo</v>
      </c>
      <c r="AO152" s="159">
        <f t="shared" si="421"/>
        <v>5</v>
      </c>
      <c r="AP152" s="159">
        <f t="shared" si="422"/>
        <v>1</v>
      </c>
      <c r="AQ152" s="78">
        <f t="shared" si="423"/>
        <v>5</v>
      </c>
      <c r="AR152" s="84">
        <f t="shared" si="424"/>
        <v>5</v>
      </c>
      <c r="AS152" s="78" t="str">
        <f t="shared" si="445"/>
        <v>Tolerable</v>
      </c>
      <c r="AT152" s="78" t="str">
        <f t="shared" si="446"/>
        <v>No</v>
      </c>
      <c r="AU152" s="140" t="s">
        <v>282</v>
      </c>
      <c r="AV152" s="37" t="s">
        <v>230</v>
      </c>
      <c r="AW152" s="27">
        <v>0</v>
      </c>
      <c r="AX152" s="191">
        <v>0</v>
      </c>
      <c r="AY152" s="29">
        <f t="shared" si="425"/>
        <v>0</v>
      </c>
      <c r="AZ152" s="27">
        <v>0</v>
      </c>
      <c r="BA152" s="189">
        <f t="shared" si="426"/>
        <v>0</v>
      </c>
      <c r="BB152" s="142">
        <v>44105</v>
      </c>
      <c r="BC152" s="27" t="s">
        <v>291</v>
      </c>
      <c r="BD152" s="27" t="str">
        <f>IF(MATRIZASPECTOS[[#This Row],[(E) Tipo de valoración extraordinaria 2020]]="","",IF(MATRIZASPECTOS[[#This Row],[(E) Tipo de valoración extraordinaria 2020]]="Manual","",MATRIZASPECTOS[[#This Row],[(2) Probabilidad]]))</f>
        <v>Certeza</v>
      </c>
      <c r="BE152" s="27" t="str">
        <f>IF(MATRIZASPECTOS[[#This Row],[(E) Tipo de valoración extraordinaria 2020]]="","",IF(MATRIZASPECTOS[[#This Row],[(E) Tipo de valoración extraordinaria 2020]]="Manual","",MATRIZASPECTOS[[#This Row],[(2) Consecuencia]]))</f>
        <v>Baja</v>
      </c>
      <c r="BF152" s="27" t="str">
        <f t="shared" si="427"/>
        <v>Bajo</v>
      </c>
      <c r="BG152" s="27">
        <f t="shared" si="428"/>
        <v>5</v>
      </c>
      <c r="BH152" s="27">
        <f t="shared" si="429"/>
        <v>1</v>
      </c>
      <c r="BI152" s="27">
        <f t="shared" si="430"/>
        <v>5</v>
      </c>
      <c r="BJ152" s="29">
        <f t="shared" si="431"/>
        <v>5</v>
      </c>
      <c r="BK152" s="78" t="str">
        <f t="shared" si="436"/>
        <v>Tolerable</v>
      </c>
      <c r="BL152" s="27" t="str">
        <f t="shared" si="432"/>
        <v>No</v>
      </c>
      <c r="BM152" s="53" t="s">
        <v>409</v>
      </c>
      <c r="BN152" s="80"/>
      <c r="BO152" s="84">
        <f t="shared" si="433"/>
        <v>0</v>
      </c>
      <c r="BP152" s="83"/>
      <c r="BQ152" s="84" t="str">
        <f t="shared" si="447"/>
        <v/>
      </c>
      <c r="BR152" s="27"/>
      <c r="BS152" s="85" t="str">
        <f t="shared" si="448"/>
        <v/>
      </c>
      <c r="BT152" s="86"/>
      <c r="BU152" s="78">
        <f t="shared" si="434"/>
        <v>5</v>
      </c>
      <c r="BV152" s="78" t="str">
        <f t="shared" si="435"/>
        <v>Tolerable</v>
      </c>
      <c r="BW152" s="84" t="str">
        <f t="shared" si="449"/>
        <v/>
      </c>
      <c r="BX152" s="78" t="str">
        <f t="shared" si="450"/>
        <v/>
      </c>
      <c r="BY152" s="78" t="str">
        <f t="shared" si="451"/>
        <v/>
      </c>
      <c r="BZ152" s="79"/>
      <c r="CA152" s="80"/>
      <c r="CB152" s="84" t="str">
        <f t="shared" si="452"/>
        <v/>
      </c>
      <c r="CC152" s="83"/>
      <c r="CD152" s="84" t="str">
        <f t="shared" si="453"/>
        <v/>
      </c>
      <c r="CE152" s="27"/>
      <c r="CF152" s="85" t="str">
        <f t="shared" si="454"/>
        <v/>
      </c>
      <c r="CG152" s="86"/>
      <c r="CH152" s="78" t="str">
        <f t="shared" si="455"/>
        <v/>
      </c>
      <c r="CI152" s="78" t="str">
        <f t="shared" si="456"/>
        <v/>
      </c>
      <c r="CJ152" s="84" t="str">
        <f t="shared" si="457"/>
        <v/>
      </c>
      <c r="CK152" s="78" t="str">
        <f t="shared" si="458"/>
        <v/>
      </c>
      <c r="CL152" s="78" t="str">
        <f t="shared" si="459"/>
        <v/>
      </c>
      <c r="CM152" s="79"/>
      <c r="CN152" s="80"/>
      <c r="CO152" s="84" t="str">
        <f t="shared" si="460"/>
        <v/>
      </c>
      <c r="CP152" s="83"/>
      <c r="CQ152" s="84" t="str">
        <f t="shared" si="461"/>
        <v/>
      </c>
      <c r="CR152" s="27"/>
      <c r="CS152" s="85" t="str">
        <f t="shared" si="462"/>
        <v/>
      </c>
      <c r="CT152" s="86"/>
      <c r="CU152" s="78" t="str">
        <f t="shared" si="463"/>
        <v/>
      </c>
      <c r="CV152" s="78" t="str">
        <f t="shared" si="464"/>
        <v/>
      </c>
      <c r="CW152" s="84" t="str">
        <f t="shared" si="465"/>
        <v/>
      </c>
      <c r="CX152" s="78" t="str">
        <f t="shared" si="466"/>
        <v/>
      </c>
      <c r="CY152" s="78" t="str">
        <f t="shared" si="467"/>
        <v/>
      </c>
      <c r="CZ152" s="87"/>
    </row>
    <row r="153" spans="1:104" ht="45.75" thickBot="1" x14ac:dyDescent="0.3">
      <c r="A153" s="17">
        <v>150</v>
      </c>
      <c r="B153" s="76" t="str">
        <f t="shared" si="437"/>
        <v>Gestión Integral para el Seguimiento y Control a los Títulos Mineros</v>
      </c>
      <c r="C153" s="76" t="str">
        <f t="shared" si="438"/>
        <v>Consumo de materias primas e insumos</v>
      </c>
      <c r="D153" s="76" t="str">
        <f t="shared" si="439"/>
        <v>Agotamiento general de los recursos naturales</v>
      </c>
      <c r="E153" s="82">
        <v>43647</v>
      </c>
      <c r="F153" s="168" t="s">
        <v>334</v>
      </c>
      <c r="G153" s="99" t="s">
        <v>177</v>
      </c>
      <c r="H153" s="99" t="s">
        <v>338</v>
      </c>
      <c r="I153" s="77" t="s">
        <v>6</v>
      </c>
      <c r="J153" s="78" t="s">
        <v>90</v>
      </c>
      <c r="K153" s="111" t="s">
        <v>230</v>
      </c>
      <c r="L153" s="53" t="s">
        <v>276</v>
      </c>
      <c r="M153" s="80" t="s">
        <v>233</v>
      </c>
      <c r="N153" s="77" t="s">
        <v>207</v>
      </c>
      <c r="O153" s="77" t="s">
        <v>457</v>
      </c>
      <c r="P153" s="77" t="s">
        <v>24</v>
      </c>
      <c r="Q153" s="77" t="s">
        <v>63</v>
      </c>
      <c r="R153" s="78" t="s">
        <v>71</v>
      </c>
      <c r="S153" s="81" t="s">
        <v>77</v>
      </c>
      <c r="T153" s="82">
        <v>43647</v>
      </c>
      <c r="U153" s="78" t="s">
        <v>100</v>
      </c>
      <c r="V153" s="78" t="s">
        <v>102</v>
      </c>
      <c r="W153" s="78" t="str">
        <f t="shared" si="440"/>
        <v>Bajo</v>
      </c>
      <c r="X153" s="78">
        <f t="shared" si="468"/>
        <v>3</v>
      </c>
      <c r="Y153" s="78">
        <f t="shared" si="469"/>
        <v>1</v>
      </c>
      <c r="Z153" s="78">
        <f t="shared" si="441"/>
        <v>3</v>
      </c>
      <c r="AA153" s="78" t="str">
        <f t="shared" si="442"/>
        <v>Tolerable</v>
      </c>
      <c r="AB153" s="78" t="str">
        <f t="shared" si="443"/>
        <v>No</v>
      </c>
      <c r="AC153" s="53" t="s">
        <v>306</v>
      </c>
      <c r="AD153" s="80" t="s">
        <v>230</v>
      </c>
      <c r="AE153" s="27">
        <v>0</v>
      </c>
      <c r="AF153" s="28">
        <v>0</v>
      </c>
      <c r="AG153" s="84">
        <f t="shared" si="444"/>
        <v>0</v>
      </c>
      <c r="AH153" s="27">
        <v>0</v>
      </c>
      <c r="AI153" s="187">
        <f t="shared" si="419"/>
        <v>0</v>
      </c>
      <c r="AJ153" s="145">
        <v>44006</v>
      </c>
      <c r="AK153" s="145" t="s">
        <v>291</v>
      </c>
      <c r="AL153" s="158" t="str">
        <f>IF(MATRIZASPECTOS[[#This Row],[(2) Tipo de valoración 2020]]="","",IF(MATRIZASPECTOS[[#This Row],[(2) Tipo de valoración 2020]]="Manual","",MATRIZASPECTOS[[#This Row],[Probabilidad]]))</f>
        <v>Probable</v>
      </c>
      <c r="AM153" s="158" t="str">
        <f>IF(MATRIZASPECTOS[[#This Row],[(2) Tipo de valoración 2020]]="","",IF(MATRIZASPECTOS[[#This Row],[(2) Tipo de valoración 2020]]="Manual","",MATRIZASPECTOS[[#This Row],[Consecuencia]]))</f>
        <v>Baja</v>
      </c>
      <c r="AN153" s="159" t="str">
        <f t="shared" si="420"/>
        <v>Bajo</v>
      </c>
      <c r="AO153" s="159">
        <f t="shared" si="421"/>
        <v>3</v>
      </c>
      <c r="AP153" s="159">
        <f t="shared" si="422"/>
        <v>1</v>
      </c>
      <c r="AQ153" s="78">
        <f t="shared" si="423"/>
        <v>3</v>
      </c>
      <c r="AR153" s="84">
        <f t="shared" si="424"/>
        <v>3</v>
      </c>
      <c r="AS153" s="78" t="str">
        <f t="shared" si="445"/>
        <v>Tolerable</v>
      </c>
      <c r="AT153" s="78" t="str">
        <f t="shared" si="446"/>
        <v>No</v>
      </c>
      <c r="AU153" s="140" t="s">
        <v>300</v>
      </c>
      <c r="AV153" s="37" t="s">
        <v>230</v>
      </c>
      <c r="AW153" s="27">
        <v>0</v>
      </c>
      <c r="AX153" s="191">
        <v>0</v>
      </c>
      <c r="AY153" s="29">
        <f t="shared" si="425"/>
        <v>0</v>
      </c>
      <c r="AZ153" s="27">
        <v>0</v>
      </c>
      <c r="BA153" s="189">
        <f t="shared" si="426"/>
        <v>0</v>
      </c>
      <c r="BB153" s="142">
        <v>44105</v>
      </c>
      <c r="BC153" s="27" t="s">
        <v>291</v>
      </c>
      <c r="BD153" s="27" t="str">
        <f>IF(MATRIZASPECTOS[[#This Row],[(E) Tipo de valoración extraordinaria 2020]]="","",IF(MATRIZASPECTOS[[#This Row],[(E) Tipo de valoración extraordinaria 2020]]="Manual","",MATRIZASPECTOS[[#This Row],[(2) Probabilidad]]))</f>
        <v>Probable</v>
      </c>
      <c r="BE153" s="27" t="str">
        <f>IF(MATRIZASPECTOS[[#This Row],[(E) Tipo de valoración extraordinaria 2020]]="","",IF(MATRIZASPECTOS[[#This Row],[(E) Tipo de valoración extraordinaria 2020]]="Manual","",MATRIZASPECTOS[[#This Row],[(2) Consecuencia]]))</f>
        <v>Baja</v>
      </c>
      <c r="BF153" s="27" t="str">
        <f t="shared" si="427"/>
        <v>Bajo</v>
      </c>
      <c r="BG153" s="27">
        <f t="shared" si="428"/>
        <v>3</v>
      </c>
      <c r="BH153" s="27">
        <f t="shared" si="429"/>
        <v>1</v>
      </c>
      <c r="BI153" s="27">
        <f t="shared" si="430"/>
        <v>3</v>
      </c>
      <c r="BJ153" s="29">
        <f t="shared" si="431"/>
        <v>3</v>
      </c>
      <c r="BK153" s="78" t="str">
        <f t="shared" si="436"/>
        <v>Tolerable</v>
      </c>
      <c r="BL153" s="27" t="str">
        <f t="shared" si="432"/>
        <v>No</v>
      </c>
      <c r="BM153" s="53" t="s">
        <v>417</v>
      </c>
      <c r="BN153" s="80"/>
      <c r="BO153" s="84">
        <f t="shared" si="433"/>
        <v>0</v>
      </c>
      <c r="BP153" s="83"/>
      <c r="BQ153" s="84" t="str">
        <f t="shared" si="447"/>
        <v/>
      </c>
      <c r="BR153" s="27"/>
      <c r="BS153" s="85" t="str">
        <f t="shared" si="448"/>
        <v/>
      </c>
      <c r="BT153" s="86"/>
      <c r="BU153" s="78">
        <f t="shared" si="434"/>
        <v>3</v>
      </c>
      <c r="BV153" s="78" t="str">
        <f t="shared" si="435"/>
        <v>Tolerable</v>
      </c>
      <c r="BW153" s="84" t="str">
        <f t="shared" si="449"/>
        <v/>
      </c>
      <c r="BX153" s="78" t="str">
        <f t="shared" si="450"/>
        <v/>
      </c>
      <c r="BY153" s="78" t="str">
        <f t="shared" si="451"/>
        <v/>
      </c>
      <c r="BZ153" s="79"/>
      <c r="CA153" s="80"/>
      <c r="CB153" s="84" t="str">
        <f t="shared" si="452"/>
        <v/>
      </c>
      <c r="CC153" s="83"/>
      <c r="CD153" s="84" t="str">
        <f t="shared" si="453"/>
        <v/>
      </c>
      <c r="CE153" s="27"/>
      <c r="CF153" s="85" t="str">
        <f t="shared" si="454"/>
        <v/>
      </c>
      <c r="CG153" s="86"/>
      <c r="CH153" s="78" t="str">
        <f t="shared" si="455"/>
        <v/>
      </c>
      <c r="CI153" s="78" t="str">
        <f t="shared" si="456"/>
        <v/>
      </c>
      <c r="CJ153" s="84" t="str">
        <f t="shared" si="457"/>
        <v/>
      </c>
      <c r="CK153" s="78" t="str">
        <f t="shared" si="458"/>
        <v/>
      </c>
      <c r="CL153" s="78" t="str">
        <f t="shared" si="459"/>
        <v/>
      </c>
      <c r="CM153" s="79"/>
      <c r="CN153" s="80"/>
      <c r="CO153" s="84" t="str">
        <f t="shared" si="460"/>
        <v/>
      </c>
      <c r="CP153" s="83"/>
      <c r="CQ153" s="84" t="str">
        <f t="shared" si="461"/>
        <v/>
      </c>
      <c r="CR153" s="27"/>
      <c r="CS153" s="85" t="str">
        <f t="shared" si="462"/>
        <v/>
      </c>
      <c r="CT153" s="86"/>
      <c r="CU153" s="78" t="str">
        <f t="shared" si="463"/>
        <v/>
      </c>
      <c r="CV153" s="78" t="str">
        <f t="shared" si="464"/>
        <v/>
      </c>
      <c r="CW153" s="84" t="str">
        <f t="shared" si="465"/>
        <v/>
      </c>
      <c r="CX153" s="78" t="str">
        <f t="shared" si="466"/>
        <v/>
      </c>
      <c r="CY153" s="78" t="str">
        <f t="shared" si="467"/>
        <v/>
      </c>
      <c r="CZ153" s="87"/>
    </row>
    <row r="154" spans="1:104" ht="45.75" thickBot="1" x14ac:dyDescent="0.3">
      <c r="A154" s="17">
        <v>151</v>
      </c>
      <c r="B154" s="76" t="str">
        <f t="shared" si="437"/>
        <v>Gestión Integral para el Seguimiento y Control a los Títulos Mineros</v>
      </c>
      <c r="C154" s="76" t="str">
        <f t="shared" si="438"/>
        <v>Generación de empleo</v>
      </c>
      <c r="D154" s="76" t="str">
        <f t="shared" si="439"/>
        <v>Desarrollo económico y social</v>
      </c>
      <c r="E154" s="82">
        <v>43647</v>
      </c>
      <c r="F154" s="168" t="s">
        <v>334</v>
      </c>
      <c r="G154" s="99" t="s">
        <v>177</v>
      </c>
      <c r="H154" s="99" t="s">
        <v>338</v>
      </c>
      <c r="I154" s="77" t="s">
        <v>6</v>
      </c>
      <c r="J154" s="78" t="s">
        <v>90</v>
      </c>
      <c r="K154" s="111" t="s">
        <v>230</v>
      </c>
      <c r="L154" s="53" t="s">
        <v>276</v>
      </c>
      <c r="M154" s="80" t="s">
        <v>233</v>
      </c>
      <c r="N154" s="77" t="s">
        <v>213</v>
      </c>
      <c r="O154" s="77" t="s">
        <v>462</v>
      </c>
      <c r="P154" s="77" t="s">
        <v>25</v>
      </c>
      <c r="Q154" s="77" t="s">
        <v>215</v>
      </c>
      <c r="R154" s="78" t="s">
        <v>72</v>
      </c>
      <c r="S154" s="81" t="s">
        <v>78</v>
      </c>
      <c r="T154" s="82">
        <v>43647</v>
      </c>
      <c r="U154" s="78" t="s">
        <v>101</v>
      </c>
      <c r="V154" s="78" t="s">
        <v>103</v>
      </c>
      <c r="W154" s="78" t="str">
        <f t="shared" si="440"/>
        <v>Moderado</v>
      </c>
      <c r="X154" s="78">
        <f t="shared" si="468"/>
        <v>5</v>
      </c>
      <c r="Y154" s="78">
        <f t="shared" si="469"/>
        <v>3</v>
      </c>
      <c r="Z154" s="78">
        <f t="shared" si="441"/>
        <v>15</v>
      </c>
      <c r="AA154" s="78" t="str">
        <f t="shared" si="442"/>
        <v>Potencialmente no tolerable</v>
      </c>
      <c r="AB154" s="78" t="str">
        <f t="shared" si="443"/>
        <v>No</v>
      </c>
      <c r="AC154" s="53" t="s">
        <v>306</v>
      </c>
      <c r="AD154" s="80" t="s">
        <v>230</v>
      </c>
      <c r="AE154" s="78">
        <v>0</v>
      </c>
      <c r="AF154" s="83">
        <v>0</v>
      </c>
      <c r="AG154" s="84">
        <f t="shared" si="444"/>
        <v>0</v>
      </c>
      <c r="AH154" s="27">
        <v>0</v>
      </c>
      <c r="AI154" s="187">
        <f t="shared" si="419"/>
        <v>0</v>
      </c>
      <c r="AJ154" s="145">
        <v>44006</v>
      </c>
      <c r="AK154" s="145" t="s">
        <v>291</v>
      </c>
      <c r="AL154" s="158" t="str">
        <f>IF(MATRIZASPECTOS[[#This Row],[(2) Tipo de valoración 2020]]="","",IF(MATRIZASPECTOS[[#This Row],[(2) Tipo de valoración 2020]]="Manual","",MATRIZASPECTOS[[#This Row],[Probabilidad]]))</f>
        <v>Certeza</v>
      </c>
      <c r="AM154" s="158" t="str">
        <f>IF(MATRIZASPECTOS[[#This Row],[(2) Tipo de valoración 2020]]="","",IF(MATRIZASPECTOS[[#This Row],[(2) Tipo de valoración 2020]]="Manual","",MATRIZASPECTOS[[#This Row],[Consecuencia]]))</f>
        <v>Moderada</v>
      </c>
      <c r="AN154" s="159" t="str">
        <f t="shared" si="420"/>
        <v>Moderado</v>
      </c>
      <c r="AO154" s="159">
        <f t="shared" si="421"/>
        <v>5</v>
      </c>
      <c r="AP154" s="159">
        <f t="shared" si="422"/>
        <v>3</v>
      </c>
      <c r="AQ154" s="78">
        <f t="shared" si="423"/>
        <v>15</v>
      </c>
      <c r="AR154" s="84">
        <f t="shared" si="424"/>
        <v>15</v>
      </c>
      <c r="AS154" s="78" t="str">
        <f t="shared" si="445"/>
        <v>Potencialmente no tolerable</v>
      </c>
      <c r="AT154" s="78" t="str">
        <f t="shared" si="446"/>
        <v>No</v>
      </c>
      <c r="AU154" s="140" t="s">
        <v>300</v>
      </c>
      <c r="AV154" s="37" t="s">
        <v>230</v>
      </c>
      <c r="AW154" s="27">
        <v>0</v>
      </c>
      <c r="AX154" s="191">
        <v>0</v>
      </c>
      <c r="AY154" s="29">
        <f t="shared" si="425"/>
        <v>0</v>
      </c>
      <c r="AZ154" s="27">
        <v>0</v>
      </c>
      <c r="BA154" s="189">
        <f t="shared" si="426"/>
        <v>0</v>
      </c>
      <c r="BB154" s="142">
        <v>44105</v>
      </c>
      <c r="BC154" s="27" t="s">
        <v>291</v>
      </c>
      <c r="BD154" s="27" t="str">
        <f>IF(MATRIZASPECTOS[[#This Row],[(E) Tipo de valoración extraordinaria 2020]]="","",IF(MATRIZASPECTOS[[#This Row],[(E) Tipo de valoración extraordinaria 2020]]="Manual","",MATRIZASPECTOS[[#This Row],[(2) Probabilidad]]))</f>
        <v>Certeza</v>
      </c>
      <c r="BE154" s="27" t="str">
        <f>IF(MATRIZASPECTOS[[#This Row],[(E) Tipo de valoración extraordinaria 2020]]="","",IF(MATRIZASPECTOS[[#This Row],[(E) Tipo de valoración extraordinaria 2020]]="Manual","",MATRIZASPECTOS[[#This Row],[(2) Consecuencia]]))</f>
        <v>Moderada</v>
      </c>
      <c r="BF154" s="27" t="str">
        <f t="shared" si="427"/>
        <v>Moderado</v>
      </c>
      <c r="BG154" s="27">
        <f t="shared" si="428"/>
        <v>5</v>
      </c>
      <c r="BH154" s="27">
        <f t="shared" si="429"/>
        <v>3</v>
      </c>
      <c r="BI154" s="27">
        <f t="shared" si="430"/>
        <v>15</v>
      </c>
      <c r="BJ154" s="29">
        <f t="shared" si="431"/>
        <v>15</v>
      </c>
      <c r="BK154" s="78" t="str">
        <f t="shared" si="436"/>
        <v>Potencialmente no tolerable</v>
      </c>
      <c r="BL154" s="27" t="str">
        <f t="shared" si="432"/>
        <v>No</v>
      </c>
      <c r="BM154" s="53" t="s">
        <v>418</v>
      </c>
      <c r="BN154" s="80"/>
      <c r="BO154" s="84">
        <f t="shared" si="433"/>
        <v>0</v>
      </c>
      <c r="BP154" s="83"/>
      <c r="BQ154" s="84" t="str">
        <f t="shared" si="447"/>
        <v/>
      </c>
      <c r="BR154" s="27"/>
      <c r="BS154" s="85" t="str">
        <f t="shared" si="448"/>
        <v/>
      </c>
      <c r="BT154" s="86"/>
      <c r="BU154" s="78">
        <f t="shared" si="434"/>
        <v>15</v>
      </c>
      <c r="BV154" s="78" t="str">
        <f t="shared" si="435"/>
        <v>Potencialmente no tolerable</v>
      </c>
      <c r="BW154" s="84" t="str">
        <f t="shared" si="449"/>
        <v/>
      </c>
      <c r="BX154" s="78" t="str">
        <f t="shared" si="450"/>
        <v/>
      </c>
      <c r="BY154" s="78" t="str">
        <f t="shared" si="451"/>
        <v/>
      </c>
      <c r="BZ154" s="79"/>
      <c r="CA154" s="80"/>
      <c r="CB154" s="84" t="str">
        <f t="shared" si="452"/>
        <v/>
      </c>
      <c r="CC154" s="83"/>
      <c r="CD154" s="84" t="str">
        <f t="shared" si="453"/>
        <v/>
      </c>
      <c r="CE154" s="27"/>
      <c r="CF154" s="85" t="str">
        <f t="shared" si="454"/>
        <v/>
      </c>
      <c r="CG154" s="86"/>
      <c r="CH154" s="78" t="str">
        <f t="shared" si="455"/>
        <v/>
      </c>
      <c r="CI154" s="78" t="str">
        <f t="shared" si="456"/>
        <v/>
      </c>
      <c r="CJ154" s="84" t="str">
        <f t="shared" si="457"/>
        <v/>
      </c>
      <c r="CK154" s="78" t="str">
        <f t="shared" si="458"/>
        <v/>
      </c>
      <c r="CL154" s="78" t="str">
        <f t="shared" si="459"/>
        <v/>
      </c>
      <c r="CM154" s="79"/>
      <c r="CN154" s="80"/>
      <c r="CO154" s="84" t="str">
        <f t="shared" si="460"/>
        <v/>
      </c>
      <c r="CP154" s="83"/>
      <c r="CQ154" s="84" t="str">
        <f t="shared" si="461"/>
        <v/>
      </c>
      <c r="CR154" s="27"/>
      <c r="CS154" s="85" t="str">
        <f t="shared" si="462"/>
        <v/>
      </c>
      <c r="CT154" s="86"/>
      <c r="CU154" s="78" t="str">
        <f t="shared" si="463"/>
        <v/>
      </c>
      <c r="CV154" s="78" t="str">
        <f t="shared" si="464"/>
        <v/>
      </c>
      <c r="CW154" s="84" t="str">
        <f t="shared" si="465"/>
        <v/>
      </c>
      <c r="CX154" s="78" t="str">
        <f t="shared" si="466"/>
        <v/>
      </c>
      <c r="CY154" s="78" t="str">
        <f t="shared" si="467"/>
        <v/>
      </c>
      <c r="CZ154" s="87"/>
    </row>
    <row r="155" spans="1:104" ht="45.75" thickBot="1" x14ac:dyDescent="0.3">
      <c r="A155" s="17">
        <v>152</v>
      </c>
      <c r="B155" s="76" t="str">
        <f t="shared" si="437"/>
        <v>Gestión Integral para el Seguimiento y Control a los Títulos Mineros</v>
      </c>
      <c r="C155" s="76" t="str">
        <f t="shared" si="438"/>
        <v>Consumo de materias primas e insumos</v>
      </c>
      <c r="D155" s="76" t="str">
        <f t="shared" si="439"/>
        <v>Agotamiento general de los recursos naturales</v>
      </c>
      <c r="E155" s="82">
        <v>43647</v>
      </c>
      <c r="F155" s="168" t="s">
        <v>334</v>
      </c>
      <c r="G155" s="99" t="s">
        <v>177</v>
      </c>
      <c r="H155" s="99" t="s">
        <v>338</v>
      </c>
      <c r="I155" s="77" t="s">
        <v>6</v>
      </c>
      <c r="J155" s="78" t="s">
        <v>90</v>
      </c>
      <c r="K155" s="111" t="s">
        <v>230</v>
      </c>
      <c r="L155" s="53" t="s">
        <v>276</v>
      </c>
      <c r="M155" s="80" t="s">
        <v>233</v>
      </c>
      <c r="N155" s="77" t="s">
        <v>231</v>
      </c>
      <c r="O155" s="77" t="s">
        <v>457</v>
      </c>
      <c r="P155" s="77" t="s">
        <v>24</v>
      </c>
      <c r="Q155" s="77" t="s">
        <v>63</v>
      </c>
      <c r="R155" s="78" t="s">
        <v>71</v>
      </c>
      <c r="S155" s="81" t="s">
        <v>77</v>
      </c>
      <c r="T155" s="82">
        <v>43647</v>
      </c>
      <c r="U155" s="78" t="s">
        <v>100</v>
      </c>
      <c r="V155" s="78" t="s">
        <v>103</v>
      </c>
      <c r="W155" s="78" t="str">
        <f t="shared" si="440"/>
        <v>Bajo</v>
      </c>
      <c r="X155" s="78">
        <f t="shared" si="468"/>
        <v>3</v>
      </c>
      <c r="Y155" s="78">
        <f t="shared" si="469"/>
        <v>3</v>
      </c>
      <c r="Z155" s="78">
        <f t="shared" si="441"/>
        <v>9</v>
      </c>
      <c r="AA155" s="78" t="str">
        <f t="shared" si="442"/>
        <v>Tolerable</v>
      </c>
      <c r="AB155" s="78" t="str">
        <f t="shared" si="443"/>
        <v>No</v>
      </c>
      <c r="AC155" s="53" t="s">
        <v>306</v>
      </c>
      <c r="AD155" s="91" t="s">
        <v>230</v>
      </c>
      <c r="AE155" s="89">
        <v>0</v>
      </c>
      <c r="AF155" s="93">
        <v>0</v>
      </c>
      <c r="AG155" s="84">
        <f t="shared" si="444"/>
        <v>0</v>
      </c>
      <c r="AH155" s="27">
        <v>0</v>
      </c>
      <c r="AI155" s="187">
        <f t="shared" si="419"/>
        <v>0</v>
      </c>
      <c r="AJ155" s="145">
        <v>44006</v>
      </c>
      <c r="AK155" s="145" t="s">
        <v>291</v>
      </c>
      <c r="AL155" s="158" t="str">
        <f>IF(MATRIZASPECTOS[[#This Row],[(2) Tipo de valoración 2020]]="","",IF(MATRIZASPECTOS[[#This Row],[(2) Tipo de valoración 2020]]="Manual","",MATRIZASPECTOS[[#This Row],[Probabilidad]]))</f>
        <v>Probable</v>
      </c>
      <c r="AM155" s="158" t="str">
        <f>IF(MATRIZASPECTOS[[#This Row],[(2) Tipo de valoración 2020]]="","",IF(MATRIZASPECTOS[[#This Row],[(2) Tipo de valoración 2020]]="Manual","",MATRIZASPECTOS[[#This Row],[Consecuencia]]))</f>
        <v>Moderada</v>
      </c>
      <c r="AN155" s="159" t="str">
        <f t="shared" si="420"/>
        <v>Bajo</v>
      </c>
      <c r="AO155" s="159">
        <f t="shared" si="421"/>
        <v>3</v>
      </c>
      <c r="AP155" s="159">
        <f t="shared" si="422"/>
        <v>3</v>
      </c>
      <c r="AQ155" s="78">
        <f t="shared" si="423"/>
        <v>9</v>
      </c>
      <c r="AR155" s="84">
        <f t="shared" si="424"/>
        <v>9</v>
      </c>
      <c r="AS155" s="78" t="str">
        <f t="shared" si="445"/>
        <v>Tolerable</v>
      </c>
      <c r="AT155" s="78" t="str">
        <f t="shared" si="446"/>
        <v>No</v>
      </c>
      <c r="AU155" s="140" t="s">
        <v>300</v>
      </c>
      <c r="AV155" s="37" t="s">
        <v>230</v>
      </c>
      <c r="AW155" s="27">
        <v>0</v>
      </c>
      <c r="AX155" s="191">
        <v>0</v>
      </c>
      <c r="AY155" s="29">
        <f t="shared" si="425"/>
        <v>0</v>
      </c>
      <c r="AZ155" s="27">
        <v>0</v>
      </c>
      <c r="BA155" s="189">
        <f t="shared" si="426"/>
        <v>0</v>
      </c>
      <c r="BB155" s="144">
        <v>44105</v>
      </c>
      <c r="BC155" s="27" t="s">
        <v>292</v>
      </c>
      <c r="BD155" s="27" t="s">
        <v>101</v>
      </c>
      <c r="BE155" s="27" t="s">
        <v>104</v>
      </c>
      <c r="BF155" s="27" t="str">
        <f t="shared" si="427"/>
        <v>Alto</v>
      </c>
      <c r="BG155" s="27">
        <f t="shared" si="428"/>
        <v>5</v>
      </c>
      <c r="BH155" s="27">
        <f t="shared" si="429"/>
        <v>5</v>
      </c>
      <c r="BI155" s="27">
        <f t="shared" si="430"/>
        <v>25</v>
      </c>
      <c r="BJ155" s="29">
        <f t="shared" si="431"/>
        <v>25</v>
      </c>
      <c r="BK155" s="78" t="str">
        <f t="shared" si="436"/>
        <v>No tolerable</v>
      </c>
      <c r="BL155" s="27" t="str">
        <f t="shared" si="432"/>
        <v>Si</v>
      </c>
      <c r="BM155" s="53" t="s">
        <v>412</v>
      </c>
      <c r="BN155" s="80"/>
      <c r="BO155" s="84">
        <f t="shared" si="433"/>
        <v>0</v>
      </c>
      <c r="BP155" s="83"/>
      <c r="BQ155" s="84" t="str">
        <f t="shared" si="447"/>
        <v/>
      </c>
      <c r="BR155" s="27"/>
      <c r="BS155" s="85" t="str">
        <f t="shared" si="448"/>
        <v/>
      </c>
      <c r="BT155" s="86"/>
      <c r="BU155" s="78">
        <f t="shared" si="434"/>
        <v>9</v>
      </c>
      <c r="BV155" s="78" t="str">
        <f t="shared" si="435"/>
        <v>Tolerable</v>
      </c>
      <c r="BW155" s="84" t="str">
        <f t="shared" si="449"/>
        <v/>
      </c>
      <c r="BX155" s="78" t="str">
        <f t="shared" si="450"/>
        <v/>
      </c>
      <c r="BY155" s="78" t="str">
        <f t="shared" si="451"/>
        <v/>
      </c>
      <c r="BZ155" s="79"/>
      <c r="CA155" s="80"/>
      <c r="CB155" s="84" t="str">
        <f t="shared" si="452"/>
        <v/>
      </c>
      <c r="CC155" s="83"/>
      <c r="CD155" s="84" t="str">
        <f t="shared" si="453"/>
        <v/>
      </c>
      <c r="CE155" s="27"/>
      <c r="CF155" s="85" t="str">
        <f t="shared" si="454"/>
        <v/>
      </c>
      <c r="CG155" s="86"/>
      <c r="CH155" s="78" t="str">
        <f t="shared" si="455"/>
        <v/>
      </c>
      <c r="CI155" s="78" t="str">
        <f t="shared" si="456"/>
        <v/>
      </c>
      <c r="CJ155" s="84" t="str">
        <f t="shared" si="457"/>
        <v/>
      </c>
      <c r="CK155" s="78" t="str">
        <f t="shared" si="458"/>
        <v/>
      </c>
      <c r="CL155" s="78" t="str">
        <f t="shared" si="459"/>
        <v/>
      </c>
      <c r="CM155" s="79"/>
      <c r="CN155" s="80"/>
      <c r="CO155" s="84" t="str">
        <f t="shared" si="460"/>
        <v/>
      </c>
      <c r="CP155" s="83"/>
      <c r="CQ155" s="84" t="str">
        <f t="shared" si="461"/>
        <v/>
      </c>
      <c r="CR155" s="27"/>
      <c r="CS155" s="85" t="str">
        <f t="shared" si="462"/>
        <v/>
      </c>
      <c r="CT155" s="86"/>
      <c r="CU155" s="78" t="str">
        <f t="shared" si="463"/>
        <v/>
      </c>
      <c r="CV155" s="78" t="str">
        <f t="shared" si="464"/>
        <v/>
      </c>
      <c r="CW155" s="84" t="str">
        <f t="shared" si="465"/>
        <v/>
      </c>
      <c r="CX155" s="78" t="str">
        <f t="shared" si="466"/>
        <v/>
      </c>
      <c r="CY155" s="78" t="str">
        <f t="shared" si="467"/>
        <v/>
      </c>
      <c r="CZ155" s="87"/>
    </row>
    <row r="156" spans="1:104" ht="45.75" thickBot="1" x14ac:dyDescent="0.3">
      <c r="A156" s="17">
        <v>153</v>
      </c>
      <c r="B156" s="76" t="str">
        <f t="shared" si="437"/>
        <v>Gestión Integral para el Seguimiento y Control a los Títulos Mineros</v>
      </c>
      <c r="C156" s="76" t="str">
        <f t="shared" si="438"/>
        <v>Generación de vertimientos</v>
      </c>
      <c r="D156" s="76" t="str">
        <f t="shared" si="439"/>
        <v>Contaminación por descarga de aguas residuales domésticas</v>
      </c>
      <c r="E156" s="82">
        <v>43647</v>
      </c>
      <c r="F156" s="168" t="s">
        <v>334</v>
      </c>
      <c r="G156" s="99" t="s">
        <v>177</v>
      </c>
      <c r="H156" s="99" t="s">
        <v>338</v>
      </c>
      <c r="I156" s="77" t="s">
        <v>6</v>
      </c>
      <c r="J156" s="78" t="s">
        <v>90</v>
      </c>
      <c r="K156" s="111" t="s">
        <v>230</v>
      </c>
      <c r="L156" s="53" t="s">
        <v>276</v>
      </c>
      <c r="M156" s="80" t="s">
        <v>68</v>
      </c>
      <c r="N156" s="77" t="s">
        <v>208</v>
      </c>
      <c r="O156" s="77" t="s">
        <v>465</v>
      </c>
      <c r="P156" s="77" t="s">
        <v>20</v>
      </c>
      <c r="Q156" s="77" t="s">
        <v>50</v>
      </c>
      <c r="R156" s="78" t="s">
        <v>71</v>
      </c>
      <c r="S156" s="81" t="s">
        <v>75</v>
      </c>
      <c r="T156" s="82">
        <v>43647</v>
      </c>
      <c r="U156" s="78" t="s">
        <v>101</v>
      </c>
      <c r="V156" s="78" t="s">
        <v>103</v>
      </c>
      <c r="W156" s="78" t="str">
        <f t="shared" si="440"/>
        <v>Moderado</v>
      </c>
      <c r="X156" s="78">
        <f t="shared" si="468"/>
        <v>5</v>
      </c>
      <c r="Y156" s="78">
        <f t="shared" si="469"/>
        <v>3</v>
      </c>
      <c r="Z156" s="78">
        <f t="shared" si="441"/>
        <v>15</v>
      </c>
      <c r="AA156" s="78" t="str">
        <f t="shared" si="442"/>
        <v>Potencialmente no tolerable</v>
      </c>
      <c r="AB156" s="78" t="str">
        <f t="shared" si="443"/>
        <v>No</v>
      </c>
      <c r="AC156" s="53" t="s">
        <v>306</v>
      </c>
      <c r="AD156" s="80" t="s">
        <v>230</v>
      </c>
      <c r="AE156" s="78">
        <v>0</v>
      </c>
      <c r="AF156" s="83">
        <v>0</v>
      </c>
      <c r="AG156" s="84">
        <f t="shared" si="444"/>
        <v>0</v>
      </c>
      <c r="AH156" s="27">
        <v>0</v>
      </c>
      <c r="AI156" s="187">
        <f t="shared" si="419"/>
        <v>0</v>
      </c>
      <c r="AJ156" s="145">
        <v>44006</v>
      </c>
      <c r="AK156" s="145" t="s">
        <v>291</v>
      </c>
      <c r="AL156" s="158" t="str">
        <f>IF(MATRIZASPECTOS[[#This Row],[(2) Tipo de valoración 2020]]="","",IF(MATRIZASPECTOS[[#This Row],[(2) Tipo de valoración 2020]]="Manual","",MATRIZASPECTOS[[#This Row],[Probabilidad]]))</f>
        <v>Certeza</v>
      </c>
      <c r="AM156" s="158" t="str">
        <f>IF(MATRIZASPECTOS[[#This Row],[(2) Tipo de valoración 2020]]="","",IF(MATRIZASPECTOS[[#This Row],[(2) Tipo de valoración 2020]]="Manual","",MATRIZASPECTOS[[#This Row],[Consecuencia]]))</f>
        <v>Moderada</v>
      </c>
      <c r="AN156" s="159" t="str">
        <f t="shared" si="420"/>
        <v>Moderado</v>
      </c>
      <c r="AO156" s="159">
        <f t="shared" si="421"/>
        <v>5</v>
      </c>
      <c r="AP156" s="159">
        <f t="shared" si="422"/>
        <v>3</v>
      </c>
      <c r="AQ156" s="78">
        <f t="shared" si="423"/>
        <v>15</v>
      </c>
      <c r="AR156" s="84">
        <f t="shared" si="424"/>
        <v>15</v>
      </c>
      <c r="AS156" s="78" t="str">
        <f t="shared" si="445"/>
        <v>Potencialmente no tolerable</v>
      </c>
      <c r="AT156" s="78" t="str">
        <f t="shared" si="446"/>
        <v>No</v>
      </c>
      <c r="AU156" s="140" t="s">
        <v>282</v>
      </c>
      <c r="AV156" s="37" t="s">
        <v>230</v>
      </c>
      <c r="AW156" s="27">
        <v>0</v>
      </c>
      <c r="AX156" s="191">
        <v>0</v>
      </c>
      <c r="AY156" s="29">
        <f t="shared" si="425"/>
        <v>0</v>
      </c>
      <c r="AZ156" s="27">
        <v>0</v>
      </c>
      <c r="BA156" s="189">
        <f t="shared" si="426"/>
        <v>0</v>
      </c>
      <c r="BB156" s="145">
        <v>44105</v>
      </c>
      <c r="BC156" s="27" t="s">
        <v>292</v>
      </c>
      <c r="BD156" s="27" t="s">
        <v>99</v>
      </c>
      <c r="BE156" s="27" t="s">
        <v>103</v>
      </c>
      <c r="BF156" s="27" t="str">
        <f t="shared" si="427"/>
        <v>Bajo</v>
      </c>
      <c r="BG156" s="27">
        <f t="shared" si="428"/>
        <v>1</v>
      </c>
      <c r="BH156" s="27">
        <f t="shared" si="429"/>
        <v>3</v>
      </c>
      <c r="BI156" s="27">
        <f t="shared" si="430"/>
        <v>3</v>
      </c>
      <c r="BJ156" s="29">
        <f t="shared" si="431"/>
        <v>3</v>
      </c>
      <c r="BK156" s="78" t="str">
        <f t="shared" si="436"/>
        <v>Tolerable</v>
      </c>
      <c r="BL156" s="27" t="str">
        <f t="shared" si="432"/>
        <v>No</v>
      </c>
      <c r="BM156" s="53" t="s">
        <v>399</v>
      </c>
      <c r="BN156" s="80"/>
      <c r="BO156" s="84">
        <f t="shared" si="433"/>
        <v>0</v>
      </c>
      <c r="BP156" s="83"/>
      <c r="BQ156" s="84" t="str">
        <f t="shared" si="447"/>
        <v/>
      </c>
      <c r="BR156" s="27"/>
      <c r="BS156" s="85" t="str">
        <f t="shared" si="448"/>
        <v/>
      </c>
      <c r="BT156" s="86"/>
      <c r="BU156" s="78">
        <f t="shared" si="434"/>
        <v>15</v>
      </c>
      <c r="BV156" s="78" t="str">
        <f t="shared" si="435"/>
        <v>Potencialmente no tolerable</v>
      </c>
      <c r="BW156" s="84" t="str">
        <f t="shared" si="449"/>
        <v/>
      </c>
      <c r="BX156" s="78" t="str">
        <f t="shared" si="450"/>
        <v/>
      </c>
      <c r="BY156" s="78" t="str">
        <f t="shared" si="451"/>
        <v/>
      </c>
      <c r="BZ156" s="79"/>
      <c r="CA156" s="80"/>
      <c r="CB156" s="84" t="str">
        <f t="shared" si="452"/>
        <v/>
      </c>
      <c r="CC156" s="83"/>
      <c r="CD156" s="84" t="str">
        <f t="shared" si="453"/>
        <v/>
      </c>
      <c r="CE156" s="27"/>
      <c r="CF156" s="85" t="str">
        <f t="shared" si="454"/>
        <v/>
      </c>
      <c r="CG156" s="86"/>
      <c r="CH156" s="78" t="str">
        <f t="shared" si="455"/>
        <v/>
      </c>
      <c r="CI156" s="78" t="str">
        <f t="shared" si="456"/>
        <v/>
      </c>
      <c r="CJ156" s="84" t="str">
        <f t="shared" si="457"/>
        <v/>
      </c>
      <c r="CK156" s="78" t="str">
        <f t="shared" si="458"/>
        <v/>
      </c>
      <c r="CL156" s="78" t="str">
        <f t="shared" si="459"/>
        <v/>
      </c>
      <c r="CM156" s="79"/>
      <c r="CN156" s="80"/>
      <c r="CO156" s="84" t="str">
        <f t="shared" si="460"/>
        <v/>
      </c>
      <c r="CP156" s="83"/>
      <c r="CQ156" s="84" t="str">
        <f t="shared" si="461"/>
        <v/>
      </c>
      <c r="CR156" s="27"/>
      <c r="CS156" s="85" t="str">
        <f t="shared" si="462"/>
        <v/>
      </c>
      <c r="CT156" s="86"/>
      <c r="CU156" s="78" t="str">
        <f t="shared" si="463"/>
        <v/>
      </c>
      <c r="CV156" s="78" t="str">
        <f t="shared" si="464"/>
        <v/>
      </c>
      <c r="CW156" s="84" t="str">
        <f t="shared" si="465"/>
        <v/>
      </c>
      <c r="CX156" s="78" t="str">
        <f t="shared" si="466"/>
        <v/>
      </c>
      <c r="CY156" s="78" t="str">
        <f t="shared" si="467"/>
        <v/>
      </c>
      <c r="CZ156" s="87"/>
    </row>
    <row r="157" spans="1:104" ht="72.75" thickBot="1" x14ac:dyDescent="0.3">
      <c r="A157" s="17">
        <v>154</v>
      </c>
      <c r="B157" s="76" t="str">
        <f t="shared" si="437"/>
        <v>Gestión Integral para el Seguimiento y Control a los Títulos Mineros</v>
      </c>
      <c r="C157" s="76" t="str">
        <f t="shared" si="438"/>
        <v>Generación de residuos</v>
      </c>
      <c r="D157" s="76" t="str">
        <f t="shared" si="439"/>
        <v>Contaminación por generación de residuos ordinarios</v>
      </c>
      <c r="E157" s="82">
        <v>43647</v>
      </c>
      <c r="F157" s="168" t="s">
        <v>334</v>
      </c>
      <c r="G157" s="99" t="s">
        <v>177</v>
      </c>
      <c r="H157" s="99" t="s">
        <v>338</v>
      </c>
      <c r="I157" s="77" t="s">
        <v>6</v>
      </c>
      <c r="J157" s="78" t="s">
        <v>90</v>
      </c>
      <c r="K157" s="111" t="s">
        <v>230</v>
      </c>
      <c r="L157" s="53" t="s">
        <v>276</v>
      </c>
      <c r="M157" s="80" t="s">
        <v>68</v>
      </c>
      <c r="N157" s="77" t="s">
        <v>209</v>
      </c>
      <c r="O157" s="77" t="s">
        <v>465</v>
      </c>
      <c r="P157" s="77" t="s">
        <v>23</v>
      </c>
      <c r="Q157" s="77" t="s">
        <v>55</v>
      </c>
      <c r="R157" s="78" t="s">
        <v>71</v>
      </c>
      <c r="S157" s="81" t="s">
        <v>76</v>
      </c>
      <c r="T157" s="82">
        <v>43647</v>
      </c>
      <c r="U157" s="78" t="s">
        <v>101</v>
      </c>
      <c r="V157" s="78" t="s">
        <v>104</v>
      </c>
      <c r="W157" s="78" t="str">
        <f t="shared" si="440"/>
        <v>Alto</v>
      </c>
      <c r="X157" s="78">
        <f t="shared" si="468"/>
        <v>5</v>
      </c>
      <c r="Y157" s="78">
        <f t="shared" si="469"/>
        <v>5</v>
      </c>
      <c r="Z157" s="78">
        <f t="shared" si="441"/>
        <v>25</v>
      </c>
      <c r="AA157" s="78" t="str">
        <f t="shared" si="442"/>
        <v>No tolerable</v>
      </c>
      <c r="AB157" s="78" t="str">
        <f t="shared" si="443"/>
        <v>Si</v>
      </c>
      <c r="AC157" s="53" t="s">
        <v>308</v>
      </c>
      <c r="AD157" s="80" t="s">
        <v>284</v>
      </c>
      <c r="AE157" s="78">
        <v>0.97</v>
      </c>
      <c r="AF157" s="83">
        <v>0</v>
      </c>
      <c r="AG157" s="84">
        <f t="shared" si="444"/>
        <v>0.97</v>
      </c>
      <c r="AH157" s="27">
        <v>0.74</v>
      </c>
      <c r="AI157" s="187">
        <f t="shared" si="419"/>
        <v>0.23711340206185566</v>
      </c>
      <c r="AJ157" s="145">
        <v>44006</v>
      </c>
      <c r="AK157" s="145" t="s">
        <v>291</v>
      </c>
      <c r="AL157" s="158" t="str">
        <f>IF(MATRIZASPECTOS[[#This Row],[(2) Tipo de valoración 2020]]="","",IF(MATRIZASPECTOS[[#This Row],[(2) Tipo de valoración 2020]]="Manual","",MATRIZASPECTOS[[#This Row],[Probabilidad]]))</f>
        <v>Certeza</v>
      </c>
      <c r="AM157" s="158" t="str">
        <f>IF(MATRIZASPECTOS[[#This Row],[(2) Tipo de valoración 2020]]="","",IF(MATRIZASPECTOS[[#This Row],[(2) Tipo de valoración 2020]]="Manual","",MATRIZASPECTOS[[#This Row],[Consecuencia]]))</f>
        <v>Alta</v>
      </c>
      <c r="AN157" s="159" t="str">
        <f t="shared" si="420"/>
        <v>Alto</v>
      </c>
      <c r="AO157" s="159">
        <f t="shared" si="421"/>
        <v>5</v>
      </c>
      <c r="AP157" s="159">
        <f t="shared" si="422"/>
        <v>5</v>
      </c>
      <c r="AQ157" s="78">
        <f t="shared" si="423"/>
        <v>25</v>
      </c>
      <c r="AR157" s="84">
        <f t="shared" si="424"/>
        <v>19.072164948453608</v>
      </c>
      <c r="AS157" s="78" t="str">
        <f t="shared" si="445"/>
        <v>No tolerable</v>
      </c>
      <c r="AT157" s="78" t="str">
        <f t="shared" si="446"/>
        <v>Si</v>
      </c>
      <c r="AU157" s="140" t="s">
        <v>285</v>
      </c>
      <c r="AV157" s="37" t="s">
        <v>284</v>
      </c>
      <c r="AW157" s="27">
        <v>0.74</v>
      </c>
      <c r="AX157" s="191">
        <v>-0.18</v>
      </c>
      <c r="AY157" s="29">
        <f t="shared" si="425"/>
        <v>0.87319999999999998</v>
      </c>
      <c r="AZ157" s="27">
        <v>0.28000000000000003</v>
      </c>
      <c r="BA157" s="189">
        <f t="shared" si="426"/>
        <v>0.67934035730645892</v>
      </c>
      <c r="BB157" s="143">
        <v>44105</v>
      </c>
      <c r="BC157" s="27" t="s">
        <v>291</v>
      </c>
      <c r="BD157" s="27" t="str">
        <f>IF(MATRIZASPECTOS[[#This Row],[(E) Tipo de valoración extraordinaria 2020]]="","",IF(MATRIZASPECTOS[[#This Row],[(E) Tipo de valoración extraordinaria 2020]]="Manual","",MATRIZASPECTOS[[#This Row],[(2) Probabilidad]]))</f>
        <v>Certeza</v>
      </c>
      <c r="BE157" s="27" t="str">
        <f>IF(MATRIZASPECTOS[[#This Row],[(E) Tipo de valoración extraordinaria 2020]]="","",IF(MATRIZASPECTOS[[#This Row],[(E) Tipo de valoración extraordinaria 2020]]="Manual","",MATRIZASPECTOS[[#This Row],[(2) Consecuencia]]))</f>
        <v>Alta</v>
      </c>
      <c r="BF157" s="27" t="str">
        <f t="shared" si="427"/>
        <v>Alto</v>
      </c>
      <c r="BG157" s="27">
        <f t="shared" si="428"/>
        <v>5</v>
      </c>
      <c r="BH157" s="27">
        <f t="shared" si="429"/>
        <v>5</v>
      </c>
      <c r="BI157" s="29">
        <f t="shared" si="430"/>
        <v>19.072164948453608</v>
      </c>
      <c r="BJ157" s="29">
        <f t="shared" si="431"/>
        <v>6.2956735977634128</v>
      </c>
      <c r="BK157" s="78" t="str">
        <f t="shared" si="436"/>
        <v>Tolerable</v>
      </c>
      <c r="BL157" s="27" t="str">
        <f t="shared" si="432"/>
        <v>No</v>
      </c>
      <c r="BM157" s="53" t="s">
        <v>454</v>
      </c>
      <c r="BN157" s="80"/>
      <c r="BO157" s="84">
        <f t="shared" si="433"/>
        <v>0.74</v>
      </c>
      <c r="BP157" s="83"/>
      <c r="BQ157" s="84" t="str">
        <f t="shared" si="447"/>
        <v/>
      </c>
      <c r="BR157" s="27"/>
      <c r="BS157" s="85" t="str">
        <f t="shared" si="448"/>
        <v/>
      </c>
      <c r="BT157" s="86"/>
      <c r="BU157" s="78">
        <f t="shared" si="434"/>
        <v>19.072164948453608</v>
      </c>
      <c r="BV157" s="78" t="str">
        <f t="shared" si="435"/>
        <v>No tolerable</v>
      </c>
      <c r="BW157" s="84" t="str">
        <f t="shared" si="449"/>
        <v/>
      </c>
      <c r="BX157" s="78" t="str">
        <f t="shared" si="450"/>
        <v/>
      </c>
      <c r="BY157" s="78" t="str">
        <f t="shared" si="451"/>
        <v/>
      </c>
      <c r="BZ157" s="79"/>
      <c r="CA157" s="80"/>
      <c r="CB157" s="84" t="str">
        <f t="shared" si="452"/>
        <v/>
      </c>
      <c r="CC157" s="83"/>
      <c r="CD157" s="84" t="str">
        <f t="shared" si="453"/>
        <v/>
      </c>
      <c r="CE157" s="27"/>
      <c r="CF157" s="85" t="str">
        <f t="shared" si="454"/>
        <v/>
      </c>
      <c r="CG157" s="86"/>
      <c r="CH157" s="78" t="str">
        <f t="shared" si="455"/>
        <v/>
      </c>
      <c r="CI157" s="78" t="str">
        <f t="shared" si="456"/>
        <v/>
      </c>
      <c r="CJ157" s="84" t="str">
        <f t="shared" si="457"/>
        <v/>
      </c>
      <c r="CK157" s="78" t="str">
        <f t="shared" si="458"/>
        <v/>
      </c>
      <c r="CL157" s="78" t="str">
        <f t="shared" si="459"/>
        <v/>
      </c>
      <c r="CM157" s="79"/>
      <c r="CN157" s="80"/>
      <c r="CO157" s="84" t="str">
        <f t="shared" si="460"/>
        <v/>
      </c>
      <c r="CP157" s="83"/>
      <c r="CQ157" s="84" t="str">
        <f t="shared" si="461"/>
        <v/>
      </c>
      <c r="CR157" s="27"/>
      <c r="CS157" s="85" t="str">
        <f t="shared" si="462"/>
        <v/>
      </c>
      <c r="CT157" s="86"/>
      <c r="CU157" s="78" t="str">
        <f t="shared" si="463"/>
        <v/>
      </c>
      <c r="CV157" s="78" t="str">
        <f t="shared" si="464"/>
        <v/>
      </c>
      <c r="CW157" s="84" t="str">
        <f t="shared" si="465"/>
        <v/>
      </c>
      <c r="CX157" s="78" t="str">
        <f t="shared" si="466"/>
        <v/>
      </c>
      <c r="CY157" s="78" t="str">
        <f t="shared" si="467"/>
        <v/>
      </c>
      <c r="CZ157" s="87"/>
    </row>
    <row r="158" spans="1:104" ht="45.75" thickBot="1" x14ac:dyDescent="0.3">
      <c r="A158" s="17">
        <v>155</v>
      </c>
      <c r="B158" s="76" t="str">
        <f t="shared" si="437"/>
        <v>Gestión Integral para el Seguimiento y Control a los Títulos Mineros</v>
      </c>
      <c r="C158" s="76" t="str">
        <f t="shared" si="438"/>
        <v>Generación de residuos</v>
      </c>
      <c r="D158" s="76" t="str">
        <f t="shared" si="439"/>
        <v>Aprovechamiento de residuos reutilizables</v>
      </c>
      <c r="E158" s="82">
        <v>43647</v>
      </c>
      <c r="F158" s="168" t="s">
        <v>334</v>
      </c>
      <c r="G158" s="99" t="s">
        <v>177</v>
      </c>
      <c r="H158" s="99" t="s">
        <v>338</v>
      </c>
      <c r="I158" s="77" t="s">
        <v>6</v>
      </c>
      <c r="J158" s="78" t="s">
        <v>90</v>
      </c>
      <c r="K158" s="111" t="s">
        <v>230</v>
      </c>
      <c r="L158" s="53" t="s">
        <v>276</v>
      </c>
      <c r="M158" s="80" t="s">
        <v>68</v>
      </c>
      <c r="N158" s="77" t="s">
        <v>216</v>
      </c>
      <c r="O158" s="77" t="s">
        <v>465</v>
      </c>
      <c r="P158" s="77" t="s">
        <v>23</v>
      </c>
      <c r="Q158" s="77" t="s">
        <v>60</v>
      </c>
      <c r="R158" s="78" t="s">
        <v>72</v>
      </c>
      <c r="S158" s="81" t="s">
        <v>76</v>
      </c>
      <c r="T158" s="82">
        <v>43647</v>
      </c>
      <c r="U158" s="78" t="s">
        <v>101</v>
      </c>
      <c r="V158" s="78" t="s">
        <v>103</v>
      </c>
      <c r="W158" s="78" t="str">
        <f t="shared" si="440"/>
        <v>Moderado</v>
      </c>
      <c r="X158" s="78">
        <f t="shared" si="468"/>
        <v>5</v>
      </c>
      <c r="Y158" s="78">
        <f t="shared" si="469"/>
        <v>3</v>
      </c>
      <c r="Z158" s="78">
        <f t="shared" si="441"/>
        <v>15</v>
      </c>
      <c r="AA158" s="78" t="str">
        <f t="shared" si="442"/>
        <v>Potencialmente no tolerable</v>
      </c>
      <c r="AB158" s="78" t="str">
        <f t="shared" si="443"/>
        <v>No</v>
      </c>
      <c r="AC158" s="53" t="s">
        <v>320</v>
      </c>
      <c r="AD158" s="80" t="s">
        <v>230</v>
      </c>
      <c r="AE158" s="78">
        <v>0</v>
      </c>
      <c r="AF158" s="83">
        <v>0</v>
      </c>
      <c r="AG158" s="84">
        <f t="shared" si="444"/>
        <v>0</v>
      </c>
      <c r="AH158" s="27">
        <v>0</v>
      </c>
      <c r="AI158" s="187">
        <f t="shared" si="419"/>
        <v>0</v>
      </c>
      <c r="AJ158" s="145">
        <v>44006</v>
      </c>
      <c r="AK158" s="145" t="s">
        <v>291</v>
      </c>
      <c r="AL158" s="158" t="str">
        <f>IF(MATRIZASPECTOS[[#This Row],[(2) Tipo de valoración 2020]]="","",IF(MATRIZASPECTOS[[#This Row],[(2) Tipo de valoración 2020]]="Manual","",MATRIZASPECTOS[[#This Row],[Probabilidad]]))</f>
        <v>Certeza</v>
      </c>
      <c r="AM158" s="158" t="str">
        <f>IF(MATRIZASPECTOS[[#This Row],[(2) Tipo de valoración 2020]]="","",IF(MATRIZASPECTOS[[#This Row],[(2) Tipo de valoración 2020]]="Manual","",MATRIZASPECTOS[[#This Row],[Consecuencia]]))</f>
        <v>Moderada</v>
      </c>
      <c r="AN158" s="159" t="str">
        <f t="shared" si="420"/>
        <v>Moderado</v>
      </c>
      <c r="AO158" s="159">
        <f t="shared" si="421"/>
        <v>5</v>
      </c>
      <c r="AP158" s="159">
        <f t="shared" si="422"/>
        <v>3</v>
      </c>
      <c r="AQ158" s="78">
        <f t="shared" si="423"/>
        <v>15</v>
      </c>
      <c r="AR158" s="84">
        <f t="shared" si="424"/>
        <v>15</v>
      </c>
      <c r="AS158" s="78" t="str">
        <f t="shared" si="445"/>
        <v>Potencialmente no tolerable</v>
      </c>
      <c r="AT158" s="78" t="str">
        <f t="shared" si="446"/>
        <v>No</v>
      </c>
      <c r="AU158" s="140" t="s">
        <v>321</v>
      </c>
      <c r="AV158" s="37" t="s">
        <v>230</v>
      </c>
      <c r="AW158" s="27">
        <v>0</v>
      </c>
      <c r="AX158" s="191">
        <v>0</v>
      </c>
      <c r="AY158" s="29">
        <f t="shared" si="425"/>
        <v>0</v>
      </c>
      <c r="AZ158" s="27">
        <v>0</v>
      </c>
      <c r="BA158" s="189">
        <f t="shared" si="426"/>
        <v>0</v>
      </c>
      <c r="BB158" s="145">
        <v>44105</v>
      </c>
      <c r="BC158" s="27" t="s">
        <v>292</v>
      </c>
      <c r="BD158" s="27" t="s">
        <v>100</v>
      </c>
      <c r="BE158" s="27" t="s">
        <v>103</v>
      </c>
      <c r="BF158" s="27" t="str">
        <f t="shared" si="427"/>
        <v>Bajo</v>
      </c>
      <c r="BG158" s="27">
        <f t="shared" si="428"/>
        <v>3</v>
      </c>
      <c r="BH158" s="27">
        <f t="shared" si="429"/>
        <v>3</v>
      </c>
      <c r="BI158" s="27">
        <f t="shared" si="430"/>
        <v>9</v>
      </c>
      <c r="BJ158" s="29">
        <f t="shared" si="431"/>
        <v>9</v>
      </c>
      <c r="BK158" s="78" t="str">
        <f t="shared" si="436"/>
        <v>Tolerable</v>
      </c>
      <c r="BL158" s="27" t="str">
        <f t="shared" si="432"/>
        <v>No</v>
      </c>
      <c r="BM158" s="53" t="s">
        <v>449</v>
      </c>
      <c r="BN158" s="80"/>
      <c r="BO158" s="84">
        <f t="shared" si="433"/>
        <v>0</v>
      </c>
      <c r="BP158" s="83"/>
      <c r="BQ158" s="84" t="str">
        <f t="shared" si="447"/>
        <v/>
      </c>
      <c r="BR158" s="27"/>
      <c r="BS158" s="85" t="str">
        <f t="shared" si="448"/>
        <v/>
      </c>
      <c r="BT158" s="86"/>
      <c r="BU158" s="78">
        <f t="shared" si="434"/>
        <v>15</v>
      </c>
      <c r="BV158" s="78" t="str">
        <f t="shared" si="435"/>
        <v>Potencialmente no tolerable</v>
      </c>
      <c r="BW158" s="84" t="str">
        <f t="shared" si="449"/>
        <v/>
      </c>
      <c r="BX158" s="78" t="str">
        <f t="shared" si="450"/>
        <v/>
      </c>
      <c r="BY158" s="78" t="str">
        <f t="shared" si="451"/>
        <v/>
      </c>
      <c r="BZ158" s="79"/>
      <c r="CA158" s="80"/>
      <c r="CB158" s="84" t="str">
        <f t="shared" si="452"/>
        <v/>
      </c>
      <c r="CC158" s="83"/>
      <c r="CD158" s="84" t="str">
        <f t="shared" si="453"/>
        <v/>
      </c>
      <c r="CE158" s="27"/>
      <c r="CF158" s="85" t="str">
        <f t="shared" si="454"/>
        <v/>
      </c>
      <c r="CG158" s="86"/>
      <c r="CH158" s="78" t="str">
        <f t="shared" si="455"/>
        <v/>
      </c>
      <c r="CI158" s="78" t="str">
        <f t="shared" si="456"/>
        <v/>
      </c>
      <c r="CJ158" s="84" t="str">
        <f t="shared" si="457"/>
        <v/>
      </c>
      <c r="CK158" s="78" t="str">
        <f t="shared" si="458"/>
        <v/>
      </c>
      <c r="CL158" s="78" t="str">
        <f t="shared" si="459"/>
        <v/>
      </c>
      <c r="CM158" s="79"/>
      <c r="CN158" s="80"/>
      <c r="CO158" s="84" t="str">
        <f t="shared" si="460"/>
        <v/>
      </c>
      <c r="CP158" s="83"/>
      <c r="CQ158" s="84" t="str">
        <f t="shared" si="461"/>
        <v/>
      </c>
      <c r="CR158" s="27"/>
      <c r="CS158" s="85" t="str">
        <f t="shared" si="462"/>
        <v/>
      </c>
      <c r="CT158" s="86"/>
      <c r="CU158" s="78" t="str">
        <f t="shared" si="463"/>
        <v/>
      </c>
      <c r="CV158" s="78" t="str">
        <f t="shared" si="464"/>
        <v/>
      </c>
      <c r="CW158" s="84" t="str">
        <f t="shared" si="465"/>
        <v/>
      </c>
      <c r="CX158" s="78" t="str">
        <f t="shared" si="466"/>
        <v/>
      </c>
      <c r="CY158" s="78" t="str">
        <f t="shared" si="467"/>
        <v/>
      </c>
      <c r="CZ158" s="87"/>
    </row>
    <row r="159" spans="1:104" ht="45.75" thickBot="1" x14ac:dyDescent="0.3">
      <c r="A159" s="17">
        <v>156</v>
      </c>
      <c r="B159" s="76" t="str">
        <f t="shared" si="437"/>
        <v>Gestión Integral para el Seguimiento y Control a los Títulos Mineros</v>
      </c>
      <c r="C159" s="76" t="str">
        <f t="shared" si="438"/>
        <v>Generación de residuos</v>
      </c>
      <c r="D159" s="76" t="str">
        <f t="shared" si="439"/>
        <v>Aprovechamiento de residuos recuperables</v>
      </c>
      <c r="E159" s="82">
        <v>43647</v>
      </c>
      <c r="F159" s="168" t="s">
        <v>334</v>
      </c>
      <c r="G159" s="99" t="s">
        <v>177</v>
      </c>
      <c r="H159" s="99" t="s">
        <v>338</v>
      </c>
      <c r="I159" s="77" t="s">
        <v>6</v>
      </c>
      <c r="J159" s="78" t="s">
        <v>90</v>
      </c>
      <c r="K159" s="111" t="s">
        <v>230</v>
      </c>
      <c r="L159" s="53" t="s">
        <v>276</v>
      </c>
      <c r="M159" s="80" t="s">
        <v>68</v>
      </c>
      <c r="N159" s="77" t="s">
        <v>210</v>
      </c>
      <c r="O159" s="77" t="s">
        <v>465</v>
      </c>
      <c r="P159" s="77" t="s">
        <v>23</v>
      </c>
      <c r="Q159" s="77" t="s">
        <v>59</v>
      </c>
      <c r="R159" s="78" t="s">
        <v>72</v>
      </c>
      <c r="S159" s="81" t="s">
        <v>76</v>
      </c>
      <c r="T159" s="82">
        <v>43647</v>
      </c>
      <c r="U159" s="78" t="s">
        <v>101</v>
      </c>
      <c r="V159" s="78" t="s">
        <v>103</v>
      </c>
      <c r="W159" s="78" t="str">
        <f t="shared" si="440"/>
        <v>Moderado</v>
      </c>
      <c r="X159" s="78">
        <f t="shared" si="468"/>
        <v>5</v>
      </c>
      <c r="Y159" s="78">
        <f t="shared" si="469"/>
        <v>3</v>
      </c>
      <c r="Z159" s="78">
        <f t="shared" si="441"/>
        <v>15</v>
      </c>
      <c r="AA159" s="78" t="str">
        <f t="shared" si="442"/>
        <v>Potencialmente no tolerable</v>
      </c>
      <c r="AB159" s="78" t="str">
        <f t="shared" si="443"/>
        <v>No</v>
      </c>
      <c r="AC159" s="53" t="s">
        <v>320</v>
      </c>
      <c r="AD159" s="80" t="s">
        <v>230</v>
      </c>
      <c r="AE159" s="78">
        <v>0</v>
      </c>
      <c r="AF159" s="83">
        <v>0</v>
      </c>
      <c r="AG159" s="84">
        <f t="shared" si="444"/>
        <v>0</v>
      </c>
      <c r="AH159" s="27">
        <v>0</v>
      </c>
      <c r="AI159" s="187">
        <f t="shared" si="419"/>
        <v>0</v>
      </c>
      <c r="AJ159" s="145">
        <v>44006</v>
      </c>
      <c r="AK159" s="145" t="s">
        <v>291</v>
      </c>
      <c r="AL159" s="158" t="str">
        <f>IF(MATRIZASPECTOS[[#This Row],[(2) Tipo de valoración 2020]]="","",IF(MATRIZASPECTOS[[#This Row],[(2) Tipo de valoración 2020]]="Manual","",MATRIZASPECTOS[[#This Row],[Probabilidad]]))</f>
        <v>Certeza</v>
      </c>
      <c r="AM159" s="158" t="str">
        <f>IF(MATRIZASPECTOS[[#This Row],[(2) Tipo de valoración 2020]]="","",IF(MATRIZASPECTOS[[#This Row],[(2) Tipo de valoración 2020]]="Manual","",MATRIZASPECTOS[[#This Row],[Consecuencia]]))</f>
        <v>Moderada</v>
      </c>
      <c r="AN159" s="159" t="str">
        <f t="shared" si="420"/>
        <v>Moderado</v>
      </c>
      <c r="AO159" s="159">
        <f t="shared" si="421"/>
        <v>5</v>
      </c>
      <c r="AP159" s="159">
        <f t="shared" si="422"/>
        <v>3</v>
      </c>
      <c r="AQ159" s="78">
        <f t="shared" si="423"/>
        <v>15</v>
      </c>
      <c r="AR159" s="84">
        <f t="shared" si="424"/>
        <v>15</v>
      </c>
      <c r="AS159" s="78" t="str">
        <f t="shared" si="445"/>
        <v>Potencialmente no tolerable</v>
      </c>
      <c r="AT159" s="78" t="str">
        <f t="shared" si="446"/>
        <v>No</v>
      </c>
      <c r="AU159" s="140" t="s">
        <v>321</v>
      </c>
      <c r="AV159" s="37" t="s">
        <v>230</v>
      </c>
      <c r="AW159" s="27">
        <v>0</v>
      </c>
      <c r="AX159" s="191">
        <v>0</v>
      </c>
      <c r="AY159" s="29">
        <f t="shared" si="425"/>
        <v>0</v>
      </c>
      <c r="AZ159" s="27">
        <v>0</v>
      </c>
      <c r="BA159" s="189">
        <f t="shared" si="426"/>
        <v>0</v>
      </c>
      <c r="BB159" s="145">
        <v>44105</v>
      </c>
      <c r="BC159" s="27" t="s">
        <v>292</v>
      </c>
      <c r="BD159" s="27" t="s">
        <v>100</v>
      </c>
      <c r="BE159" s="27" t="s">
        <v>103</v>
      </c>
      <c r="BF159" s="27" t="str">
        <f t="shared" si="427"/>
        <v>Bajo</v>
      </c>
      <c r="BG159" s="27">
        <f t="shared" si="428"/>
        <v>3</v>
      </c>
      <c r="BH159" s="27">
        <f t="shared" si="429"/>
        <v>3</v>
      </c>
      <c r="BI159" s="27">
        <f t="shared" si="430"/>
        <v>9</v>
      </c>
      <c r="BJ159" s="29">
        <f t="shared" si="431"/>
        <v>9</v>
      </c>
      <c r="BK159" s="78" t="str">
        <f t="shared" si="436"/>
        <v>Tolerable</v>
      </c>
      <c r="BL159" s="27" t="str">
        <f t="shared" si="432"/>
        <v>No</v>
      </c>
      <c r="BM159" s="53" t="s">
        <v>449</v>
      </c>
      <c r="BN159" s="80"/>
      <c r="BO159" s="84">
        <f t="shared" si="433"/>
        <v>0</v>
      </c>
      <c r="BP159" s="83"/>
      <c r="BQ159" s="84" t="str">
        <f t="shared" si="447"/>
        <v/>
      </c>
      <c r="BR159" s="27"/>
      <c r="BS159" s="85" t="str">
        <f t="shared" si="448"/>
        <v/>
      </c>
      <c r="BT159" s="86"/>
      <c r="BU159" s="78">
        <f t="shared" si="434"/>
        <v>15</v>
      </c>
      <c r="BV159" s="78" t="str">
        <f t="shared" si="435"/>
        <v>Potencialmente no tolerable</v>
      </c>
      <c r="BW159" s="84" t="str">
        <f t="shared" si="449"/>
        <v/>
      </c>
      <c r="BX159" s="78" t="str">
        <f t="shared" si="450"/>
        <v/>
      </c>
      <c r="BY159" s="78" t="str">
        <f t="shared" si="451"/>
        <v/>
      </c>
      <c r="BZ159" s="79"/>
      <c r="CA159" s="80"/>
      <c r="CB159" s="84" t="str">
        <f t="shared" si="452"/>
        <v/>
      </c>
      <c r="CC159" s="83"/>
      <c r="CD159" s="84" t="str">
        <f t="shared" si="453"/>
        <v/>
      </c>
      <c r="CE159" s="27"/>
      <c r="CF159" s="85" t="str">
        <f t="shared" si="454"/>
        <v/>
      </c>
      <c r="CG159" s="86"/>
      <c r="CH159" s="78" t="str">
        <f t="shared" si="455"/>
        <v/>
      </c>
      <c r="CI159" s="78" t="str">
        <f t="shared" si="456"/>
        <v/>
      </c>
      <c r="CJ159" s="84" t="str">
        <f t="shared" si="457"/>
        <v/>
      </c>
      <c r="CK159" s="78" t="str">
        <f t="shared" si="458"/>
        <v/>
      </c>
      <c r="CL159" s="78" t="str">
        <f t="shared" si="459"/>
        <v/>
      </c>
      <c r="CM159" s="79"/>
      <c r="CN159" s="80"/>
      <c r="CO159" s="84" t="str">
        <f t="shared" si="460"/>
        <v/>
      </c>
      <c r="CP159" s="83"/>
      <c r="CQ159" s="84" t="str">
        <f t="shared" si="461"/>
        <v/>
      </c>
      <c r="CR159" s="27"/>
      <c r="CS159" s="85" t="str">
        <f t="shared" si="462"/>
        <v/>
      </c>
      <c r="CT159" s="86"/>
      <c r="CU159" s="78" t="str">
        <f t="shared" si="463"/>
        <v/>
      </c>
      <c r="CV159" s="78" t="str">
        <f t="shared" si="464"/>
        <v/>
      </c>
      <c r="CW159" s="84" t="str">
        <f t="shared" si="465"/>
        <v/>
      </c>
      <c r="CX159" s="78" t="str">
        <f t="shared" si="466"/>
        <v/>
      </c>
      <c r="CY159" s="78" t="str">
        <f t="shared" si="467"/>
        <v/>
      </c>
      <c r="CZ159" s="87"/>
    </row>
    <row r="160" spans="1:104" ht="54.75" thickBot="1" x14ac:dyDescent="0.3">
      <c r="A160" s="17">
        <v>157</v>
      </c>
      <c r="B160" s="76" t="str">
        <f t="shared" si="437"/>
        <v>Gestión Integral para el Seguimiento y Control a los Títulos Mineros</v>
      </c>
      <c r="C160" s="76" t="str">
        <f t="shared" si="438"/>
        <v>Generación de residuos</v>
      </c>
      <c r="D160" s="76" t="str">
        <f t="shared" si="439"/>
        <v>Contaminación por generación de residuos de aparatos eléctricos y electrónicos</v>
      </c>
      <c r="E160" s="82">
        <v>43647</v>
      </c>
      <c r="F160" s="168" t="s">
        <v>334</v>
      </c>
      <c r="G160" s="99" t="s">
        <v>177</v>
      </c>
      <c r="H160" s="99" t="s">
        <v>338</v>
      </c>
      <c r="I160" s="77" t="s">
        <v>6</v>
      </c>
      <c r="J160" s="78" t="s">
        <v>90</v>
      </c>
      <c r="K160" s="111" t="s">
        <v>230</v>
      </c>
      <c r="L160" s="53" t="s">
        <v>276</v>
      </c>
      <c r="M160" s="80" t="s">
        <v>68</v>
      </c>
      <c r="N160" s="77" t="s">
        <v>214</v>
      </c>
      <c r="O160" s="77" t="s">
        <v>465</v>
      </c>
      <c r="P160" s="77" t="s">
        <v>23</v>
      </c>
      <c r="Q160" s="77" t="s">
        <v>58</v>
      </c>
      <c r="R160" s="78" t="s">
        <v>71</v>
      </c>
      <c r="S160" s="81" t="s">
        <v>76</v>
      </c>
      <c r="T160" s="82">
        <v>43647</v>
      </c>
      <c r="U160" s="78" t="s">
        <v>101</v>
      </c>
      <c r="V160" s="78" t="s">
        <v>104</v>
      </c>
      <c r="W160" s="78" t="str">
        <f t="shared" si="440"/>
        <v>Alto</v>
      </c>
      <c r="X160" s="78">
        <f t="shared" si="468"/>
        <v>5</v>
      </c>
      <c r="Y160" s="78">
        <f t="shared" si="469"/>
        <v>5</v>
      </c>
      <c r="Z160" s="78">
        <f t="shared" si="441"/>
        <v>25</v>
      </c>
      <c r="AA160" s="78" t="str">
        <f t="shared" si="442"/>
        <v>No tolerable</v>
      </c>
      <c r="AB160" s="78" t="str">
        <f t="shared" si="443"/>
        <v>Si</v>
      </c>
      <c r="AC160" s="53" t="s">
        <v>309</v>
      </c>
      <c r="AD160" s="37" t="s">
        <v>230</v>
      </c>
      <c r="AE160" s="78">
        <v>0</v>
      </c>
      <c r="AF160" s="83">
        <v>0</v>
      </c>
      <c r="AG160" s="84">
        <f t="shared" si="444"/>
        <v>0</v>
      </c>
      <c r="AH160" s="27">
        <v>0</v>
      </c>
      <c r="AI160" s="187">
        <f t="shared" si="419"/>
        <v>0</v>
      </c>
      <c r="AJ160" s="145">
        <v>44006</v>
      </c>
      <c r="AK160" s="145" t="s">
        <v>291</v>
      </c>
      <c r="AL160" s="158" t="str">
        <f>IF(MATRIZASPECTOS[[#This Row],[(2) Tipo de valoración 2020]]="","",IF(MATRIZASPECTOS[[#This Row],[(2) Tipo de valoración 2020]]="Manual","",MATRIZASPECTOS[[#This Row],[Probabilidad]]))</f>
        <v>Certeza</v>
      </c>
      <c r="AM160" s="158" t="str">
        <f>IF(MATRIZASPECTOS[[#This Row],[(2) Tipo de valoración 2020]]="","",IF(MATRIZASPECTOS[[#This Row],[(2) Tipo de valoración 2020]]="Manual","",MATRIZASPECTOS[[#This Row],[Consecuencia]]))</f>
        <v>Alta</v>
      </c>
      <c r="AN160" s="159" t="str">
        <f t="shared" si="420"/>
        <v>Alto</v>
      </c>
      <c r="AO160" s="159">
        <f t="shared" si="421"/>
        <v>5</v>
      </c>
      <c r="AP160" s="159">
        <f t="shared" si="422"/>
        <v>5</v>
      </c>
      <c r="AQ160" s="78">
        <f t="shared" si="423"/>
        <v>25</v>
      </c>
      <c r="AR160" s="84">
        <f t="shared" si="424"/>
        <v>25</v>
      </c>
      <c r="AS160" s="78" t="str">
        <f t="shared" si="445"/>
        <v>No tolerable</v>
      </c>
      <c r="AT160" s="78" t="str">
        <f t="shared" si="446"/>
        <v>Si</v>
      </c>
      <c r="AU160" s="53" t="s">
        <v>286</v>
      </c>
      <c r="AV160" s="37" t="s">
        <v>230</v>
      </c>
      <c r="AW160" s="27">
        <v>0</v>
      </c>
      <c r="AX160" s="191">
        <v>0</v>
      </c>
      <c r="AY160" s="29">
        <f t="shared" si="425"/>
        <v>0</v>
      </c>
      <c r="AZ160" s="27">
        <v>0</v>
      </c>
      <c r="BA160" s="189">
        <f t="shared" si="426"/>
        <v>0</v>
      </c>
      <c r="BB160" s="142">
        <v>44105</v>
      </c>
      <c r="BC160" s="27" t="s">
        <v>291</v>
      </c>
      <c r="BD160" s="27" t="str">
        <f>IF(MATRIZASPECTOS[[#This Row],[(E) Tipo de valoración extraordinaria 2020]]="","",IF(MATRIZASPECTOS[[#This Row],[(E) Tipo de valoración extraordinaria 2020]]="Manual","",MATRIZASPECTOS[[#This Row],[(2) Probabilidad]]))</f>
        <v>Certeza</v>
      </c>
      <c r="BE160" s="27" t="str">
        <f>IF(MATRIZASPECTOS[[#This Row],[(E) Tipo de valoración extraordinaria 2020]]="","",IF(MATRIZASPECTOS[[#This Row],[(E) Tipo de valoración extraordinaria 2020]]="Manual","",MATRIZASPECTOS[[#This Row],[(2) Consecuencia]]))</f>
        <v>Alta</v>
      </c>
      <c r="BF160" s="27" t="str">
        <f t="shared" si="427"/>
        <v>Alto</v>
      </c>
      <c r="BG160" s="27">
        <f t="shared" si="428"/>
        <v>5</v>
      </c>
      <c r="BH160" s="27">
        <f t="shared" si="429"/>
        <v>5</v>
      </c>
      <c r="BI160" s="27">
        <f t="shared" si="430"/>
        <v>25</v>
      </c>
      <c r="BJ160" s="29">
        <f t="shared" si="431"/>
        <v>25</v>
      </c>
      <c r="BK160" s="78" t="str">
        <f t="shared" si="436"/>
        <v>No tolerable</v>
      </c>
      <c r="BL160" s="27" t="str">
        <f t="shared" si="432"/>
        <v>Si</v>
      </c>
      <c r="BM160" s="53" t="s">
        <v>420</v>
      </c>
      <c r="BN160" s="80"/>
      <c r="BO160" s="84">
        <f t="shared" si="433"/>
        <v>0</v>
      </c>
      <c r="BP160" s="83"/>
      <c r="BQ160" s="84" t="str">
        <f t="shared" si="447"/>
        <v/>
      </c>
      <c r="BR160" s="27"/>
      <c r="BS160" s="85" t="str">
        <f t="shared" si="448"/>
        <v/>
      </c>
      <c r="BT160" s="86"/>
      <c r="BU160" s="78">
        <f t="shared" si="434"/>
        <v>25</v>
      </c>
      <c r="BV160" s="78" t="str">
        <f t="shared" si="435"/>
        <v>No tolerable</v>
      </c>
      <c r="BW160" s="84" t="str">
        <f t="shared" si="449"/>
        <v/>
      </c>
      <c r="BX160" s="78" t="str">
        <f t="shared" si="450"/>
        <v/>
      </c>
      <c r="BY160" s="78" t="str">
        <f t="shared" si="451"/>
        <v/>
      </c>
      <c r="BZ160" s="79"/>
      <c r="CA160" s="80"/>
      <c r="CB160" s="84" t="str">
        <f t="shared" si="452"/>
        <v/>
      </c>
      <c r="CC160" s="83"/>
      <c r="CD160" s="84" t="str">
        <f t="shared" si="453"/>
        <v/>
      </c>
      <c r="CE160" s="27"/>
      <c r="CF160" s="85" t="str">
        <f t="shared" si="454"/>
        <v/>
      </c>
      <c r="CG160" s="86"/>
      <c r="CH160" s="78" t="str">
        <f t="shared" si="455"/>
        <v/>
      </c>
      <c r="CI160" s="78" t="str">
        <f t="shared" si="456"/>
        <v/>
      </c>
      <c r="CJ160" s="84" t="str">
        <f t="shared" si="457"/>
        <v/>
      </c>
      <c r="CK160" s="78" t="str">
        <f t="shared" si="458"/>
        <v/>
      </c>
      <c r="CL160" s="78" t="str">
        <f t="shared" si="459"/>
        <v/>
      </c>
      <c r="CM160" s="79"/>
      <c r="CN160" s="80"/>
      <c r="CO160" s="84" t="str">
        <f t="shared" si="460"/>
        <v/>
      </c>
      <c r="CP160" s="83"/>
      <c r="CQ160" s="84" t="str">
        <f t="shared" si="461"/>
        <v/>
      </c>
      <c r="CR160" s="27"/>
      <c r="CS160" s="85" t="str">
        <f t="shared" si="462"/>
        <v/>
      </c>
      <c r="CT160" s="86"/>
      <c r="CU160" s="78" t="str">
        <f t="shared" si="463"/>
        <v/>
      </c>
      <c r="CV160" s="78" t="str">
        <f t="shared" si="464"/>
        <v/>
      </c>
      <c r="CW160" s="84" t="str">
        <f t="shared" si="465"/>
        <v/>
      </c>
      <c r="CX160" s="78" t="str">
        <f t="shared" si="466"/>
        <v/>
      </c>
      <c r="CY160" s="78" t="str">
        <f t="shared" si="467"/>
        <v/>
      </c>
      <c r="CZ160" s="87"/>
    </row>
    <row r="161" spans="1:104" ht="45.75" thickBot="1" x14ac:dyDescent="0.3">
      <c r="A161" s="17">
        <v>158</v>
      </c>
      <c r="B161" s="76" t="str">
        <f t="shared" si="437"/>
        <v>Gestión Integral para el Seguimiento y Control a los Títulos Mineros</v>
      </c>
      <c r="C161" s="76" t="str">
        <f t="shared" si="438"/>
        <v>Generación de emisiones</v>
      </c>
      <c r="D161" s="76" t="str">
        <f t="shared" si="439"/>
        <v>Contaminación por emisión de varios agentes clasificados</v>
      </c>
      <c r="E161" s="82">
        <v>43647</v>
      </c>
      <c r="F161" s="168" t="s">
        <v>334</v>
      </c>
      <c r="G161" s="99" t="s">
        <v>177</v>
      </c>
      <c r="H161" s="99" t="s">
        <v>338</v>
      </c>
      <c r="I161" s="77" t="s">
        <v>6</v>
      </c>
      <c r="J161" s="78" t="s">
        <v>90</v>
      </c>
      <c r="K161" s="111" t="s">
        <v>230</v>
      </c>
      <c r="L161" s="53" t="s">
        <v>276</v>
      </c>
      <c r="M161" s="80" t="s">
        <v>68</v>
      </c>
      <c r="N161" s="77" t="s">
        <v>212</v>
      </c>
      <c r="O161" s="77" t="s">
        <v>458</v>
      </c>
      <c r="P161" s="77" t="s">
        <v>19</v>
      </c>
      <c r="Q161" s="77" t="s">
        <v>44</v>
      </c>
      <c r="R161" s="78" t="s">
        <v>71</v>
      </c>
      <c r="S161" s="81" t="s">
        <v>74</v>
      </c>
      <c r="T161" s="82">
        <v>43647</v>
      </c>
      <c r="U161" s="78" t="s">
        <v>101</v>
      </c>
      <c r="V161" s="78" t="s">
        <v>103</v>
      </c>
      <c r="W161" s="78" t="str">
        <f t="shared" si="440"/>
        <v>Moderado</v>
      </c>
      <c r="X161" s="78">
        <f t="shared" si="468"/>
        <v>5</v>
      </c>
      <c r="Y161" s="78">
        <f t="shared" si="469"/>
        <v>3</v>
      </c>
      <c r="Z161" s="78">
        <f t="shared" si="441"/>
        <v>15</v>
      </c>
      <c r="AA161" s="78" t="str">
        <f t="shared" si="442"/>
        <v>Potencialmente no tolerable</v>
      </c>
      <c r="AB161" s="78" t="str">
        <f t="shared" si="443"/>
        <v>No</v>
      </c>
      <c r="AC161" s="53" t="s">
        <v>306</v>
      </c>
      <c r="AD161" s="80" t="s">
        <v>230</v>
      </c>
      <c r="AE161" s="78">
        <v>0</v>
      </c>
      <c r="AF161" s="83">
        <v>0</v>
      </c>
      <c r="AG161" s="84">
        <f t="shared" si="444"/>
        <v>0</v>
      </c>
      <c r="AH161" s="27">
        <v>0</v>
      </c>
      <c r="AI161" s="187">
        <f t="shared" si="419"/>
        <v>0</v>
      </c>
      <c r="AJ161" s="145">
        <v>44006</v>
      </c>
      <c r="AK161" s="145" t="s">
        <v>291</v>
      </c>
      <c r="AL161" s="158" t="str">
        <f>IF(MATRIZASPECTOS[[#This Row],[(2) Tipo de valoración 2020]]="","",IF(MATRIZASPECTOS[[#This Row],[(2) Tipo de valoración 2020]]="Manual","",MATRIZASPECTOS[[#This Row],[Probabilidad]]))</f>
        <v>Certeza</v>
      </c>
      <c r="AM161" s="158" t="str">
        <f>IF(MATRIZASPECTOS[[#This Row],[(2) Tipo de valoración 2020]]="","",IF(MATRIZASPECTOS[[#This Row],[(2) Tipo de valoración 2020]]="Manual","",MATRIZASPECTOS[[#This Row],[Consecuencia]]))</f>
        <v>Moderada</v>
      </c>
      <c r="AN161" s="159" t="str">
        <f t="shared" si="420"/>
        <v>Moderado</v>
      </c>
      <c r="AO161" s="159">
        <f t="shared" si="421"/>
        <v>5</v>
      </c>
      <c r="AP161" s="159">
        <f t="shared" si="422"/>
        <v>3</v>
      </c>
      <c r="AQ161" s="78">
        <f t="shared" si="423"/>
        <v>15</v>
      </c>
      <c r="AR161" s="84">
        <f t="shared" si="424"/>
        <v>15</v>
      </c>
      <c r="AS161" s="78" t="str">
        <f t="shared" si="445"/>
        <v>Potencialmente no tolerable</v>
      </c>
      <c r="AT161" s="78" t="str">
        <f t="shared" si="446"/>
        <v>No</v>
      </c>
      <c r="AU161" s="140" t="s">
        <v>300</v>
      </c>
      <c r="AV161" s="37" t="s">
        <v>230</v>
      </c>
      <c r="AW161" s="27">
        <v>0</v>
      </c>
      <c r="AX161" s="191">
        <v>0</v>
      </c>
      <c r="AY161" s="29">
        <f t="shared" si="425"/>
        <v>0</v>
      </c>
      <c r="AZ161" s="27">
        <v>0</v>
      </c>
      <c r="BA161" s="189">
        <f t="shared" si="426"/>
        <v>0</v>
      </c>
      <c r="BB161" s="145">
        <v>44105</v>
      </c>
      <c r="BC161" s="27" t="s">
        <v>292</v>
      </c>
      <c r="BD161" s="27" t="s">
        <v>100</v>
      </c>
      <c r="BE161" s="27" t="s">
        <v>103</v>
      </c>
      <c r="BF161" s="27" t="str">
        <f t="shared" si="427"/>
        <v>Bajo</v>
      </c>
      <c r="BG161" s="27">
        <f t="shared" si="428"/>
        <v>3</v>
      </c>
      <c r="BH161" s="27">
        <f t="shared" si="429"/>
        <v>3</v>
      </c>
      <c r="BI161" s="27">
        <f t="shared" si="430"/>
        <v>9</v>
      </c>
      <c r="BJ161" s="29">
        <f t="shared" si="431"/>
        <v>9</v>
      </c>
      <c r="BK161" s="78" t="str">
        <f t="shared" si="436"/>
        <v>Tolerable</v>
      </c>
      <c r="BL161" s="27" t="str">
        <f t="shared" si="432"/>
        <v>No</v>
      </c>
      <c r="BM161" s="53" t="s">
        <v>426</v>
      </c>
      <c r="BN161" s="80"/>
      <c r="BO161" s="84">
        <f t="shared" si="433"/>
        <v>0</v>
      </c>
      <c r="BP161" s="83"/>
      <c r="BQ161" s="84" t="str">
        <f t="shared" si="447"/>
        <v/>
      </c>
      <c r="BR161" s="27"/>
      <c r="BS161" s="85" t="str">
        <f t="shared" si="448"/>
        <v/>
      </c>
      <c r="BT161" s="86"/>
      <c r="BU161" s="78">
        <f t="shared" si="434"/>
        <v>15</v>
      </c>
      <c r="BV161" s="78" t="str">
        <f t="shared" si="435"/>
        <v>Potencialmente no tolerable</v>
      </c>
      <c r="BW161" s="84" t="str">
        <f t="shared" si="449"/>
        <v/>
      </c>
      <c r="BX161" s="78" t="str">
        <f t="shared" si="450"/>
        <v/>
      </c>
      <c r="BY161" s="78" t="str">
        <f t="shared" si="451"/>
        <v/>
      </c>
      <c r="BZ161" s="79"/>
      <c r="CA161" s="80"/>
      <c r="CB161" s="84" t="str">
        <f t="shared" si="452"/>
        <v/>
      </c>
      <c r="CC161" s="83"/>
      <c r="CD161" s="84" t="str">
        <f t="shared" si="453"/>
        <v/>
      </c>
      <c r="CE161" s="27"/>
      <c r="CF161" s="85" t="str">
        <f t="shared" si="454"/>
        <v/>
      </c>
      <c r="CG161" s="86"/>
      <c r="CH161" s="78" t="str">
        <f t="shared" si="455"/>
        <v/>
      </c>
      <c r="CI161" s="78" t="str">
        <f t="shared" si="456"/>
        <v/>
      </c>
      <c r="CJ161" s="84" t="str">
        <f t="shared" si="457"/>
        <v/>
      </c>
      <c r="CK161" s="78" t="str">
        <f t="shared" si="458"/>
        <v/>
      </c>
      <c r="CL161" s="78" t="str">
        <f t="shared" si="459"/>
        <v/>
      </c>
      <c r="CM161" s="79"/>
      <c r="CN161" s="80"/>
      <c r="CO161" s="84" t="str">
        <f t="shared" si="460"/>
        <v/>
      </c>
      <c r="CP161" s="83"/>
      <c r="CQ161" s="84" t="str">
        <f t="shared" si="461"/>
        <v/>
      </c>
      <c r="CR161" s="27"/>
      <c r="CS161" s="85" t="str">
        <f t="shared" si="462"/>
        <v/>
      </c>
      <c r="CT161" s="86"/>
      <c r="CU161" s="78" t="str">
        <f t="shared" si="463"/>
        <v/>
      </c>
      <c r="CV161" s="78" t="str">
        <f t="shared" si="464"/>
        <v/>
      </c>
      <c r="CW161" s="84" t="str">
        <f t="shared" si="465"/>
        <v/>
      </c>
      <c r="CX161" s="78" t="str">
        <f t="shared" si="466"/>
        <v/>
      </c>
      <c r="CY161" s="78" t="str">
        <f t="shared" si="467"/>
        <v/>
      </c>
      <c r="CZ161" s="87"/>
    </row>
    <row r="162" spans="1:104" ht="45.75" thickBot="1" x14ac:dyDescent="0.3">
      <c r="A162" s="17">
        <v>159</v>
      </c>
      <c r="B162" s="76" t="str">
        <f t="shared" si="437"/>
        <v>Gestión Integral para el Seguimiento y Control a los Títulos Mineros</v>
      </c>
      <c r="C162" s="76" t="str">
        <f t="shared" si="438"/>
        <v>Generación de emisiones</v>
      </c>
      <c r="D162" s="76" t="str">
        <f t="shared" si="439"/>
        <v>Contaminación por emisión de varios agentes clasificados</v>
      </c>
      <c r="E162" s="82">
        <v>43647</v>
      </c>
      <c r="F162" s="168" t="s">
        <v>334</v>
      </c>
      <c r="G162" s="99" t="s">
        <v>177</v>
      </c>
      <c r="H162" s="99" t="s">
        <v>338</v>
      </c>
      <c r="I162" s="77" t="s">
        <v>6</v>
      </c>
      <c r="J162" s="78" t="s">
        <v>90</v>
      </c>
      <c r="K162" s="111" t="s">
        <v>230</v>
      </c>
      <c r="L162" s="53" t="s">
        <v>276</v>
      </c>
      <c r="M162" s="80" t="s">
        <v>68</v>
      </c>
      <c r="N162" s="77" t="s">
        <v>211</v>
      </c>
      <c r="O162" s="77" t="s">
        <v>458</v>
      </c>
      <c r="P162" s="77" t="s">
        <v>19</v>
      </c>
      <c r="Q162" s="77" t="s">
        <v>44</v>
      </c>
      <c r="R162" s="78" t="s">
        <v>71</v>
      </c>
      <c r="S162" s="81" t="s">
        <v>74</v>
      </c>
      <c r="T162" s="82">
        <v>43647</v>
      </c>
      <c r="U162" s="78" t="s">
        <v>101</v>
      </c>
      <c r="V162" s="78" t="s">
        <v>103</v>
      </c>
      <c r="W162" s="78" t="str">
        <f t="shared" si="440"/>
        <v>Moderado</v>
      </c>
      <c r="X162" s="78">
        <f t="shared" si="468"/>
        <v>5</v>
      </c>
      <c r="Y162" s="78">
        <f t="shared" si="469"/>
        <v>3</v>
      </c>
      <c r="Z162" s="78">
        <f t="shared" si="441"/>
        <v>15</v>
      </c>
      <c r="AA162" s="78" t="str">
        <f t="shared" si="442"/>
        <v>Potencialmente no tolerable</v>
      </c>
      <c r="AB162" s="78" t="str">
        <f t="shared" si="443"/>
        <v>No</v>
      </c>
      <c r="AC162" s="53" t="s">
        <v>306</v>
      </c>
      <c r="AD162" s="80" t="s">
        <v>230</v>
      </c>
      <c r="AE162" s="78">
        <v>0</v>
      </c>
      <c r="AF162" s="83">
        <v>0</v>
      </c>
      <c r="AG162" s="84">
        <f t="shared" si="444"/>
        <v>0</v>
      </c>
      <c r="AH162" s="27">
        <v>0</v>
      </c>
      <c r="AI162" s="187">
        <f t="shared" si="419"/>
        <v>0</v>
      </c>
      <c r="AJ162" s="145">
        <v>44006</v>
      </c>
      <c r="AK162" s="145" t="s">
        <v>291</v>
      </c>
      <c r="AL162" s="158" t="str">
        <f>IF(MATRIZASPECTOS[[#This Row],[(2) Tipo de valoración 2020]]="","",IF(MATRIZASPECTOS[[#This Row],[(2) Tipo de valoración 2020]]="Manual","",MATRIZASPECTOS[[#This Row],[Probabilidad]]))</f>
        <v>Certeza</v>
      </c>
      <c r="AM162" s="158" t="str">
        <f>IF(MATRIZASPECTOS[[#This Row],[(2) Tipo de valoración 2020]]="","",IF(MATRIZASPECTOS[[#This Row],[(2) Tipo de valoración 2020]]="Manual","",MATRIZASPECTOS[[#This Row],[Consecuencia]]))</f>
        <v>Moderada</v>
      </c>
      <c r="AN162" s="159" t="str">
        <f t="shared" si="420"/>
        <v>Moderado</v>
      </c>
      <c r="AO162" s="159">
        <f t="shared" si="421"/>
        <v>5</v>
      </c>
      <c r="AP162" s="159">
        <f t="shared" si="422"/>
        <v>3</v>
      </c>
      <c r="AQ162" s="78">
        <f t="shared" si="423"/>
        <v>15</v>
      </c>
      <c r="AR162" s="84">
        <f t="shared" si="424"/>
        <v>15</v>
      </c>
      <c r="AS162" s="78" t="str">
        <f t="shared" si="445"/>
        <v>Potencialmente no tolerable</v>
      </c>
      <c r="AT162" s="78" t="str">
        <f t="shared" si="446"/>
        <v>No</v>
      </c>
      <c r="AU162" s="140" t="s">
        <v>282</v>
      </c>
      <c r="AV162" s="37" t="s">
        <v>230</v>
      </c>
      <c r="AW162" s="27">
        <v>0</v>
      </c>
      <c r="AX162" s="191">
        <v>0</v>
      </c>
      <c r="AY162" s="29">
        <f t="shared" si="425"/>
        <v>0</v>
      </c>
      <c r="AZ162" s="27">
        <v>0</v>
      </c>
      <c r="BA162" s="189">
        <f t="shared" si="426"/>
        <v>0</v>
      </c>
      <c r="BB162" s="145">
        <v>44105</v>
      </c>
      <c r="BC162" s="27" t="s">
        <v>292</v>
      </c>
      <c r="BD162" s="27" t="s">
        <v>100</v>
      </c>
      <c r="BE162" s="27" t="s">
        <v>103</v>
      </c>
      <c r="BF162" s="27" t="str">
        <f t="shared" si="427"/>
        <v>Bajo</v>
      </c>
      <c r="BG162" s="27">
        <f t="shared" si="428"/>
        <v>3</v>
      </c>
      <c r="BH162" s="27">
        <f t="shared" si="429"/>
        <v>3</v>
      </c>
      <c r="BI162" s="27">
        <f t="shared" si="430"/>
        <v>9</v>
      </c>
      <c r="BJ162" s="29">
        <f t="shared" si="431"/>
        <v>9</v>
      </c>
      <c r="BK162" s="78" t="str">
        <f t="shared" si="436"/>
        <v>Tolerable</v>
      </c>
      <c r="BL162" s="27" t="str">
        <f t="shared" si="432"/>
        <v>No</v>
      </c>
      <c r="BM162" s="53" t="s">
        <v>425</v>
      </c>
      <c r="BN162" s="80"/>
      <c r="BO162" s="84">
        <f t="shared" si="433"/>
        <v>0</v>
      </c>
      <c r="BP162" s="83"/>
      <c r="BQ162" s="84" t="str">
        <f t="shared" si="447"/>
        <v/>
      </c>
      <c r="BR162" s="27"/>
      <c r="BS162" s="85" t="str">
        <f t="shared" si="448"/>
        <v/>
      </c>
      <c r="BT162" s="86"/>
      <c r="BU162" s="78">
        <f t="shared" si="434"/>
        <v>15</v>
      </c>
      <c r="BV162" s="78" t="str">
        <f t="shared" si="435"/>
        <v>Potencialmente no tolerable</v>
      </c>
      <c r="BW162" s="84" t="str">
        <f t="shared" si="449"/>
        <v/>
      </c>
      <c r="BX162" s="78" t="str">
        <f t="shared" si="450"/>
        <v/>
      </c>
      <c r="BY162" s="78" t="str">
        <f t="shared" si="451"/>
        <v/>
      </c>
      <c r="BZ162" s="79"/>
      <c r="CA162" s="80"/>
      <c r="CB162" s="84" t="str">
        <f t="shared" si="452"/>
        <v/>
      </c>
      <c r="CC162" s="83"/>
      <c r="CD162" s="84" t="str">
        <f t="shared" si="453"/>
        <v/>
      </c>
      <c r="CE162" s="27"/>
      <c r="CF162" s="85" t="str">
        <f t="shared" si="454"/>
        <v/>
      </c>
      <c r="CG162" s="86"/>
      <c r="CH162" s="78" t="str">
        <f t="shared" si="455"/>
        <v/>
      </c>
      <c r="CI162" s="78" t="str">
        <f t="shared" si="456"/>
        <v/>
      </c>
      <c r="CJ162" s="84" t="str">
        <f t="shared" si="457"/>
        <v/>
      </c>
      <c r="CK162" s="78" t="str">
        <f t="shared" si="458"/>
        <v/>
      </c>
      <c r="CL162" s="78" t="str">
        <f t="shared" si="459"/>
        <v/>
      </c>
      <c r="CM162" s="79"/>
      <c r="CN162" s="80"/>
      <c r="CO162" s="84" t="str">
        <f t="shared" si="460"/>
        <v/>
      </c>
      <c r="CP162" s="83"/>
      <c r="CQ162" s="84" t="str">
        <f t="shared" si="461"/>
        <v/>
      </c>
      <c r="CR162" s="27"/>
      <c r="CS162" s="85" t="str">
        <f t="shared" si="462"/>
        <v/>
      </c>
      <c r="CT162" s="86"/>
      <c r="CU162" s="78" t="str">
        <f t="shared" si="463"/>
        <v/>
      </c>
      <c r="CV162" s="78" t="str">
        <f t="shared" si="464"/>
        <v/>
      </c>
      <c r="CW162" s="84" t="str">
        <f t="shared" si="465"/>
        <v/>
      </c>
      <c r="CX162" s="78" t="str">
        <f t="shared" si="466"/>
        <v/>
      </c>
      <c r="CY162" s="78" t="str">
        <f t="shared" si="467"/>
        <v/>
      </c>
      <c r="CZ162" s="87"/>
    </row>
    <row r="163" spans="1:104" ht="54.75" thickBot="1" x14ac:dyDescent="0.3">
      <c r="A163" s="17">
        <v>160</v>
      </c>
      <c r="B163" s="76" t="str">
        <f t="shared" si="437"/>
        <v>Gestión Integral para el Seguimiento y Control a los Títulos Mineros</v>
      </c>
      <c r="C163" s="76" t="str">
        <f t="shared" si="438"/>
        <v>Generación de residuos</v>
      </c>
      <c r="D163" s="76" t="str">
        <f t="shared" si="439"/>
        <v>Contaminación por generación de residuos ordinarios</v>
      </c>
      <c r="E163" s="82">
        <v>43647</v>
      </c>
      <c r="F163" s="168" t="s">
        <v>334</v>
      </c>
      <c r="G163" s="99" t="s">
        <v>177</v>
      </c>
      <c r="H163" s="99" t="s">
        <v>338</v>
      </c>
      <c r="I163" s="77" t="s">
        <v>6</v>
      </c>
      <c r="J163" s="78" t="s">
        <v>90</v>
      </c>
      <c r="K163" s="111" t="s">
        <v>230</v>
      </c>
      <c r="L163" s="53" t="s">
        <v>276</v>
      </c>
      <c r="M163" s="80" t="s">
        <v>68</v>
      </c>
      <c r="N163" s="77" t="s">
        <v>232</v>
      </c>
      <c r="O163" s="77" t="s">
        <v>462</v>
      </c>
      <c r="P163" s="77" t="s">
        <v>23</v>
      </c>
      <c r="Q163" s="77" t="s">
        <v>55</v>
      </c>
      <c r="R163" s="78" t="s">
        <v>71</v>
      </c>
      <c r="S163" s="81" t="s">
        <v>76</v>
      </c>
      <c r="T163" s="82">
        <v>43647</v>
      </c>
      <c r="U163" s="78" t="s">
        <v>100</v>
      </c>
      <c r="V163" s="78" t="s">
        <v>102</v>
      </c>
      <c r="W163" s="78" t="str">
        <f t="shared" si="440"/>
        <v>Bajo</v>
      </c>
      <c r="X163" s="78">
        <f t="shared" si="468"/>
        <v>3</v>
      </c>
      <c r="Y163" s="78">
        <f t="shared" si="469"/>
        <v>1</v>
      </c>
      <c r="Z163" s="78">
        <f t="shared" si="441"/>
        <v>3</v>
      </c>
      <c r="AA163" s="78" t="str">
        <f t="shared" si="442"/>
        <v>Tolerable</v>
      </c>
      <c r="AB163" s="78" t="str">
        <f t="shared" si="443"/>
        <v>No</v>
      </c>
      <c r="AC163" s="53" t="s">
        <v>308</v>
      </c>
      <c r="AD163" s="80" t="s">
        <v>284</v>
      </c>
      <c r="AE163" s="78">
        <v>0.97</v>
      </c>
      <c r="AF163" s="83">
        <v>0</v>
      </c>
      <c r="AG163" s="84">
        <f t="shared" si="444"/>
        <v>0.97</v>
      </c>
      <c r="AH163" s="27">
        <v>0.74</v>
      </c>
      <c r="AI163" s="187">
        <f t="shared" si="419"/>
        <v>0.23711340206185566</v>
      </c>
      <c r="AJ163" s="145">
        <v>44006</v>
      </c>
      <c r="AK163" s="145" t="s">
        <v>291</v>
      </c>
      <c r="AL163" s="158" t="str">
        <f>IF(MATRIZASPECTOS[[#This Row],[(2) Tipo de valoración 2020]]="","",IF(MATRIZASPECTOS[[#This Row],[(2) Tipo de valoración 2020]]="Manual","",MATRIZASPECTOS[[#This Row],[Probabilidad]]))</f>
        <v>Probable</v>
      </c>
      <c r="AM163" s="158" t="str">
        <f>IF(MATRIZASPECTOS[[#This Row],[(2) Tipo de valoración 2020]]="","",IF(MATRIZASPECTOS[[#This Row],[(2) Tipo de valoración 2020]]="Manual","",MATRIZASPECTOS[[#This Row],[Consecuencia]]))</f>
        <v>Baja</v>
      </c>
      <c r="AN163" s="159" t="str">
        <f t="shared" si="420"/>
        <v>Bajo</v>
      </c>
      <c r="AO163" s="159">
        <f t="shared" si="421"/>
        <v>3</v>
      </c>
      <c r="AP163" s="159">
        <f t="shared" si="422"/>
        <v>1</v>
      </c>
      <c r="AQ163" s="78">
        <f t="shared" si="423"/>
        <v>3</v>
      </c>
      <c r="AR163" s="84">
        <f t="shared" si="424"/>
        <v>2.2886597938144329</v>
      </c>
      <c r="AS163" s="78" t="str">
        <f t="shared" si="445"/>
        <v>Tolerable</v>
      </c>
      <c r="AT163" s="78" t="str">
        <f t="shared" si="446"/>
        <v>No</v>
      </c>
      <c r="AU163" s="140" t="s">
        <v>303</v>
      </c>
      <c r="AV163" s="37" t="s">
        <v>230</v>
      </c>
      <c r="AW163" s="27">
        <v>0</v>
      </c>
      <c r="AX163" s="191">
        <v>0</v>
      </c>
      <c r="AY163" s="29">
        <f t="shared" si="425"/>
        <v>0</v>
      </c>
      <c r="AZ163" s="27">
        <v>0</v>
      </c>
      <c r="BA163" s="189">
        <f t="shared" si="426"/>
        <v>0</v>
      </c>
      <c r="BB163" s="144">
        <v>44105</v>
      </c>
      <c r="BC163" s="27" t="s">
        <v>292</v>
      </c>
      <c r="BD163" s="27" t="s">
        <v>101</v>
      </c>
      <c r="BE163" s="27" t="s">
        <v>104</v>
      </c>
      <c r="BF163" s="27" t="str">
        <f t="shared" si="427"/>
        <v>Alto</v>
      </c>
      <c r="BG163" s="27">
        <f t="shared" si="428"/>
        <v>5</v>
      </c>
      <c r="BH163" s="27">
        <f t="shared" si="429"/>
        <v>5</v>
      </c>
      <c r="BI163" s="27">
        <f t="shared" si="430"/>
        <v>25</v>
      </c>
      <c r="BJ163" s="29">
        <f t="shared" si="431"/>
        <v>25</v>
      </c>
      <c r="BK163" s="78" t="str">
        <f t="shared" si="436"/>
        <v>No tolerable</v>
      </c>
      <c r="BL163" s="27" t="str">
        <f t="shared" si="432"/>
        <v>Si</v>
      </c>
      <c r="BM163" s="53" t="s">
        <v>442</v>
      </c>
      <c r="BN163" s="80"/>
      <c r="BO163" s="84">
        <f t="shared" si="433"/>
        <v>0.74</v>
      </c>
      <c r="BP163" s="83"/>
      <c r="BQ163" s="84" t="str">
        <f t="shared" si="447"/>
        <v/>
      </c>
      <c r="BR163" s="27"/>
      <c r="BS163" s="85" t="str">
        <f t="shared" si="448"/>
        <v/>
      </c>
      <c r="BT163" s="86"/>
      <c r="BU163" s="78">
        <f t="shared" si="434"/>
        <v>2.2886597938144329</v>
      </c>
      <c r="BV163" s="78" t="str">
        <f t="shared" si="435"/>
        <v>Tolerable</v>
      </c>
      <c r="BW163" s="84" t="str">
        <f t="shared" si="449"/>
        <v/>
      </c>
      <c r="BX163" s="78" t="str">
        <f t="shared" si="450"/>
        <v/>
      </c>
      <c r="BY163" s="78" t="str">
        <f t="shared" si="451"/>
        <v/>
      </c>
      <c r="BZ163" s="79"/>
      <c r="CA163" s="80"/>
      <c r="CB163" s="84" t="str">
        <f t="shared" si="452"/>
        <v/>
      </c>
      <c r="CC163" s="83"/>
      <c r="CD163" s="84" t="str">
        <f t="shared" si="453"/>
        <v/>
      </c>
      <c r="CE163" s="27"/>
      <c r="CF163" s="85" t="str">
        <f t="shared" si="454"/>
        <v/>
      </c>
      <c r="CG163" s="86"/>
      <c r="CH163" s="78" t="str">
        <f t="shared" si="455"/>
        <v/>
      </c>
      <c r="CI163" s="78" t="str">
        <f t="shared" si="456"/>
        <v/>
      </c>
      <c r="CJ163" s="84" t="str">
        <f t="shared" si="457"/>
        <v/>
      </c>
      <c r="CK163" s="78" t="str">
        <f t="shared" si="458"/>
        <v/>
      </c>
      <c r="CL163" s="78" t="str">
        <f t="shared" si="459"/>
        <v/>
      </c>
      <c r="CM163" s="79"/>
      <c r="CN163" s="80"/>
      <c r="CO163" s="84" t="str">
        <f t="shared" si="460"/>
        <v/>
      </c>
      <c r="CP163" s="83"/>
      <c r="CQ163" s="84" t="str">
        <f t="shared" si="461"/>
        <v/>
      </c>
      <c r="CR163" s="27"/>
      <c r="CS163" s="85" t="str">
        <f t="shared" si="462"/>
        <v/>
      </c>
      <c r="CT163" s="86"/>
      <c r="CU163" s="78" t="str">
        <f t="shared" si="463"/>
        <v/>
      </c>
      <c r="CV163" s="78" t="str">
        <f t="shared" si="464"/>
        <v/>
      </c>
      <c r="CW163" s="84" t="str">
        <f t="shared" si="465"/>
        <v/>
      </c>
      <c r="CX163" s="78" t="str">
        <f t="shared" si="466"/>
        <v/>
      </c>
      <c r="CY163" s="78" t="str">
        <f t="shared" si="467"/>
        <v/>
      </c>
      <c r="CZ163" s="87"/>
    </row>
    <row r="164" spans="1:104" ht="45.75" thickBot="1" x14ac:dyDescent="0.3">
      <c r="A164" s="17">
        <v>161</v>
      </c>
      <c r="B164" s="76" t="str">
        <f t="shared" si="437"/>
        <v>Gestión Integral para el Seguimiento y Control a los Títulos Mineros</v>
      </c>
      <c r="C164" s="76" t="str">
        <f t="shared" si="438"/>
        <v>Consumo de materias primas e insumos</v>
      </c>
      <c r="D164" s="76" t="str">
        <f t="shared" si="439"/>
        <v>Agotamiento de los recursos naturales no renovables</v>
      </c>
      <c r="E164" s="82">
        <v>43647</v>
      </c>
      <c r="F164" s="168" t="s">
        <v>334</v>
      </c>
      <c r="G164" s="99" t="s">
        <v>177</v>
      </c>
      <c r="H164" s="99" t="s">
        <v>338</v>
      </c>
      <c r="I164" s="77" t="s">
        <v>6</v>
      </c>
      <c r="J164" s="78" t="s">
        <v>91</v>
      </c>
      <c r="K164" s="104" t="s">
        <v>262</v>
      </c>
      <c r="L164" s="53" t="s">
        <v>276</v>
      </c>
      <c r="M164" s="80" t="s">
        <v>233</v>
      </c>
      <c r="N164" s="77" t="s">
        <v>218</v>
      </c>
      <c r="O164" s="77" t="s">
        <v>462</v>
      </c>
      <c r="P164" s="77" t="s">
        <v>24</v>
      </c>
      <c r="Q164" s="77" t="s">
        <v>62</v>
      </c>
      <c r="R164" s="78" t="s">
        <v>71</v>
      </c>
      <c r="S164" s="81" t="s">
        <v>77</v>
      </c>
      <c r="T164" s="82">
        <v>43647</v>
      </c>
      <c r="U164" s="78" t="s">
        <v>100</v>
      </c>
      <c r="V164" s="78" t="s">
        <v>103</v>
      </c>
      <c r="W164" s="78" t="str">
        <f t="shared" si="440"/>
        <v>Bajo</v>
      </c>
      <c r="X164" s="78">
        <f t="shared" si="468"/>
        <v>3</v>
      </c>
      <c r="Y164" s="78">
        <f t="shared" si="469"/>
        <v>3</v>
      </c>
      <c r="Z164" s="78">
        <f t="shared" si="441"/>
        <v>9</v>
      </c>
      <c r="AA164" s="78" t="str">
        <f t="shared" si="442"/>
        <v>Tolerable</v>
      </c>
      <c r="AB164" s="78" t="str">
        <f t="shared" si="443"/>
        <v>No</v>
      </c>
      <c r="AC164" s="53" t="s">
        <v>306</v>
      </c>
      <c r="AD164" s="80" t="s">
        <v>230</v>
      </c>
      <c r="AE164" s="78">
        <v>0</v>
      </c>
      <c r="AF164" s="83">
        <v>0</v>
      </c>
      <c r="AG164" s="84">
        <f t="shared" si="444"/>
        <v>0</v>
      </c>
      <c r="AH164" s="27">
        <v>0</v>
      </c>
      <c r="AI164" s="187">
        <f t="shared" si="419"/>
        <v>0</v>
      </c>
      <c r="AJ164" s="145">
        <v>44006</v>
      </c>
      <c r="AK164" s="145" t="s">
        <v>291</v>
      </c>
      <c r="AL164" s="158" t="str">
        <f>IF(MATRIZASPECTOS[[#This Row],[(2) Tipo de valoración 2020]]="","",IF(MATRIZASPECTOS[[#This Row],[(2) Tipo de valoración 2020]]="Manual","",MATRIZASPECTOS[[#This Row],[Probabilidad]]))</f>
        <v>Probable</v>
      </c>
      <c r="AM164" s="158" t="str">
        <f>IF(MATRIZASPECTOS[[#This Row],[(2) Tipo de valoración 2020]]="","",IF(MATRIZASPECTOS[[#This Row],[(2) Tipo de valoración 2020]]="Manual","",MATRIZASPECTOS[[#This Row],[Consecuencia]]))</f>
        <v>Moderada</v>
      </c>
      <c r="AN164" s="159" t="str">
        <f t="shared" si="420"/>
        <v>Bajo</v>
      </c>
      <c r="AO164" s="159">
        <f t="shared" si="421"/>
        <v>3</v>
      </c>
      <c r="AP164" s="159">
        <f t="shared" si="422"/>
        <v>3</v>
      </c>
      <c r="AQ164" s="78">
        <f t="shared" si="423"/>
        <v>9</v>
      </c>
      <c r="AR164" s="84">
        <f t="shared" si="424"/>
        <v>9</v>
      </c>
      <c r="AS164" s="78" t="str">
        <f t="shared" si="445"/>
        <v>Tolerable</v>
      </c>
      <c r="AT164" s="78" t="str">
        <f t="shared" si="446"/>
        <v>No</v>
      </c>
      <c r="AU164" s="140" t="s">
        <v>302</v>
      </c>
      <c r="AV164" s="37" t="s">
        <v>230</v>
      </c>
      <c r="AW164" s="27">
        <v>0</v>
      </c>
      <c r="AX164" s="191">
        <v>0</v>
      </c>
      <c r="AY164" s="29">
        <f t="shared" si="425"/>
        <v>0</v>
      </c>
      <c r="AZ164" s="27">
        <v>0</v>
      </c>
      <c r="BA164" s="189">
        <f t="shared" si="426"/>
        <v>0</v>
      </c>
      <c r="BB164" s="142">
        <v>44105</v>
      </c>
      <c r="BC164" s="27" t="s">
        <v>291</v>
      </c>
      <c r="BD164" s="27" t="str">
        <f>IF(MATRIZASPECTOS[[#This Row],[(E) Tipo de valoración extraordinaria 2020]]="","",IF(MATRIZASPECTOS[[#This Row],[(E) Tipo de valoración extraordinaria 2020]]="Manual","",MATRIZASPECTOS[[#This Row],[(2) Probabilidad]]))</f>
        <v>Probable</v>
      </c>
      <c r="BE164" s="27" t="str">
        <f>IF(MATRIZASPECTOS[[#This Row],[(E) Tipo de valoración extraordinaria 2020]]="","",IF(MATRIZASPECTOS[[#This Row],[(E) Tipo de valoración extraordinaria 2020]]="Manual","",MATRIZASPECTOS[[#This Row],[(2) Consecuencia]]))</f>
        <v>Moderada</v>
      </c>
      <c r="BF164" s="27" t="str">
        <f t="shared" si="427"/>
        <v>Bajo</v>
      </c>
      <c r="BG164" s="27">
        <f t="shared" si="428"/>
        <v>3</v>
      </c>
      <c r="BH164" s="27">
        <f t="shared" si="429"/>
        <v>3</v>
      </c>
      <c r="BI164" s="27">
        <f t="shared" si="430"/>
        <v>9</v>
      </c>
      <c r="BJ164" s="29">
        <f t="shared" si="431"/>
        <v>9</v>
      </c>
      <c r="BK164" s="78" t="str">
        <f t="shared" si="436"/>
        <v>Tolerable</v>
      </c>
      <c r="BL164" s="27" t="str">
        <f t="shared" si="432"/>
        <v>No</v>
      </c>
      <c r="BM164" s="53" t="s">
        <v>406</v>
      </c>
      <c r="BN164" s="80"/>
      <c r="BO164" s="84">
        <f t="shared" si="433"/>
        <v>0</v>
      </c>
      <c r="BP164" s="83"/>
      <c r="BQ164" s="84" t="str">
        <f t="shared" si="447"/>
        <v/>
      </c>
      <c r="BR164" s="27"/>
      <c r="BS164" s="85" t="str">
        <f t="shared" si="448"/>
        <v/>
      </c>
      <c r="BT164" s="86"/>
      <c r="BU164" s="78">
        <f t="shared" si="434"/>
        <v>9</v>
      </c>
      <c r="BV164" s="78" t="str">
        <f t="shared" si="435"/>
        <v>Tolerable</v>
      </c>
      <c r="BW164" s="84" t="str">
        <f t="shared" si="449"/>
        <v/>
      </c>
      <c r="BX164" s="78" t="str">
        <f t="shared" si="450"/>
        <v/>
      </c>
      <c r="BY164" s="78" t="str">
        <f t="shared" si="451"/>
        <v/>
      </c>
      <c r="BZ164" s="79"/>
      <c r="CA164" s="80"/>
      <c r="CB164" s="84" t="str">
        <f t="shared" si="452"/>
        <v/>
      </c>
      <c r="CC164" s="83"/>
      <c r="CD164" s="84" t="str">
        <f t="shared" si="453"/>
        <v/>
      </c>
      <c r="CE164" s="27"/>
      <c r="CF164" s="85" t="str">
        <f t="shared" si="454"/>
        <v/>
      </c>
      <c r="CG164" s="86"/>
      <c r="CH164" s="78" t="str">
        <f t="shared" si="455"/>
        <v/>
      </c>
      <c r="CI164" s="78" t="str">
        <f t="shared" si="456"/>
        <v/>
      </c>
      <c r="CJ164" s="84" t="str">
        <f t="shared" si="457"/>
        <v/>
      </c>
      <c r="CK164" s="78" t="str">
        <f t="shared" si="458"/>
        <v/>
      </c>
      <c r="CL164" s="78" t="str">
        <f t="shared" si="459"/>
        <v/>
      </c>
      <c r="CM164" s="79"/>
      <c r="CN164" s="80"/>
      <c r="CO164" s="84" t="str">
        <f t="shared" si="460"/>
        <v/>
      </c>
      <c r="CP164" s="83"/>
      <c r="CQ164" s="84" t="str">
        <f t="shared" si="461"/>
        <v/>
      </c>
      <c r="CR164" s="27"/>
      <c r="CS164" s="85" t="str">
        <f t="shared" si="462"/>
        <v/>
      </c>
      <c r="CT164" s="86"/>
      <c r="CU164" s="78" t="str">
        <f t="shared" si="463"/>
        <v/>
      </c>
      <c r="CV164" s="78" t="str">
        <f t="shared" si="464"/>
        <v/>
      </c>
      <c r="CW164" s="84" t="str">
        <f t="shared" si="465"/>
        <v/>
      </c>
      <c r="CX164" s="78" t="str">
        <f t="shared" si="466"/>
        <v/>
      </c>
      <c r="CY164" s="78" t="str">
        <f t="shared" si="467"/>
        <v/>
      </c>
      <c r="CZ164" s="87"/>
    </row>
    <row r="165" spans="1:104" ht="45.75" thickBot="1" x14ac:dyDescent="0.3">
      <c r="A165" s="17">
        <v>162</v>
      </c>
      <c r="B165" s="76" t="str">
        <f t="shared" si="437"/>
        <v>Gestión Integral para el Seguimiento y Control a los Títulos Mineros</v>
      </c>
      <c r="C165" s="76" t="str">
        <f t="shared" si="438"/>
        <v>Generación de emisiones</v>
      </c>
      <c r="D165" s="76" t="str">
        <f t="shared" si="439"/>
        <v>Contaminación por emisión de contaminantes criterio</v>
      </c>
      <c r="E165" s="82">
        <v>43647</v>
      </c>
      <c r="F165" s="168" t="s">
        <v>334</v>
      </c>
      <c r="G165" s="99" t="s">
        <v>177</v>
      </c>
      <c r="H165" s="99" t="s">
        <v>338</v>
      </c>
      <c r="I165" s="77" t="s">
        <v>6</v>
      </c>
      <c r="J165" s="78" t="s">
        <v>91</v>
      </c>
      <c r="K165" s="104" t="s">
        <v>262</v>
      </c>
      <c r="L165" s="53" t="s">
        <v>276</v>
      </c>
      <c r="M165" s="80" t="s">
        <v>68</v>
      </c>
      <c r="N165" s="77" t="s">
        <v>219</v>
      </c>
      <c r="O165" s="77" t="s">
        <v>462</v>
      </c>
      <c r="P165" s="77" t="s">
        <v>19</v>
      </c>
      <c r="Q165" s="77" t="s">
        <v>46</v>
      </c>
      <c r="R165" s="78" t="s">
        <v>71</v>
      </c>
      <c r="S165" s="81" t="s">
        <v>74</v>
      </c>
      <c r="T165" s="82">
        <v>43647</v>
      </c>
      <c r="U165" s="78" t="s">
        <v>100</v>
      </c>
      <c r="V165" s="78" t="s">
        <v>103</v>
      </c>
      <c r="W165" s="78" t="str">
        <f t="shared" si="440"/>
        <v>Bajo</v>
      </c>
      <c r="X165" s="78">
        <f t="shared" si="468"/>
        <v>3</v>
      </c>
      <c r="Y165" s="78">
        <f t="shared" si="469"/>
        <v>3</v>
      </c>
      <c r="Z165" s="78">
        <f t="shared" si="441"/>
        <v>9</v>
      </c>
      <c r="AA165" s="78" t="str">
        <f t="shared" si="442"/>
        <v>Tolerable</v>
      </c>
      <c r="AB165" s="78" t="str">
        <f t="shared" si="443"/>
        <v>No</v>
      </c>
      <c r="AC165" s="53" t="s">
        <v>306</v>
      </c>
      <c r="AD165" s="80" t="s">
        <v>230</v>
      </c>
      <c r="AE165" s="78">
        <v>0</v>
      </c>
      <c r="AF165" s="83">
        <v>0</v>
      </c>
      <c r="AG165" s="84">
        <f t="shared" si="444"/>
        <v>0</v>
      </c>
      <c r="AH165" s="27">
        <v>0</v>
      </c>
      <c r="AI165" s="187">
        <f t="shared" si="419"/>
        <v>0</v>
      </c>
      <c r="AJ165" s="145">
        <v>44006</v>
      </c>
      <c r="AK165" s="145" t="s">
        <v>291</v>
      </c>
      <c r="AL165" s="158" t="str">
        <f>IF(MATRIZASPECTOS[[#This Row],[(2) Tipo de valoración 2020]]="","",IF(MATRIZASPECTOS[[#This Row],[(2) Tipo de valoración 2020]]="Manual","",MATRIZASPECTOS[[#This Row],[Probabilidad]]))</f>
        <v>Probable</v>
      </c>
      <c r="AM165" s="158" t="str">
        <f>IF(MATRIZASPECTOS[[#This Row],[(2) Tipo de valoración 2020]]="","",IF(MATRIZASPECTOS[[#This Row],[(2) Tipo de valoración 2020]]="Manual","",MATRIZASPECTOS[[#This Row],[Consecuencia]]))</f>
        <v>Moderada</v>
      </c>
      <c r="AN165" s="159" t="str">
        <f t="shared" si="420"/>
        <v>Bajo</v>
      </c>
      <c r="AO165" s="159">
        <f t="shared" si="421"/>
        <v>3</v>
      </c>
      <c r="AP165" s="159">
        <f t="shared" si="422"/>
        <v>3</v>
      </c>
      <c r="AQ165" s="78">
        <f t="shared" si="423"/>
        <v>9</v>
      </c>
      <c r="AR165" s="84">
        <f t="shared" si="424"/>
        <v>9</v>
      </c>
      <c r="AS165" s="78" t="str">
        <f t="shared" si="445"/>
        <v>Tolerable</v>
      </c>
      <c r="AT165" s="78" t="str">
        <f t="shared" si="446"/>
        <v>No</v>
      </c>
      <c r="AU165" s="140" t="s">
        <v>302</v>
      </c>
      <c r="AV165" s="37" t="s">
        <v>230</v>
      </c>
      <c r="AW165" s="27">
        <v>0</v>
      </c>
      <c r="AX165" s="191">
        <v>0</v>
      </c>
      <c r="AY165" s="29">
        <f t="shared" si="425"/>
        <v>0</v>
      </c>
      <c r="AZ165" s="27">
        <v>0</v>
      </c>
      <c r="BA165" s="189">
        <f t="shared" si="426"/>
        <v>0</v>
      </c>
      <c r="BB165" s="142">
        <v>44105</v>
      </c>
      <c r="BC165" s="27" t="s">
        <v>291</v>
      </c>
      <c r="BD165" s="27" t="str">
        <f>IF(MATRIZASPECTOS[[#This Row],[(E) Tipo de valoración extraordinaria 2020]]="","",IF(MATRIZASPECTOS[[#This Row],[(E) Tipo de valoración extraordinaria 2020]]="Manual","",MATRIZASPECTOS[[#This Row],[(2) Probabilidad]]))</f>
        <v>Probable</v>
      </c>
      <c r="BE165" s="27" t="str">
        <f>IF(MATRIZASPECTOS[[#This Row],[(E) Tipo de valoración extraordinaria 2020]]="","",IF(MATRIZASPECTOS[[#This Row],[(E) Tipo de valoración extraordinaria 2020]]="Manual","",MATRIZASPECTOS[[#This Row],[(2) Consecuencia]]))</f>
        <v>Moderada</v>
      </c>
      <c r="BF165" s="27" t="str">
        <f t="shared" si="427"/>
        <v>Bajo</v>
      </c>
      <c r="BG165" s="27">
        <f t="shared" si="428"/>
        <v>3</v>
      </c>
      <c r="BH165" s="27">
        <f t="shared" si="429"/>
        <v>3</v>
      </c>
      <c r="BI165" s="27">
        <f t="shared" si="430"/>
        <v>9</v>
      </c>
      <c r="BJ165" s="29">
        <f t="shared" si="431"/>
        <v>9</v>
      </c>
      <c r="BK165" s="78" t="str">
        <f t="shared" si="436"/>
        <v>Tolerable</v>
      </c>
      <c r="BL165" s="27" t="str">
        <f t="shared" si="432"/>
        <v>No</v>
      </c>
      <c r="BM165" s="53" t="s">
        <v>414</v>
      </c>
      <c r="BN165" s="80"/>
      <c r="BO165" s="84">
        <f t="shared" si="433"/>
        <v>0</v>
      </c>
      <c r="BP165" s="83"/>
      <c r="BQ165" s="84" t="str">
        <f t="shared" si="447"/>
        <v/>
      </c>
      <c r="BR165" s="27"/>
      <c r="BS165" s="85" t="str">
        <f t="shared" si="448"/>
        <v/>
      </c>
      <c r="BT165" s="86"/>
      <c r="BU165" s="78">
        <f t="shared" si="434"/>
        <v>9</v>
      </c>
      <c r="BV165" s="78" t="str">
        <f t="shared" si="435"/>
        <v>Tolerable</v>
      </c>
      <c r="BW165" s="84" t="str">
        <f t="shared" si="449"/>
        <v/>
      </c>
      <c r="BX165" s="78" t="str">
        <f t="shared" si="450"/>
        <v/>
      </c>
      <c r="BY165" s="78" t="str">
        <f t="shared" si="451"/>
        <v/>
      </c>
      <c r="BZ165" s="79"/>
      <c r="CA165" s="80"/>
      <c r="CB165" s="84" t="str">
        <f t="shared" si="452"/>
        <v/>
      </c>
      <c r="CC165" s="83"/>
      <c r="CD165" s="84" t="str">
        <f t="shared" si="453"/>
        <v/>
      </c>
      <c r="CE165" s="27"/>
      <c r="CF165" s="85" t="str">
        <f t="shared" si="454"/>
        <v/>
      </c>
      <c r="CG165" s="86"/>
      <c r="CH165" s="78" t="str">
        <f t="shared" si="455"/>
        <v/>
      </c>
      <c r="CI165" s="78" t="str">
        <f t="shared" si="456"/>
        <v/>
      </c>
      <c r="CJ165" s="84" t="str">
        <f t="shared" si="457"/>
        <v/>
      </c>
      <c r="CK165" s="78" t="str">
        <f t="shared" si="458"/>
        <v/>
      </c>
      <c r="CL165" s="78" t="str">
        <f t="shared" si="459"/>
        <v/>
      </c>
      <c r="CM165" s="79"/>
      <c r="CN165" s="80"/>
      <c r="CO165" s="84" t="str">
        <f t="shared" si="460"/>
        <v/>
      </c>
      <c r="CP165" s="83"/>
      <c r="CQ165" s="84" t="str">
        <f t="shared" si="461"/>
        <v/>
      </c>
      <c r="CR165" s="27"/>
      <c r="CS165" s="85" t="str">
        <f t="shared" si="462"/>
        <v/>
      </c>
      <c r="CT165" s="86"/>
      <c r="CU165" s="78" t="str">
        <f t="shared" si="463"/>
        <v/>
      </c>
      <c r="CV165" s="78" t="str">
        <f t="shared" si="464"/>
        <v/>
      </c>
      <c r="CW165" s="84" t="str">
        <f t="shared" si="465"/>
        <v/>
      </c>
      <c r="CX165" s="78" t="str">
        <f t="shared" si="466"/>
        <v/>
      </c>
      <c r="CY165" s="78" t="str">
        <f t="shared" si="467"/>
        <v/>
      </c>
      <c r="CZ165" s="87"/>
    </row>
    <row r="166" spans="1:104" ht="45.75" thickBot="1" x14ac:dyDescent="0.3">
      <c r="A166" s="17">
        <v>163</v>
      </c>
      <c r="B166" s="76" t="str">
        <f t="shared" si="437"/>
        <v>Gestión Integral para el Seguimiento y Control a los Títulos Mineros</v>
      </c>
      <c r="C166" s="76" t="str">
        <f t="shared" si="438"/>
        <v>Generación de emisiones</v>
      </c>
      <c r="D166" s="76" t="str">
        <f t="shared" si="439"/>
        <v>Contaminación por emisión de ruido</v>
      </c>
      <c r="E166" s="82">
        <v>43647</v>
      </c>
      <c r="F166" s="168" t="s">
        <v>334</v>
      </c>
      <c r="G166" s="99" t="s">
        <v>177</v>
      </c>
      <c r="H166" s="99" t="s">
        <v>338</v>
      </c>
      <c r="I166" s="77" t="s">
        <v>6</v>
      </c>
      <c r="J166" s="78" t="s">
        <v>91</v>
      </c>
      <c r="K166" s="104" t="s">
        <v>262</v>
      </c>
      <c r="L166" s="53" t="s">
        <v>276</v>
      </c>
      <c r="M166" s="80" t="s">
        <v>68</v>
      </c>
      <c r="N166" s="77" t="s">
        <v>220</v>
      </c>
      <c r="O166" s="77" t="s">
        <v>462</v>
      </c>
      <c r="P166" s="77" t="s">
        <v>19</v>
      </c>
      <c r="Q166" s="77" t="s">
        <v>43</v>
      </c>
      <c r="R166" s="78" t="s">
        <v>71</v>
      </c>
      <c r="S166" s="81" t="s">
        <v>74</v>
      </c>
      <c r="T166" s="82">
        <v>43647</v>
      </c>
      <c r="U166" s="78" t="s">
        <v>100</v>
      </c>
      <c r="V166" s="78" t="s">
        <v>102</v>
      </c>
      <c r="W166" s="78" t="str">
        <f t="shared" si="440"/>
        <v>Bajo</v>
      </c>
      <c r="X166" s="78">
        <f t="shared" si="468"/>
        <v>3</v>
      </c>
      <c r="Y166" s="78">
        <f t="shared" si="469"/>
        <v>1</v>
      </c>
      <c r="Z166" s="78">
        <f t="shared" si="441"/>
        <v>3</v>
      </c>
      <c r="AA166" s="78" t="str">
        <f t="shared" si="442"/>
        <v>Tolerable</v>
      </c>
      <c r="AB166" s="78" t="str">
        <f t="shared" si="443"/>
        <v>No</v>
      </c>
      <c r="AC166" s="53" t="s">
        <v>306</v>
      </c>
      <c r="AD166" s="80" t="s">
        <v>230</v>
      </c>
      <c r="AE166" s="78">
        <v>0</v>
      </c>
      <c r="AF166" s="83">
        <v>0</v>
      </c>
      <c r="AG166" s="84">
        <f t="shared" si="444"/>
        <v>0</v>
      </c>
      <c r="AH166" s="27">
        <v>0</v>
      </c>
      <c r="AI166" s="187">
        <f t="shared" si="419"/>
        <v>0</v>
      </c>
      <c r="AJ166" s="145">
        <v>44006</v>
      </c>
      <c r="AK166" s="145" t="s">
        <v>291</v>
      </c>
      <c r="AL166" s="158" t="str">
        <f>IF(MATRIZASPECTOS[[#This Row],[(2) Tipo de valoración 2020]]="","",IF(MATRIZASPECTOS[[#This Row],[(2) Tipo de valoración 2020]]="Manual","",MATRIZASPECTOS[[#This Row],[Probabilidad]]))</f>
        <v>Probable</v>
      </c>
      <c r="AM166" s="158" t="str">
        <f>IF(MATRIZASPECTOS[[#This Row],[(2) Tipo de valoración 2020]]="","",IF(MATRIZASPECTOS[[#This Row],[(2) Tipo de valoración 2020]]="Manual","",MATRIZASPECTOS[[#This Row],[Consecuencia]]))</f>
        <v>Baja</v>
      </c>
      <c r="AN166" s="159" t="str">
        <f t="shared" si="420"/>
        <v>Bajo</v>
      </c>
      <c r="AO166" s="159">
        <f t="shared" si="421"/>
        <v>3</v>
      </c>
      <c r="AP166" s="159">
        <f t="shared" si="422"/>
        <v>1</v>
      </c>
      <c r="AQ166" s="78">
        <f t="shared" si="423"/>
        <v>3</v>
      </c>
      <c r="AR166" s="84">
        <f t="shared" si="424"/>
        <v>3</v>
      </c>
      <c r="AS166" s="78" t="str">
        <f t="shared" si="445"/>
        <v>Tolerable</v>
      </c>
      <c r="AT166" s="78" t="str">
        <f t="shared" si="446"/>
        <v>No</v>
      </c>
      <c r="AU166" s="140" t="s">
        <v>302</v>
      </c>
      <c r="AV166" s="37" t="s">
        <v>230</v>
      </c>
      <c r="AW166" s="27">
        <v>0</v>
      </c>
      <c r="AX166" s="191">
        <v>0</v>
      </c>
      <c r="AY166" s="29">
        <f t="shared" si="425"/>
        <v>0</v>
      </c>
      <c r="AZ166" s="27">
        <v>0</v>
      </c>
      <c r="BA166" s="189">
        <f t="shared" si="426"/>
        <v>0</v>
      </c>
      <c r="BB166" s="145">
        <v>44105</v>
      </c>
      <c r="BC166" s="27" t="s">
        <v>291</v>
      </c>
      <c r="BD166" s="27" t="str">
        <f>IF(MATRIZASPECTOS[[#This Row],[(E) Tipo de valoración extraordinaria 2020]]="","",IF(MATRIZASPECTOS[[#This Row],[(E) Tipo de valoración extraordinaria 2020]]="Manual","",MATRIZASPECTOS[[#This Row],[(2) Probabilidad]]))</f>
        <v>Probable</v>
      </c>
      <c r="BE166" s="27" t="str">
        <f>IF(MATRIZASPECTOS[[#This Row],[(E) Tipo de valoración extraordinaria 2020]]="","",IF(MATRIZASPECTOS[[#This Row],[(E) Tipo de valoración extraordinaria 2020]]="Manual","",MATRIZASPECTOS[[#This Row],[(2) Consecuencia]]))</f>
        <v>Baja</v>
      </c>
      <c r="BF166" s="27" t="str">
        <f t="shared" si="427"/>
        <v>Bajo</v>
      </c>
      <c r="BG166" s="27">
        <f t="shared" si="428"/>
        <v>3</v>
      </c>
      <c r="BH166" s="27">
        <f t="shared" si="429"/>
        <v>1</v>
      </c>
      <c r="BI166" s="27">
        <f t="shared" si="430"/>
        <v>3</v>
      </c>
      <c r="BJ166" s="29">
        <f t="shared" si="431"/>
        <v>3</v>
      </c>
      <c r="BK166" s="78" t="str">
        <f t="shared" si="436"/>
        <v>Tolerable</v>
      </c>
      <c r="BL166" s="27" t="str">
        <f t="shared" si="432"/>
        <v>No</v>
      </c>
      <c r="BM166" s="53" t="s">
        <v>437</v>
      </c>
      <c r="BN166" s="80"/>
      <c r="BO166" s="84">
        <f t="shared" si="433"/>
        <v>0</v>
      </c>
      <c r="BP166" s="83"/>
      <c r="BQ166" s="84" t="str">
        <f t="shared" si="447"/>
        <v/>
      </c>
      <c r="BR166" s="27"/>
      <c r="BS166" s="85" t="str">
        <f t="shared" si="448"/>
        <v/>
      </c>
      <c r="BT166" s="86"/>
      <c r="BU166" s="78">
        <f t="shared" si="434"/>
        <v>3</v>
      </c>
      <c r="BV166" s="78" t="str">
        <f t="shared" si="435"/>
        <v>Tolerable</v>
      </c>
      <c r="BW166" s="84" t="str">
        <f t="shared" si="449"/>
        <v/>
      </c>
      <c r="BX166" s="78" t="str">
        <f t="shared" si="450"/>
        <v/>
      </c>
      <c r="BY166" s="78" t="str">
        <f t="shared" si="451"/>
        <v/>
      </c>
      <c r="BZ166" s="79"/>
      <c r="CA166" s="80"/>
      <c r="CB166" s="84" t="str">
        <f t="shared" si="452"/>
        <v/>
      </c>
      <c r="CC166" s="83"/>
      <c r="CD166" s="84" t="str">
        <f t="shared" si="453"/>
        <v/>
      </c>
      <c r="CE166" s="27"/>
      <c r="CF166" s="85" t="str">
        <f t="shared" si="454"/>
        <v/>
      </c>
      <c r="CG166" s="86"/>
      <c r="CH166" s="78" t="str">
        <f t="shared" si="455"/>
        <v/>
      </c>
      <c r="CI166" s="78" t="str">
        <f t="shared" si="456"/>
        <v/>
      </c>
      <c r="CJ166" s="84" t="str">
        <f t="shared" si="457"/>
        <v/>
      </c>
      <c r="CK166" s="78" t="str">
        <f t="shared" si="458"/>
        <v/>
      </c>
      <c r="CL166" s="78" t="str">
        <f t="shared" si="459"/>
        <v/>
      </c>
      <c r="CM166" s="79"/>
      <c r="CN166" s="80"/>
      <c r="CO166" s="84" t="str">
        <f t="shared" si="460"/>
        <v/>
      </c>
      <c r="CP166" s="83"/>
      <c r="CQ166" s="84" t="str">
        <f t="shared" si="461"/>
        <v/>
      </c>
      <c r="CR166" s="27"/>
      <c r="CS166" s="85" t="str">
        <f t="shared" si="462"/>
        <v/>
      </c>
      <c r="CT166" s="86"/>
      <c r="CU166" s="78" t="str">
        <f t="shared" si="463"/>
        <v/>
      </c>
      <c r="CV166" s="78" t="str">
        <f t="shared" si="464"/>
        <v/>
      </c>
      <c r="CW166" s="84" t="str">
        <f t="shared" si="465"/>
        <v/>
      </c>
      <c r="CX166" s="78" t="str">
        <f t="shared" si="466"/>
        <v/>
      </c>
      <c r="CY166" s="78" t="str">
        <f t="shared" si="467"/>
        <v/>
      </c>
      <c r="CZ166" s="87"/>
    </row>
    <row r="167" spans="1:104" ht="72.75" thickBot="1" x14ac:dyDescent="0.3">
      <c r="A167" s="17">
        <v>164</v>
      </c>
      <c r="B167" s="76" t="str">
        <f t="shared" si="437"/>
        <v>Gestión Integral para el Seguimiento y Control a los Títulos Mineros</v>
      </c>
      <c r="C167" s="76" t="str">
        <f t="shared" si="438"/>
        <v>Generación de residuos</v>
      </c>
      <c r="D167" s="76" t="str">
        <f t="shared" si="439"/>
        <v>Contaminación por generación de residuos ordinarios</v>
      </c>
      <c r="E167" s="82">
        <v>43647</v>
      </c>
      <c r="F167" s="168" t="s">
        <v>334</v>
      </c>
      <c r="G167" s="99" t="s">
        <v>177</v>
      </c>
      <c r="H167" s="99" t="s">
        <v>338</v>
      </c>
      <c r="I167" s="77" t="s">
        <v>6</v>
      </c>
      <c r="J167" s="78" t="s">
        <v>91</v>
      </c>
      <c r="K167" s="111" t="s">
        <v>223</v>
      </c>
      <c r="L167" s="53" t="s">
        <v>276</v>
      </c>
      <c r="M167" s="80" t="s">
        <v>68</v>
      </c>
      <c r="N167" s="77" t="s">
        <v>209</v>
      </c>
      <c r="O167" s="77" t="s">
        <v>462</v>
      </c>
      <c r="P167" s="77" t="s">
        <v>23</v>
      </c>
      <c r="Q167" s="77" t="s">
        <v>55</v>
      </c>
      <c r="R167" s="78" t="s">
        <v>71</v>
      </c>
      <c r="S167" s="55" t="s">
        <v>76</v>
      </c>
      <c r="T167" s="82">
        <v>43647</v>
      </c>
      <c r="U167" s="78" t="s">
        <v>101</v>
      </c>
      <c r="V167" s="78" t="s">
        <v>104</v>
      </c>
      <c r="W167" s="78" t="str">
        <f t="shared" si="440"/>
        <v>Alto</v>
      </c>
      <c r="X167" s="78">
        <f t="shared" si="468"/>
        <v>5</v>
      </c>
      <c r="Y167" s="78">
        <f t="shared" si="469"/>
        <v>5</v>
      </c>
      <c r="Z167" s="78">
        <f t="shared" si="441"/>
        <v>25</v>
      </c>
      <c r="AA167" s="78" t="str">
        <f t="shared" si="442"/>
        <v>No tolerable</v>
      </c>
      <c r="AB167" s="78" t="str">
        <f t="shared" si="443"/>
        <v>Si</v>
      </c>
      <c r="AC167" s="140" t="s">
        <v>312</v>
      </c>
      <c r="AD167" s="80" t="s">
        <v>284</v>
      </c>
      <c r="AE167" s="78">
        <v>0.97</v>
      </c>
      <c r="AF167" s="83">
        <v>0</v>
      </c>
      <c r="AG167" s="84">
        <f t="shared" si="444"/>
        <v>0.97</v>
      </c>
      <c r="AH167" s="27">
        <v>0.74</v>
      </c>
      <c r="AI167" s="187">
        <f t="shared" si="419"/>
        <v>0.23711340206185566</v>
      </c>
      <c r="AJ167" s="145">
        <v>44006</v>
      </c>
      <c r="AK167" s="145" t="s">
        <v>291</v>
      </c>
      <c r="AL167" s="158" t="str">
        <f>IF(MATRIZASPECTOS[[#This Row],[(2) Tipo de valoración 2020]]="","",IF(MATRIZASPECTOS[[#This Row],[(2) Tipo de valoración 2020]]="Manual","",MATRIZASPECTOS[[#This Row],[Probabilidad]]))</f>
        <v>Certeza</v>
      </c>
      <c r="AM167" s="158" t="str">
        <f>IF(MATRIZASPECTOS[[#This Row],[(2) Tipo de valoración 2020]]="","",IF(MATRIZASPECTOS[[#This Row],[(2) Tipo de valoración 2020]]="Manual","",MATRIZASPECTOS[[#This Row],[Consecuencia]]))</f>
        <v>Alta</v>
      </c>
      <c r="AN167" s="159" t="str">
        <f t="shared" si="420"/>
        <v>Alto</v>
      </c>
      <c r="AO167" s="159">
        <f t="shared" si="421"/>
        <v>5</v>
      </c>
      <c r="AP167" s="159">
        <f t="shared" si="422"/>
        <v>5</v>
      </c>
      <c r="AQ167" s="78">
        <f t="shared" si="423"/>
        <v>25</v>
      </c>
      <c r="AR167" s="84">
        <f t="shared" si="424"/>
        <v>19.072164948453608</v>
      </c>
      <c r="AS167" s="78" t="str">
        <f t="shared" si="445"/>
        <v>No tolerable</v>
      </c>
      <c r="AT167" s="78" t="str">
        <f t="shared" si="446"/>
        <v>Si</v>
      </c>
      <c r="AU167" s="140" t="s">
        <v>304</v>
      </c>
      <c r="AV167" s="37" t="s">
        <v>284</v>
      </c>
      <c r="AW167" s="27">
        <v>0.74</v>
      </c>
      <c r="AX167" s="191">
        <v>-0.18</v>
      </c>
      <c r="AY167" s="29">
        <f t="shared" si="425"/>
        <v>0.87319999999999998</v>
      </c>
      <c r="AZ167" s="27">
        <v>0.28000000000000003</v>
      </c>
      <c r="BA167" s="189">
        <f t="shared" si="426"/>
        <v>0.67934035730645892</v>
      </c>
      <c r="BB167" s="143">
        <v>44105</v>
      </c>
      <c r="BC167" s="27" t="s">
        <v>291</v>
      </c>
      <c r="BD167" s="27" t="str">
        <f>IF(MATRIZASPECTOS[[#This Row],[(E) Tipo de valoración extraordinaria 2020]]="","",IF(MATRIZASPECTOS[[#This Row],[(E) Tipo de valoración extraordinaria 2020]]="Manual","",MATRIZASPECTOS[[#This Row],[(2) Probabilidad]]))</f>
        <v>Certeza</v>
      </c>
      <c r="BE167" s="27" t="str">
        <f>IF(MATRIZASPECTOS[[#This Row],[(E) Tipo de valoración extraordinaria 2020]]="","",IF(MATRIZASPECTOS[[#This Row],[(E) Tipo de valoración extraordinaria 2020]]="Manual","",MATRIZASPECTOS[[#This Row],[(2) Consecuencia]]))</f>
        <v>Alta</v>
      </c>
      <c r="BF167" s="27" t="str">
        <f t="shared" si="427"/>
        <v>Alto</v>
      </c>
      <c r="BG167" s="27">
        <f t="shared" si="428"/>
        <v>5</v>
      </c>
      <c r="BH167" s="27">
        <f t="shared" si="429"/>
        <v>5</v>
      </c>
      <c r="BI167" s="29">
        <f t="shared" si="430"/>
        <v>19.072164948453608</v>
      </c>
      <c r="BJ167" s="29">
        <f t="shared" si="431"/>
        <v>6.2956735977634128</v>
      </c>
      <c r="BK167" s="78" t="str">
        <f t="shared" si="436"/>
        <v>Tolerable</v>
      </c>
      <c r="BL167" s="27" t="str">
        <f t="shared" si="432"/>
        <v>No</v>
      </c>
      <c r="BM167" s="53" t="s">
        <v>454</v>
      </c>
      <c r="BN167" s="80"/>
      <c r="BO167" s="84">
        <f t="shared" si="433"/>
        <v>0.74</v>
      </c>
      <c r="BP167" s="83"/>
      <c r="BQ167" s="84" t="str">
        <f t="shared" si="447"/>
        <v/>
      </c>
      <c r="BR167" s="27"/>
      <c r="BS167" s="85" t="str">
        <f t="shared" si="448"/>
        <v/>
      </c>
      <c r="BT167" s="86"/>
      <c r="BU167" s="78">
        <f t="shared" si="434"/>
        <v>19.072164948453608</v>
      </c>
      <c r="BV167" s="78" t="str">
        <f t="shared" si="435"/>
        <v>No tolerable</v>
      </c>
      <c r="BW167" s="84" t="str">
        <f t="shared" si="449"/>
        <v/>
      </c>
      <c r="BX167" s="78" t="str">
        <f t="shared" si="450"/>
        <v/>
      </c>
      <c r="BY167" s="78" t="str">
        <f t="shared" si="451"/>
        <v/>
      </c>
      <c r="BZ167" s="79"/>
      <c r="CA167" s="80"/>
      <c r="CB167" s="84" t="str">
        <f t="shared" si="452"/>
        <v/>
      </c>
      <c r="CC167" s="83"/>
      <c r="CD167" s="84" t="str">
        <f t="shared" si="453"/>
        <v/>
      </c>
      <c r="CE167" s="27"/>
      <c r="CF167" s="85" t="str">
        <f t="shared" si="454"/>
        <v/>
      </c>
      <c r="CG167" s="86"/>
      <c r="CH167" s="78" t="str">
        <f t="shared" si="455"/>
        <v/>
      </c>
      <c r="CI167" s="78" t="str">
        <f t="shared" si="456"/>
        <v/>
      </c>
      <c r="CJ167" s="84" t="str">
        <f t="shared" si="457"/>
        <v/>
      </c>
      <c r="CK167" s="78" t="str">
        <f t="shared" si="458"/>
        <v/>
      </c>
      <c r="CL167" s="78" t="str">
        <f t="shared" si="459"/>
        <v/>
      </c>
      <c r="CM167" s="79"/>
      <c r="CN167" s="80"/>
      <c r="CO167" s="84" t="str">
        <f t="shared" si="460"/>
        <v/>
      </c>
      <c r="CP167" s="83"/>
      <c r="CQ167" s="84" t="str">
        <f t="shared" si="461"/>
        <v/>
      </c>
      <c r="CR167" s="27"/>
      <c r="CS167" s="85" t="str">
        <f t="shared" si="462"/>
        <v/>
      </c>
      <c r="CT167" s="86"/>
      <c r="CU167" s="78" t="str">
        <f t="shared" si="463"/>
        <v/>
      </c>
      <c r="CV167" s="78" t="str">
        <f t="shared" si="464"/>
        <v/>
      </c>
      <c r="CW167" s="84" t="str">
        <f t="shared" si="465"/>
        <v/>
      </c>
      <c r="CX167" s="78" t="str">
        <f t="shared" si="466"/>
        <v/>
      </c>
      <c r="CY167" s="78" t="str">
        <f t="shared" si="467"/>
        <v/>
      </c>
      <c r="CZ167" s="87"/>
    </row>
    <row r="168" spans="1:104" ht="72.75" thickBot="1" x14ac:dyDescent="0.3">
      <c r="A168" s="17">
        <v>165</v>
      </c>
      <c r="B168" s="76" t="str">
        <f t="shared" si="437"/>
        <v>Gestión Integral para el Seguimiento y Control a los Títulos Mineros</v>
      </c>
      <c r="C168" s="76" t="str">
        <f t="shared" si="438"/>
        <v>Generación de residuos</v>
      </c>
      <c r="D168" s="76" t="str">
        <f t="shared" si="439"/>
        <v>Contaminación por generación de residuos ordinarios</v>
      </c>
      <c r="E168" s="82">
        <v>43647</v>
      </c>
      <c r="F168" s="168" t="s">
        <v>334</v>
      </c>
      <c r="G168" s="99" t="s">
        <v>177</v>
      </c>
      <c r="H168" s="99" t="s">
        <v>338</v>
      </c>
      <c r="I168" s="77" t="s">
        <v>6</v>
      </c>
      <c r="J168" s="78" t="s">
        <v>92</v>
      </c>
      <c r="K168" s="111" t="s">
        <v>221</v>
      </c>
      <c r="L168" s="53" t="s">
        <v>276</v>
      </c>
      <c r="M168" s="80" t="s">
        <v>68</v>
      </c>
      <c r="N168" s="77" t="s">
        <v>209</v>
      </c>
      <c r="O168" s="77" t="s">
        <v>462</v>
      </c>
      <c r="P168" s="77" t="s">
        <v>23</v>
      </c>
      <c r="Q168" s="77" t="s">
        <v>55</v>
      </c>
      <c r="R168" s="78" t="s">
        <v>71</v>
      </c>
      <c r="S168" s="81" t="s">
        <v>76</v>
      </c>
      <c r="T168" s="82">
        <v>43647</v>
      </c>
      <c r="U168" s="78" t="s">
        <v>101</v>
      </c>
      <c r="V168" s="78" t="s">
        <v>104</v>
      </c>
      <c r="W168" s="78" t="str">
        <f t="shared" si="440"/>
        <v>Alto</v>
      </c>
      <c r="X168" s="78">
        <f t="shared" si="468"/>
        <v>5</v>
      </c>
      <c r="Y168" s="78">
        <f t="shared" si="469"/>
        <v>5</v>
      </c>
      <c r="Z168" s="78">
        <f t="shared" si="441"/>
        <v>25</v>
      </c>
      <c r="AA168" s="78" t="str">
        <f t="shared" si="442"/>
        <v>No tolerable</v>
      </c>
      <c r="AB168" s="78" t="str">
        <f t="shared" si="443"/>
        <v>Si</v>
      </c>
      <c r="AC168" s="140" t="s">
        <v>312</v>
      </c>
      <c r="AD168" s="80" t="s">
        <v>284</v>
      </c>
      <c r="AE168" s="78">
        <v>0.97</v>
      </c>
      <c r="AF168" s="83">
        <v>0</v>
      </c>
      <c r="AG168" s="84">
        <f t="shared" si="444"/>
        <v>0.97</v>
      </c>
      <c r="AH168" s="27">
        <v>0.74</v>
      </c>
      <c r="AI168" s="187">
        <f t="shared" si="419"/>
        <v>0.23711340206185566</v>
      </c>
      <c r="AJ168" s="145">
        <v>44006</v>
      </c>
      <c r="AK168" s="145" t="s">
        <v>291</v>
      </c>
      <c r="AL168" s="158" t="str">
        <f>IF(MATRIZASPECTOS[[#This Row],[(2) Tipo de valoración 2020]]="","",IF(MATRIZASPECTOS[[#This Row],[(2) Tipo de valoración 2020]]="Manual","",MATRIZASPECTOS[[#This Row],[Probabilidad]]))</f>
        <v>Certeza</v>
      </c>
      <c r="AM168" s="158" t="str">
        <f>IF(MATRIZASPECTOS[[#This Row],[(2) Tipo de valoración 2020]]="","",IF(MATRIZASPECTOS[[#This Row],[(2) Tipo de valoración 2020]]="Manual","",MATRIZASPECTOS[[#This Row],[Consecuencia]]))</f>
        <v>Alta</v>
      </c>
      <c r="AN168" s="159" t="str">
        <f t="shared" si="420"/>
        <v>Alto</v>
      </c>
      <c r="AO168" s="159">
        <f t="shared" si="421"/>
        <v>5</v>
      </c>
      <c r="AP168" s="159">
        <f t="shared" si="422"/>
        <v>5</v>
      </c>
      <c r="AQ168" s="78">
        <f t="shared" si="423"/>
        <v>25</v>
      </c>
      <c r="AR168" s="84">
        <f t="shared" si="424"/>
        <v>19.072164948453608</v>
      </c>
      <c r="AS168" s="78" t="str">
        <f t="shared" si="445"/>
        <v>No tolerable</v>
      </c>
      <c r="AT168" s="78" t="str">
        <f t="shared" si="446"/>
        <v>Si</v>
      </c>
      <c r="AU168" s="140" t="s">
        <v>327</v>
      </c>
      <c r="AV168" s="37" t="s">
        <v>284</v>
      </c>
      <c r="AW168" s="27">
        <v>0.74</v>
      </c>
      <c r="AX168" s="191">
        <v>-0.18</v>
      </c>
      <c r="AY168" s="29">
        <f t="shared" si="425"/>
        <v>0.87319999999999998</v>
      </c>
      <c r="AZ168" s="27">
        <v>0.28000000000000003</v>
      </c>
      <c r="BA168" s="189">
        <f t="shared" si="426"/>
        <v>0.67934035730645892</v>
      </c>
      <c r="BB168" s="143">
        <v>44105</v>
      </c>
      <c r="BC168" s="27" t="s">
        <v>291</v>
      </c>
      <c r="BD168" s="27" t="str">
        <f>IF(MATRIZASPECTOS[[#This Row],[(E) Tipo de valoración extraordinaria 2020]]="","",IF(MATRIZASPECTOS[[#This Row],[(E) Tipo de valoración extraordinaria 2020]]="Manual","",MATRIZASPECTOS[[#This Row],[(2) Probabilidad]]))</f>
        <v>Certeza</v>
      </c>
      <c r="BE168" s="27" t="str">
        <f>IF(MATRIZASPECTOS[[#This Row],[(E) Tipo de valoración extraordinaria 2020]]="","",IF(MATRIZASPECTOS[[#This Row],[(E) Tipo de valoración extraordinaria 2020]]="Manual","",MATRIZASPECTOS[[#This Row],[(2) Consecuencia]]))</f>
        <v>Alta</v>
      </c>
      <c r="BF168" s="27" t="str">
        <f t="shared" si="427"/>
        <v>Alto</v>
      </c>
      <c r="BG168" s="27">
        <f t="shared" si="428"/>
        <v>5</v>
      </c>
      <c r="BH168" s="27">
        <f t="shared" si="429"/>
        <v>5</v>
      </c>
      <c r="BI168" s="29">
        <f t="shared" si="430"/>
        <v>19.072164948453608</v>
      </c>
      <c r="BJ168" s="29">
        <f t="shared" si="431"/>
        <v>6.2956735977634128</v>
      </c>
      <c r="BK168" s="78" t="str">
        <f t="shared" si="436"/>
        <v>Tolerable</v>
      </c>
      <c r="BL168" s="27" t="str">
        <f t="shared" si="432"/>
        <v>No</v>
      </c>
      <c r="BM168" s="53" t="s">
        <v>454</v>
      </c>
      <c r="BN168" s="80"/>
      <c r="BO168" s="84">
        <f t="shared" si="433"/>
        <v>0.74</v>
      </c>
      <c r="BP168" s="83"/>
      <c r="BQ168" s="84" t="str">
        <f t="shared" si="447"/>
        <v/>
      </c>
      <c r="BR168" s="27"/>
      <c r="BS168" s="85" t="str">
        <f t="shared" si="448"/>
        <v/>
      </c>
      <c r="BT168" s="86"/>
      <c r="BU168" s="78">
        <f t="shared" si="434"/>
        <v>19.072164948453608</v>
      </c>
      <c r="BV168" s="78" t="str">
        <f t="shared" si="435"/>
        <v>No tolerable</v>
      </c>
      <c r="BW168" s="84" t="str">
        <f t="shared" si="449"/>
        <v/>
      </c>
      <c r="BX168" s="78" t="str">
        <f t="shared" si="450"/>
        <v/>
      </c>
      <c r="BY168" s="78" t="str">
        <f t="shared" si="451"/>
        <v/>
      </c>
      <c r="BZ168" s="79"/>
      <c r="CA168" s="80"/>
      <c r="CB168" s="84" t="str">
        <f t="shared" si="452"/>
        <v/>
      </c>
      <c r="CC168" s="83"/>
      <c r="CD168" s="84" t="str">
        <f t="shared" si="453"/>
        <v/>
      </c>
      <c r="CE168" s="27"/>
      <c r="CF168" s="85" t="str">
        <f t="shared" si="454"/>
        <v/>
      </c>
      <c r="CG168" s="86"/>
      <c r="CH168" s="78" t="str">
        <f t="shared" si="455"/>
        <v/>
      </c>
      <c r="CI168" s="78" t="str">
        <f t="shared" si="456"/>
        <v/>
      </c>
      <c r="CJ168" s="84" t="str">
        <f t="shared" si="457"/>
        <v/>
      </c>
      <c r="CK168" s="78" t="str">
        <f t="shared" si="458"/>
        <v/>
      </c>
      <c r="CL168" s="78" t="str">
        <f t="shared" si="459"/>
        <v/>
      </c>
      <c r="CM168" s="79"/>
      <c r="CN168" s="80"/>
      <c r="CO168" s="84" t="str">
        <f t="shared" si="460"/>
        <v/>
      </c>
      <c r="CP168" s="83"/>
      <c r="CQ168" s="84" t="str">
        <f t="shared" si="461"/>
        <v/>
      </c>
      <c r="CR168" s="27"/>
      <c r="CS168" s="85" t="str">
        <f t="shared" si="462"/>
        <v/>
      </c>
      <c r="CT168" s="86"/>
      <c r="CU168" s="78" t="str">
        <f t="shared" si="463"/>
        <v/>
      </c>
      <c r="CV168" s="78" t="str">
        <f t="shared" si="464"/>
        <v/>
      </c>
      <c r="CW168" s="84" t="str">
        <f t="shared" si="465"/>
        <v/>
      </c>
      <c r="CX168" s="78" t="str">
        <f t="shared" si="466"/>
        <v/>
      </c>
      <c r="CY168" s="78" t="str">
        <f t="shared" si="467"/>
        <v/>
      </c>
      <c r="CZ168" s="87"/>
    </row>
    <row r="169" spans="1:104" ht="45.75" thickBot="1" x14ac:dyDescent="0.3">
      <c r="A169" s="17">
        <v>166</v>
      </c>
      <c r="B169" s="76" t="str">
        <f t="shared" si="437"/>
        <v>Gestión Integral para el Seguimiento y Control a los Títulos Mineros</v>
      </c>
      <c r="C169" s="76" t="str">
        <f t="shared" si="438"/>
        <v>Generación de residuos</v>
      </c>
      <c r="D169" s="76" t="str">
        <f t="shared" si="439"/>
        <v>Contaminación por generación de residuos recuperables</v>
      </c>
      <c r="E169" s="82">
        <v>43647</v>
      </c>
      <c r="F169" s="168" t="s">
        <v>334</v>
      </c>
      <c r="G169" s="99" t="s">
        <v>177</v>
      </c>
      <c r="H169" s="99" t="s">
        <v>338</v>
      </c>
      <c r="I169" s="77" t="s">
        <v>6</v>
      </c>
      <c r="J169" s="78" t="s">
        <v>92</v>
      </c>
      <c r="K169" s="111" t="s">
        <v>221</v>
      </c>
      <c r="L169" s="53" t="s">
        <v>276</v>
      </c>
      <c r="M169" s="80" t="s">
        <v>68</v>
      </c>
      <c r="N169" s="77" t="s">
        <v>216</v>
      </c>
      <c r="O169" s="77" t="s">
        <v>462</v>
      </c>
      <c r="P169" s="77" t="s">
        <v>23</v>
      </c>
      <c r="Q169" s="77" t="s">
        <v>226</v>
      </c>
      <c r="R169" s="78" t="s">
        <v>71</v>
      </c>
      <c r="S169" s="81" t="s">
        <v>76</v>
      </c>
      <c r="T169" s="82">
        <v>43647</v>
      </c>
      <c r="U169" s="78" t="s">
        <v>101</v>
      </c>
      <c r="V169" s="78" t="s">
        <v>103</v>
      </c>
      <c r="W169" s="78" t="str">
        <f t="shared" si="440"/>
        <v>Moderado</v>
      </c>
      <c r="X169" s="78">
        <f t="shared" si="468"/>
        <v>5</v>
      </c>
      <c r="Y169" s="78">
        <f t="shared" si="469"/>
        <v>3</v>
      </c>
      <c r="Z169" s="78">
        <f t="shared" si="441"/>
        <v>15</v>
      </c>
      <c r="AA169" s="78" t="str">
        <f t="shared" si="442"/>
        <v>Potencialmente no tolerable</v>
      </c>
      <c r="AB169" s="78" t="str">
        <f t="shared" si="443"/>
        <v>No</v>
      </c>
      <c r="AC169" s="53" t="s">
        <v>306</v>
      </c>
      <c r="AD169" s="80" t="s">
        <v>230</v>
      </c>
      <c r="AE169" s="78">
        <v>0</v>
      </c>
      <c r="AF169" s="83">
        <v>0</v>
      </c>
      <c r="AG169" s="84">
        <f t="shared" si="444"/>
        <v>0</v>
      </c>
      <c r="AH169" s="27">
        <v>0</v>
      </c>
      <c r="AI169" s="187">
        <f t="shared" si="419"/>
        <v>0</v>
      </c>
      <c r="AJ169" s="145">
        <v>44006</v>
      </c>
      <c r="AK169" s="145" t="s">
        <v>291</v>
      </c>
      <c r="AL169" s="158" t="str">
        <f>IF(MATRIZASPECTOS[[#This Row],[(2) Tipo de valoración 2020]]="","",IF(MATRIZASPECTOS[[#This Row],[(2) Tipo de valoración 2020]]="Manual","",MATRIZASPECTOS[[#This Row],[Probabilidad]]))</f>
        <v>Certeza</v>
      </c>
      <c r="AM169" s="158" t="str">
        <f>IF(MATRIZASPECTOS[[#This Row],[(2) Tipo de valoración 2020]]="","",IF(MATRIZASPECTOS[[#This Row],[(2) Tipo de valoración 2020]]="Manual","",MATRIZASPECTOS[[#This Row],[Consecuencia]]))</f>
        <v>Moderada</v>
      </c>
      <c r="AN169" s="159" t="str">
        <f t="shared" si="420"/>
        <v>Moderado</v>
      </c>
      <c r="AO169" s="159">
        <f t="shared" si="421"/>
        <v>5</v>
      </c>
      <c r="AP169" s="159">
        <f t="shared" si="422"/>
        <v>3</v>
      </c>
      <c r="AQ169" s="78">
        <f t="shared" si="423"/>
        <v>15</v>
      </c>
      <c r="AR169" s="84">
        <f t="shared" si="424"/>
        <v>15</v>
      </c>
      <c r="AS169" s="78" t="str">
        <f t="shared" si="445"/>
        <v>Potencialmente no tolerable</v>
      </c>
      <c r="AT169" s="78" t="str">
        <f t="shared" si="446"/>
        <v>No</v>
      </c>
      <c r="AU169" s="140" t="s">
        <v>314</v>
      </c>
      <c r="AV169" s="37" t="s">
        <v>230</v>
      </c>
      <c r="AW169" s="27">
        <v>0</v>
      </c>
      <c r="AX169" s="191">
        <v>0</v>
      </c>
      <c r="AY169" s="29">
        <f t="shared" si="425"/>
        <v>0</v>
      </c>
      <c r="AZ169" s="27">
        <v>0</v>
      </c>
      <c r="BA169" s="189">
        <f t="shared" si="426"/>
        <v>0</v>
      </c>
      <c r="BB169" s="145">
        <v>44105</v>
      </c>
      <c r="BC169" s="27" t="s">
        <v>291</v>
      </c>
      <c r="BD169" s="27" t="str">
        <f>IF(MATRIZASPECTOS[[#This Row],[(E) Tipo de valoración extraordinaria 2020]]="","",IF(MATRIZASPECTOS[[#This Row],[(E) Tipo de valoración extraordinaria 2020]]="Manual","",MATRIZASPECTOS[[#This Row],[(2) Probabilidad]]))</f>
        <v>Certeza</v>
      </c>
      <c r="BE169" s="27" t="str">
        <f>IF(MATRIZASPECTOS[[#This Row],[(E) Tipo de valoración extraordinaria 2020]]="","",IF(MATRIZASPECTOS[[#This Row],[(E) Tipo de valoración extraordinaria 2020]]="Manual","",MATRIZASPECTOS[[#This Row],[(2) Consecuencia]]))</f>
        <v>Moderada</v>
      </c>
      <c r="BF169" s="27" t="str">
        <f t="shared" si="427"/>
        <v>Moderado</v>
      </c>
      <c r="BG169" s="27">
        <f t="shared" si="428"/>
        <v>5</v>
      </c>
      <c r="BH169" s="27">
        <f t="shared" si="429"/>
        <v>3</v>
      </c>
      <c r="BI169" s="27">
        <f t="shared" si="430"/>
        <v>15</v>
      </c>
      <c r="BJ169" s="29">
        <f t="shared" si="431"/>
        <v>15</v>
      </c>
      <c r="BK169" s="78" t="str">
        <f t="shared" si="436"/>
        <v>Potencialmente no tolerable</v>
      </c>
      <c r="BL169" s="27" t="str">
        <f t="shared" si="432"/>
        <v>No</v>
      </c>
      <c r="BM169" s="53" t="s">
        <v>450</v>
      </c>
      <c r="BN169" s="80"/>
      <c r="BO169" s="84">
        <f t="shared" si="433"/>
        <v>0</v>
      </c>
      <c r="BP169" s="83"/>
      <c r="BQ169" s="84" t="str">
        <f t="shared" si="447"/>
        <v/>
      </c>
      <c r="BR169" s="27"/>
      <c r="BS169" s="85" t="str">
        <f t="shared" si="448"/>
        <v/>
      </c>
      <c r="BT169" s="86"/>
      <c r="BU169" s="78">
        <f t="shared" si="434"/>
        <v>15</v>
      </c>
      <c r="BV169" s="78" t="str">
        <f t="shared" si="435"/>
        <v>Potencialmente no tolerable</v>
      </c>
      <c r="BW169" s="84" t="str">
        <f t="shared" si="449"/>
        <v/>
      </c>
      <c r="BX169" s="78" t="str">
        <f t="shared" si="450"/>
        <v/>
      </c>
      <c r="BY169" s="78" t="str">
        <f t="shared" si="451"/>
        <v/>
      </c>
      <c r="BZ169" s="79"/>
      <c r="CA169" s="80"/>
      <c r="CB169" s="84" t="str">
        <f t="shared" si="452"/>
        <v/>
      </c>
      <c r="CC169" s="83"/>
      <c r="CD169" s="84" t="str">
        <f t="shared" si="453"/>
        <v/>
      </c>
      <c r="CE169" s="27"/>
      <c r="CF169" s="85" t="str">
        <f t="shared" si="454"/>
        <v/>
      </c>
      <c r="CG169" s="86"/>
      <c r="CH169" s="78" t="str">
        <f t="shared" si="455"/>
        <v/>
      </c>
      <c r="CI169" s="78" t="str">
        <f t="shared" si="456"/>
        <v/>
      </c>
      <c r="CJ169" s="84" t="str">
        <f t="shared" si="457"/>
        <v/>
      </c>
      <c r="CK169" s="78" t="str">
        <f t="shared" si="458"/>
        <v/>
      </c>
      <c r="CL169" s="78" t="str">
        <f t="shared" si="459"/>
        <v/>
      </c>
      <c r="CM169" s="79"/>
      <c r="CN169" s="80"/>
      <c r="CO169" s="84" t="str">
        <f t="shared" si="460"/>
        <v/>
      </c>
      <c r="CP169" s="83"/>
      <c r="CQ169" s="84" t="str">
        <f t="shared" si="461"/>
        <v/>
      </c>
      <c r="CR169" s="27"/>
      <c r="CS169" s="85" t="str">
        <f t="shared" si="462"/>
        <v/>
      </c>
      <c r="CT169" s="86"/>
      <c r="CU169" s="78" t="str">
        <f t="shared" si="463"/>
        <v/>
      </c>
      <c r="CV169" s="78" t="str">
        <f t="shared" si="464"/>
        <v/>
      </c>
      <c r="CW169" s="84" t="str">
        <f t="shared" si="465"/>
        <v/>
      </c>
      <c r="CX169" s="78" t="str">
        <f t="shared" si="466"/>
        <v/>
      </c>
      <c r="CY169" s="78" t="str">
        <f t="shared" si="467"/>
        <v/>
      </c>
      <c r="CZ169" s="87"/>
    </row>
    <row r="170" spans="1:104" ht="45.75" thickBot="1" x14ac:dyDescent="0.3">
      <c r="A170" s="17">
        <v>167</v>
      </c>
      <c r="B170" s="76" t="str">
        <f t="shared" si="437"/>
        <v>Gestión Integral para el Seguimiento y Control a los Títulos Mineros</v>
      </c>
      <c r="C170" s="76" t="str">
        <f t="shared" si="438"/>
        <v>Generación de residuos</v>
      </c>
      <c r="D170" s="76" t="str">
        <f t="shared" si="439"/>
        <v>Contaminación por generación de residuos reutilizables</v>
      </c>
      <c r="E170" s="82">
        <v>43647</v>
      </c>
      <c r="F170" s="168" t="s">
        <v>334</v>
      </c>
      <c r="G170" s="99" t="s">
        <v>177</v>
      </c>
      <c r="H170" s="99" t="s">
        <v>338</v>
      </c>
      <c r="I170" s="77" t="s">
        <v>6</v>
      </c>
      <c r="J170" s="78" t="s">
        <v>92</v>
      </c>
      <c r="K170" s="111" t="s">
        <v>221</v>
      </c>
      <c r="L170" s="53" t="s">
        <v>276</v>
      </c>
      <c r="M170" s="80" t="s">
        <v>68</v>
      </c>
      <c r="N170" s="77" t="s">
        <v>210</v>
      </c>
      <c r="O170" s="77" t="s">
        <v>462</v>
      </c>
      <c r="P170" s="77" t="s">
        <v>23</v>
      </c>
      <c r="Q170" s="77" t="s">
        <v>227</v>
      </c>
      <c r="R170" s="78" t="s">
        <v>71</v>
      </c>
      <c r="S170" s="81" t="s">
        <v>76</v>
      </c>
      <c r="T170" s="82">
        <v>43647</v>
      </c>
      <c r="U170" s="78" t="s">
        <v>101</v>
      </c>
      <c r="V170" s="78" t="s">
        <v>103</v>
      </c>
      <c r="W170" s="78" t="str">
        <f t="shared" si="440"/>
        <v>Moderado</v>
      </c>
      <c r="X170" s="78">
        <f t="shared" si="468"/>
        <v>5</v>
      </c>
      <c r="Y170" s="78">
        <f t="shared" si="469"/>
        <v>3</v>
      </c>
      <c r="Z170" s="78">
        <f t="shared" si="441"/>
        <v>15</v>
      </c>
      <c r="AA170" s="78" t="str">
        <f t="shared" si="442"/>
        <v>Potencialmente no tolerable</v>
      </c>
      <c r="AB170" s="78" t="str">
        <f t="shared" si="443"/>
        <v>No</v>
      </c>
      <c r="AC170" s="53" t="s">
        <v>306</v>
      </c>
      <c r="AD170" s="80" t="s">
        <v>230</v>
      </c>
      <c r="AE170" s="78">
        <v>0</v>
      </c>
      <c r="AF170" s="83">
        <v>0</v>
      </c>
      <c r="AG170" s="84">
        <f t="shared" si="444"/>
        <v>0</v>
      </c>
      <c r="AH170" s="27">
        <v>0</v>
      </c>
      <c r="AI170" s="187">
        <f t="shared" si="419"/>
        <v>0</v>
      </c>
      <c r="AJ170" s="145">
        <v>44006</v>
      </c>
      <c r="AK170" s="145" t="s">
        <v>291</v>
      </c>
      <c r="AL170" s="158" t="str">
        <f>IF(MATRIZASPECTOS[[#This Row],[(2) Tipo de valoración 2020]]="","",IF(MATRIZASPECTOS[[#This Row],[(2) Tipo de valoración 2020]]="Manual","",MATRIZASPECTOS[[#This Row],[Probabilidad]]))</f>
        <v>Certeza</v>
      </c>
      <c r="AM170" s="158" t="str">
        <f>IF(MATRIZASPECTOS[[#This Row],[(2) Tipo de valoración 2020]]="","",IF(MATRIZASPECTOS[[#This Row],[(2) Tipo de valoración 2020]]="Manual","",MATRIZASPECTOS[[#This Row],[Consecuencia]]))</f>
        <v>Moderada</v>
      </c>
      <c r="AN170" s="159" t="str">
        <f t="shared" si="420"/>
        <v>Moderado</v>
      </c>
      <c r="AO170" s="159">
        <f t="shared" si="421"/>
        <v>5</v>
      </c>
      <c r="AP170" s="159">
        <f t="shared" si="422"/>
        <v>3</v>
      </c>
      <c r="AQ170" s="78">
        <f t="shared" si="423"/>
        <v>15</v>
      </c>
      <c r="AR170" s="84">
        <f t="shared" si="424"/>
        <v>15</v>
      </c>
      <c r="AS170" s="78" t="str">
        <f t="shared" si="445"/>
        <v>Potencialmente no tolerable</v>
      </c>
      <c r="AT170" s="78" t="str">
        <f t="shared" si="446"/>
        <v>No</v>
      </c>
      <c r="AU170" s="140" t="s">
        <v>314</v>
      </c>
      <c r="AV170" s="37" t="s">
        <v>230</v>
      </c>
      <c r="AW170" s="27">
        <v>0</v>
      </c>
      <c r="AX170" s="191">
        <v>0</v>
      </c>
      <c r="AY170" s="29">
        <f t="shared" si="425"/>
        <v>0</v>
      </c>
      <c r="AZ170" s="27">
        <v>0</v>
      </c>
      <c r="BA170" s="189">
        <f t="shared" si="426"/>
        <v>0</v>
      </c>
      <c r="BB170" s="145">
        <v>44105</v>
      </c>
      <c r="BC170" s="27" t="s">
        <v>291</v>
      </c>
      <c r="BD170" s="27" t="str">
        <f>IF(MATRIZASPECTOS[[#This Row],[(E) Tipo de valoración extraordinaria 2020]]="","",IF(MATRIZASPECTOS[[#This Row],[(E) Tipo de valoración extraordinaria 2020]]="Manual","",MATRIZASPECTOS[[#This Row],[(2) Probabilidad]]))</f>
        <v>Certeza</v>
      </c>
      <c r="BE170" s="27" t="str">
        <f>IF(MATRIZASPECTOS[[#This Row],[(E) Tipo de valoración extraordinaria 2020]]="","",IF(MATRIZASPECTOS[[#This Row],[(E) Tipo de valoración extraordinaria 2020]]="Manual","",MATRIZASPECTOS[[#This Row],[(2) Consecuencia]]))</f>
        <v>Moderada</v>
      </c>
      <c r="BF170" s="27" t="str">
        <f t="shared" si="427"/>
        <v>Moderado</v>
      </c>
      <c r="BG170" s="27">
        <f t="shared" si="428"/>
        <v>5</v>
      </c>
      <c r="BH170" s="27">
        <f t="shared" si="429"/>
        <v>3</v>
      </c>
      <c r="BI170" s="27">
        <f t="shared" si="430"/>
        <v>15</v>
      </c>
      <c r="BJ170" s="29">
        <f t="shared" si="431"/>
        <v>15</v>
      </c>
      <c r="BK170" s="78" t="str">
        <f t="shared" si="436"/>
        <v>Potencialmente no tolerable</v>
      </c>
      <c r="BL170" s="27" t="str">
        <f t="shared" si="432"/>
        <v>No</v>
      </c>
      <c r="BM170" s="53" t="s">
        <v>450</v>
      </c>
      <c r="BN170" s="80"/>
      <c r="BO170" s="84">
        <f t="shared" si="433"/>
        <v>0</v>
      </c>
      <c r="BP170" s="83"/>
      <c r="BQ170" s="84" t="str">
        <f t="shared" si="447"/>
        <v/>
      </c>
      <c r="BR170" s="27"/>
      <c r="BS170" s="85" t="str">
        <f t="shared" si="448"/>
        <v/>
      </c>
      <c r="BT170" s="86"/>
      <c r="BU170" s="78">
        <f t="shared" si="434"/>
        <v>15</v>
      </c>
      <c r="BV170" s="78" t="str">
        <f t="shared" si="435"/>
        <v>Potencialmente no tolerable</v>
      </c>
      <c r="BW170" s="84" t="str">
        <f t="shared" si="449"/>
        <v/>
      </c>
      <c r="BX170" s="78" t="str">
        <f t="shared" si="450"/>
        <v/>
      </c>
      <c r="BY170" s="78" t="str">
        <f t="shared" si="451"/>
        <v/>
      </c>
      <c r="BZ170" s="79"/>
      <c r="CA170" s="80"/>
      <c r="CB170" s="84" t="str">
        <f t="shared" si="452"/>
        <v/>
      </c>
      <c r="CC170" s="83"/>
      <c r="CD170" s="84" t="str">
        <f t="shared" si="453"/>
        <v/>
      </c>
      <c r="CE170" s="27"/>
      <c r="CF170" s="85" t="str">
        <f t="shared" si="454"/>
        <v/>
      </c>
      <c r="CG170" s="86"/>
      <c r="CH170" s="78" t="str">
        <f t="shared" si="455"/>
        <v/>
      </c>
      <c r="CI170" s="78" t="str">
        <f t="shared" si="456"/>
        <v/>
      </c>
      <c r="CJ170" s="84" t="str">
        <f t="shared" si="457"/>
        <v/>
      </c>
      <c r="CK170" s="78" t="str">
        <f t="shared" si="458"/>
        <v/>
      </c>
      <c r="CL170" s="78" t="str">
        <f t="shared" si="459"/>
        <v/>
      </c>
      <c r="CM170" s="79"/>
      <c r="CN170" s="80"/>
      <c r="CO170" s="84" t="str">
        <f t="shared" si="460"/>
        <v/>
      </c>
      <c r="CP170" s="83"/>
      <c r="CQ170" s="84" t="str">
        <f t="shared" si="461"/>
        <v/>
      </c>
      <c r="CR170" s="27"/>
      <c r="CS170" s="85" t="str">
        <f t="shared" si="462"/>
        <v/>
      </c>
      <c r="CT170" s="86"/>
      <c r="CU170" s="78" t="str">
        <f t="shared" si="463"/>
        <v/>
      </c>
      <c r="CV170" s="78" t="str">
        <f t="shared" si="464"/>
        <v/>
      </c>
      <c r="CW170" s="84" t="str">
        <f t="shared" si="465"/>
        <v/>
      </c>
      <c r="CX170" s="78" t="str">
        <f t="shared" si="466"/>
        <v/>
      </c>
      <c r="CY170" s="78" t="str">
        <f t="shared" si="467"/>
        <v/>
      </c>
      <c r="CZ170" s="87"/>
    </row>
    <row r="171" spans="1:104" ht="45.75" thickBot="1" x14ac:dyDescent="0.3">
      <c r="A171" s="17">
        <v>168</v>
      </c>
      <c r="B171" s="76" t="str">
        <f t="shared" si="437"/>
        <v>Gestión Integral para el Seguimiento y Control a los Títulos Mineros</v>
      </c>
      <c r="C171" s="76" t="str">
        <f t="shared" si="438"/>
        <v>Generación de residuos</v>
      </c>
      <c r="D171" s="76" t="str">
        <f t="shared" si="439"/>
        <v>Contaminación por generación de residuos de aparatos eléctricos y electrónicos</v>
      </c>
      <c r="E171" s="82">
        <v>43647</v>
      </c>
      <c r="F171" s="168" t="s">
        <v>334</v>
      </c>
      <c r="G171" s="99" t="s">
        <v>177</v>
      </c>
      <c r="H171" s="99" t="s">
        <v>338</v>
      </c>
      <c r="I171" s="77" t="s">
        <v>6</v>
      </c>
      <c r="J171" s="78" t="s">
        <v>92</v>
      </c>
      <c r="K171" s="111" t="s">
        <v>221</v>
      </c>
      <c r="L171" s="53" t="s">
        <v>276</v>
      </c>
      <c r="M171" s="80" t="s">
        <v>68</v>
      </c>
      <c r="N171" s="77" t="s">
        <v>214</v>
      </c>
      <c r="O171" s="77" t="s">
        <v>462</v>
      </c>
      <c r="P171" s="77" t="s">
        <v>23</v>
      </c>
      <c r="Q171" s="77" t="s">
        <v>58</v>
      </c>
      <c r="R171" s="78" t="s">
        <v>71</v>
      </c>
      <c r="S171" s="81" t="s">
        <v>76</v>
      </c>
      <c r="T171" s="82">
        <v>43647</v>
      </c>
      <c r="U171" s="78" t="s">
        <v>101</v>
      </c>
      <c r="V171" s="78" t="s">
        <v>103</v>
      </c>
      <c r="W171" s="78" t="str">
        <f t="shared" si="440"/>
        <v>Moderado</v>
      </c>
      <c r="X171" s="78">
        <f t="shared" si="468"/>
        <v>5</v>
      </c>
      <c r="Y171" s="78">
        <f t="shared" si="469"/>
        <v>3</v>
      </c>
      <c r="Z171" s="78">
        <f t="shared" si="441"/>
        <v>15</v>
      </c>
      <c r="AA171" s="78" t="str">
        <f t="shared" si="442"/>
        <v>Potencialmente no tolerable</v>
      </c>
      <c r="AB171" s="78" t="str">
        <f t="shared" si="443"/>
        <v>No</v>
      </c>
      <c r="AC171" s="53" t="s">
        <v>306</v>
      </c>
      <c r="AD171" s="71" t="s">
        <v>230</v>
      </c>
      <c r="AE171" s="89">
        <v>0</v>
      </c>
      <c r="AF171" s="93">
        <v>0</v>
      </c>
      <c r="AG171" s="84">
        <f t="shared" si="444"/>
        <v>0</v>
      </c>
      <c r="AH171" s="27">
        <v>0</v>
      </c>
      <c r="AI171" s="187">
        <f t="shared" si="419"/>
        <v>0</v>
      </c>
      <c r="AJ171" s="145">
        <v>44006</v>
      </c>
      <c r="AK171" s="145" t="s">
        <v>291</v>
      </c>
      <c r="AL171" s="158" t="str">
        <f>IF(MATRIZASPECTOS[[#This Row],[(2) Tipo de valoración 2020]]="","",IF(MATRIZASPECTOS[[#This Row],[(2) Tipo de valoración 2020]]="Manual","",MATRIZASPECTOS[[#This Row],[Probabilidad]]))</f>
        <v>Certeza</v>
      </c>
      <c r="AM171" s="158" t="str">
        <f>IF(MATRIZASPECTOS[[#This Row],[(2) Tipo de valoración 2020]]="","",IF(MATRIZASPECTOS[[#This Row],[(2) Tipo de valoración 2020]]="Manual","",MATRIZASPECTOS[[#This Row],[Consecuencia]]))</f>
        <v>Moderada</v>
      </c>
      <c r="AN171" s="159" t="str">
        <f t="shared" si="420"/>
        <v>Moderado</v>
      </c>
      <c r="AO171" s="159">
        <f t="shared" si="421"/>
        <v>5</v>
      </c>
      <c r="AP171" s="159">
        <f t="shared" si="422"/>
        <v>3</v>
      </c>
      <c r="AQ171" s="78">
        <f t="shared" si="423"/>
        <v>15</v>
      </c>
      <c r="AR171" s="84">
        <f t="shared" si="424"/>
        <v>15</v>
      </c>
      <c r="AS171" s="78" t="str">
        <f t="shared" si="445"/>
        <v>Potencialmente no tolerable</v>
      </c>
      <c r="AT171" s="78" t="str">
        <f t="shared" si="446"/>
        <v>No</v>
      </c>
      <c r="AU171" s="140" t="s">
        <v>314</v>
      </c>
      <c r="AV171" s="37" t="s">
        <v>230</v>
      </c>
      <c r="AW171" s="27">
        <v>0</v>
      </c>
      <c r="AX171" s="191">
        <v>0</v>
      </c>
      <c r="AY171" s="29">
        <f t="shared" si="425"/>
        <v>0</v>
      </c>
      <c r="AZ171" s="27">
        <v>0</v>
      </c>
      <c r="BA171" s="189">
        <f t="shared" si="426"/>
        <v>0</v>
      </c>
      <c r="BB171" s="142">
        <v>44105</v>
      </c>
      <c r="BC171" s="27" t="s">
        <v>291</v>
      </c>
      <c r="BD171" s="27" t="str">
        <f>IF(MATRIZASPECTOS[[#This Row],[(E) Tipo de valoración extraordinaria 2020]]="","",IF(MATRIZASPECTOS[[#This Row],[(E) Tipo de valoración extraordinaria 2020]]="Manual","",MATRIZASPECTOS[[#This Row],[(2) Probabilidad]]))</f>
        <v>Certeza</v>
      </c>
      <c r="BE171" s="27" t="str">
        <f>IF(MATRIZASPECTOS[[#This Row],[(E) Tipo de valoración extraordinaria 2020]]="","",IF(MATRIZASPECTOS[[#This Row],[(E) Tipo de valoración extraordinaria 2020]]="Manual","",MATRIZASPECTOS[[#This Row],[(2) Consecuencia]]))</f>
        <v>Moderada</v>
      </c>
      <c r="BF171" s="27" t="str">
        <f t="shared" si="427"/>
        <v>Moderado</v>
      </c>
      <c r="BG171" s="27">
        <f t="shared" si="428"/>
        <v>5</v>
      </c>
      <c r="BH171" s="27">
        <f t="shared" si="429"/>
        <v>3</v>
      </c>
      <c r="BI171" s="27">
        <f t="shared" si="430"/>
        <v>15</v>
      </c>
      <c r="BJ171" s="29">
        <f t="shared" si="431"/>
        <v>15</v>
      </c>
      <c r="BK171" s="78" t="str">
        <f t="shared" si="436"/>
        <v>Potencialmente no tolerable</v>
      </c>
      <c r="BL171" s="27" t="str">
        <f t="shared" si="432"/>
        <v>No</v>
      </c>
      <c r="BM171" s="53" t="s">
        <v>420</v>
      </c>
      <c r="BN171" s="80"/>
      <c r="BO171" s="84">
        <f t="shared" si="433"/>
        <v>0</v>
      </c>
      <c r="BP171" s="83"/>
      <c r="BQ171" s="84" t="str">
        <f t="shared" si="447"/>
        <v/>
      </c>
      <c r="BR171" s="27"/>
      <c r="BS171" s="85" t="str">
        <f t="shared" si="448"/>
        <v/>
      </c>
      <c r="BT171" s="86"/>
      <c r="BU171" s="78">
        <f t="shared" si="434"/>
        <v>15</v>
      </c>
      <c r="BV171" s="78" t="str">
        <f t="shared" si="435"/>
        <v>Potencialmente no tolerable</v>
      </c>
      <c r="BW171" s="84" t="str">
        <f t="shared" si="449"/>
        <v/>
      </c>
      <c r="BX171" s="78" t="str">
        <f t="shared" si="450"/>
        <v/>
      </c>
      <c r="BY171" s="78" t="str">
        <f t="shared" si="451"/>
        <v/>
      </c>
      <c r="BZ171" s="79"/>
      <c r="CA171" s="80"/>
      <c r="CB171" s="84" t="str">
        <f t="shared" si="452"/>
        <v/>
      </c>
      <c r="CC171" s="83"/>
      <c r="CD171" s="84" t="str">
        <f t="shared" si="453"/>
        <v/>
      </c>
      <c r="CE171" s="27"/>
      <c r="CF171" s="85" t="str">
        <f t="shared" si="454"/>
        <v/>
      </c>
      <c r="CG171" s="86"/>
      <c r="CH171" s="78" t="str">
        <f t="shared" si="455"/>
        <v/>
      </c>
      <c r="CI171" s="78" t="str">
        <f t="shared" si="456"/>
        <v/>
      </c>
      <c r="CJ171" s="84" t="str">
        <f t="shared" si="457"/>
        <v/>
      </c>
      <c r="CK171" s="78" t="str">
        <f t="shared" si="458"/>
        <v/>
      </c>
      <c r="CL171" s="78" t="str">
        <f t="shared" si="459"/>
        <v/>
      </c>
      <c r="CM171" s="79"/>
      <c r="CN171" s="80"/>
      <c r="CO171" s="84" t="str">
        <f t="shared" si="460"/>
        <v/>
      </c>
      <c r="CP171" s="83"/>
      <c r="CQ171" s="84" t="str">
        <f t="shared" si="461"/>
        <v/>
      </c>
      <c r="CR171" s="27"/>
      <c r="CS171" s="85" t="str">
        <f t="shared" si="462"/>
        <v/>
      </c>
      <c r="CT171" s="86"/>
      <c r="CU171" s="78" t="str">
        <f t="shared" si="463"/>
        <v/>
      </c>
      <c r="CV171" s="78" t="str">
        <f t="shared" si="464"/>
        <v/>
      </c>
      <c r="CW171" s="84" t="str">
        <f t="shared" si="465"/>
        <v/>
      </c>
      <c r="CX171" s="78" t="str">
        <f t="shared" si="466"/>
        <v/>
      </c>
      <c r="CY171" s="78" t="str">
        <f t="shared" si="467"/>
        <v/>
      </c>
      <c r="CZ171" s="87"/>
    </row>
    <row r="172" spans="1:104" ht="45.75" thickBot="1" x14ac:dyDescent="0.3">
      <c r="A172" s="17">
        <v>169</v>
      </c>
      <c r="B172" s="76" t="str">
        <f t="shared" si="437"/>
        <v>Gestión Integral para el Seguimiento y Control a los Títulos Mineros</v>
      </c>
      <c r="C172" s="76" t="str">
        <f t="shared" si="438"/>
        <v>Generación de residuos</v>
      </c>
      <c r="D172" s="76" t="str">
        <f t="shared" si="439"/>
        <v>Contaminación por generación de residuos de escombro</v>
      </c>
      <c r="E172" s="82">
        <v>43647</v>
      </c>
      <c r="F172" s="168" t="s">
        <v>334</v>
      </c>
      <c r="G172" s="99" t="s">
        <v>177</v>
      </c>
      <c r="H172" s="99" t="s">
        <v>338</v>
      </c>
      <c r="I172" s="77" t="s">
        <v>6</v>
      </c>
      <c r="J172" s="78" t="s">
        <v>92</v>
      </c>
      <c r="K172" s="111" t="s">
        <v>221</v>
      </c>
      <c r="L172" s="53" t="s">
        <v>276</v>
      </c>
      <c r="M172" s="80" t="s">
        <v>68</v>
      </c>
      <c r="N172" s="77" t="s">
        <v>224</v>
      </c>
      <c r="O172" s="77" t="s">
        <v>462</v>
      </c>
      <c r="P172" s="77" t="s">
        <v>23</v>
      </c>
      <c r="Q172" s="77" t="s">
        <v>57</v>
      </c>
      <c r="R172" s="78" t="s">
        <v>71</v>
      </c>
      <c r="S172" s="81" t="s">
        <v>76</v>
      </c>
      <c r="T172" s="82">
        <v>43647</v>
      </c>
      <c r="U172" s="78" t="s">
        <v>99</v>
      </c>
      <c r="V172" s="78" t="s">
        <v>104</v>
      </c>
      <c r="W172" s="78" t="str">
        <f t="shared" si="440"/>
        <v>Bajo</v>
      </c>
      <c r="X172" s="78">
        <f t="shared" si="468"/>
        <v>1</v>
      </c>
      <c r="Y172" s="78">
        <f t="shared" si="469"/>
        <v>5</v>
      </c>
      <c r="Z172" s="78">
        <f t="shared" si="441"/>
        <v>5</v>
      </c>
      <c r="AA172" s="78" t="str">
        <f t="shared" si="442"/>
        <v>Tolerable</v>
      </c>
      <c r="AB172" s="78" t="str">
        <f t="shared" si="443"/>
        <v>No</v>
      </c>
      <c r="AC172" s="53" t="s">
        <v>306</v>
      </c>
      <c r="AD172" s="80" t="s">
        <v>230</v>
      </c>
      <c r="AE172" s="78">
        <v>0</v>
      </c>
      <c r="AF172" s="83">
        <v>0</v>
      </c>
      <c r="AG172" s="84">
        <f t="shared" si="444"/>
        <v>0</v>
      </c>
      <c r="AH172" s="27">
        <v>0</v>
      </c>
      <c r="AI172" s="187">
        <f t="shared" si="419"/>
        <v>0</v>
      </c>
      <c r="AJ172" s="145">
        <v>44006</v>
      </c>
      <c r="AK172" s="145" t="s">
        <v>291</v>
      </c>
      <c r="AL172" s="158" t="str">
        <f>IF(MATRIZASPECTOS[[#This Row],[(2) Tipo de valoración 2020]]="","",IF(MATRIZASPECTOS[[#This Row],[(2) Tipo de valoración 2020]]="Manual","",MATRIZASPECTOS[[#This Row],[Probabilidad]]))</f>
        <v>Improbable</v>
      </c>
      <c r="AM172" s="158" t="str">
        <f>IF(MATRIZASPECTOS[[#This Row],[(2) Tipo de valoración 2020]]="","",IF(MATRIZASPECTOS[[#This Row],[(2) Tipo de valoración 2020]]="Manual","",MATRIZASPECTOS[[#This Row],[Consecuencia]]))</f>
        <v>Alta</v>
      </c>
      <c r="AN172" s="159" t="str">
        <f t="shared" si="420"/>
        <v>Bajo</v>
      </c>
      <c r="AO172" s="159">
        <f t="shared" si="421"/>
        <v>1</v>
      </c>
      <c r="AP172" s="159">
        <f t="shared" si="422"/>
        <v>5</v>
      </c>
      <c r="AQ172" s="78">
        <f t="shared" si="423"/>
        <v>5</v>
      </c>
      <c r="AR172" s="84">
        <f t="shared" si="424"/>
        <v>5</v>
      </c>
      <c r="AS172" s="78" t="str">
        <f t="shared" si="445"/>
        <v>Tolerable</v>
      </c>
      <c r="AT172" s="78" t="str">
        <f t="shared" si="446"/>
        <v>No</v>
      </c>
      <c r="AU172" s="140" t="s">
        <v>314</v>
      </c>
      <c r="AV172" s="37" t="s">
        <v>230</v>
      </c>
      <c r="AW172" s="27">
        <v>0</v>
      </c>
      <c r="AX172" s="191">
        <v>0</v>
      </c>
      <c r="AY172" s="29">
        <f t="shared" si="425"/>
        <v>0</v>
      </c>
      <c r="AZ172" s="27">
        <v>0</v>
      </c>
      <c r="BA172" s="189">
        <f t="shared" si="426"/>
        <v>0</v>
      </c>
      <c r="BB172" s="142">
        <v>44105</v>
      </c>
      <c r="BC172" s="27" t="s">
        <v>291</v>
      </c>
      <c r="BD172" s="27" t="str">
        <f>IF(MATRIZASPECTOS[[#This Row],[(E) Tipo de valoración extraordinaria 2020]]="","",IF(MATRIZASPECTOS[[#This Row],[(E) Tipo de valoración extraordinaria 2020]]="Manual","",MATRIZASPECTOS[[#This Row],[(2) Probabilidad]]))</f>
        <v>Improbable</v>
      </c>
      <c r="BE172" s="27" t="str">
        <f>IF(MATRIZASPECTOS[[#This Row],[(E) Tipo de valoración extraordinaria 2020]]="","",IF(MATRIZASPECTOS[[#This Row],[(E) Tipo de valoración extraordinaria 2020]]="Manual","",MATRIZASPECTOS[[#This Row],[(2) Consecuencia]]))</f>
        <v>Alta</v>
      </c>
      <c r="BF172" s="27" t="str">
        <f t="shared" si="427"/>
        <v>Bajo</v>
      </c>
      <c r="BG172" s="27">
        <f t="shared" si="428"/>
        <v>1</v>
      </c>
      <c r="BH172" s="27">
        <f t="shared" si="429"/>
        <v>5</v>
      </c>
      <c r="BI172" s="27">
        <f t="shared" si="430"/>
        <v>5</v>
      </c>
      <c r="BJ172" s="29">
        <f t="shared" si="431"/>
        <v>5</v>
      </c>
      <c r="BK172" s="78" t="str">
        <f t="shared" si="436"/>
        <v>Tolerable</v>
      </c>
      <c r="BL172" s="27" t="str">
        <f t="shared" si="432"/>
        <v>No</v>
      </c>
      <c r="BM172" s="53" t="s">
        <v>421</v>
      </c>
      <c r="BN172" s="80"/>
      <c r="BO172" s="84">
        <f t="shared" si="433"/>
        <v>0</v>
      </c>
      <c r="BP172" s="83"/>
      <c r="BQ172" s="84" t="str">
        <f t="shared" si="447"/>
        <v/>
      </c>
      <c r="BR172" s="27"/>
      <c r="BS172" s="85" t="str">
        <f t="shared" si="448"/>
        <v/>
      </c>
      <c r="BT172" s="86"/>
      <c r="BU172" s="78">
        <f t="shared" si="434"/>
        <v>5</v>
      </c>
      <c r="BV172" s="78" t="str">
        <f t="shared" si="435"/>
        <v>Tolerable</v>
      </c>
      <c r="BW172" s="84" t="str">
        <f t="shared" si="449"/>
        <v/>
      </c>
      <c r="BX172" s="78" t="str">
        <f t="shared" si="450"/>
        <v/>
      </c>
      <c r="BY172" s="78" t="str">
        <f t="shared" si="451"/>
        <v/>
      </c>
      <c r="BZ172" s="79"/>
      <c r="CA172" s="80"/>
      <c r="CB172" s="84" t="str">
        <f t="shared" si="452"/>
        <v/>
      </c>
      <c r="CC172" s="83"/>
      <c r="CD172" s="84" t="str">
        <f t="shared" si="453"/>
        <v/>
      </c>
      <c r="CE172" s="27"/>
      <c r="CF172" s="85" t="str">
        <f t="shared" si="454"/>
        <v/>
      </c>
      <c r="CG172" s="86"/>
      <c r="CH172" s="78" t="str">
        <f t="shared" si="455"/>
        <v/>
      </c>
      <c r="CI172" s="78" t="str">
        <f t="shared" si="456"/>
        <v/>
      </c>
      <c r="CJ172" s="84" t="str">
        <f t="shared" si="457"/>
        <v/>
      </c>
      <c r="CK172" s="78" t="str">
        <f t="shared" si="458"/>
        <v/>
      </c>
      <c r="CL172" s="78" t="str">
        <f t="shared" si="459"/>
        <v/>
      </c>
      <c r="CM172" s="79"/>
      <c r="CN172" s="80"/>
      <c r="CO172" s="84" t="str">
        <f t="shared" si="460"/>
        <v/>
      </c>
      <c r="CP172" s="83"/>
      <c r="CQ172" s="84" t="str">
        <f t="shared" si="461"/>
        <v/>
      </c>
      <c r="CR172" s="27"/>
      <c r="CS172" s="85" t="str">
        <f t="shared" si="462"/>
        <v/>
      </c>
      <c r="CT172" s="86"/>
      <c r="CU172" s="78" t="str">
        <f t="shared" si="463"/>
        <v/>
      </c>
      <c r="CV172" s="78" t="str">
        <f t="shared" si="464"/>
        <v/>
      </c>
      <c r="CW172" s="84" t="str">
        <f t="shared" si="465"/>
        <v/>
      </c>
      <c r="CX172" s="78" t="str">
        <f t="shared" si="466"/>
        <v/>
      </c>
      <c r="CY172" s="78" t="str">
        <f t="shared" si="467"/>
        <v/>
      </c>
      <c r="CZ172" s="87"/>
    </row>
    <row r="173" spans="1:104" ht="45.75" thickBot="1" x14ac:dyDescent="0.3">
      <c r="A173" s="17">
        <v>170</v>
      </c>
      <c r="B173" s="88" t="str">
        <f t="shared" si="437"/>
        <v>Gestión Integral para el Seguimiento y Control a los Títulos Mineros</v>
      </c>
      <c r="C173" s="88" t="str">
        <f t="shared" si="438"/>
        <v>Generación de residuos</v>
      </c>
      <c r="D173" s="88" t="str">
        <f t="shared" si="439"/>
        <v>Contaminación por generación de residuos peligrosos</v>
      </c>
      <c r="E173" s="92">
        <v>43647</v>
      </c>
      <c r="F173" s="169" t="s">
        <v>334</v>
      </c>
      <c r="G173" s="99" t="s">
        <v>177</v>
      </c>
      <c r="H173" s="99" t="s">
        <v>338</v>
      </c>
      <c r="I173" s="101" t="s">
        <v>6</v>
      </c>
      <c r="J173" s="89" t="s">
        <v>92</v>
      </c>
      <c r="K173" s="105" t="s">
        <v>222</v>
      </c>
      <c r="L173" s="53" t="s">
        <v>276</v>
      </c>
      <c r="M173" s="91" t="s">
        <v>68</v>
      </c>
      <c r="N173" s="101" t="s">
        <v>225</v>
      </c>
      <c r="O173" s="77" t="s">
        <v>462</v>
      </c>
      <c r="P173" s="101" t="s">
        <v>23</v>
      </c>
      <c r="Q173" s="101" t="s">
        <v>56</v>
      </c>
      <c r="R173" s="89" t="s">
        <v>71</v>
      </c>
      <c r="S173" s="102" t="s">
        <v>76</v>
      </c>
      <c r="T173" s="92">
        <v>43647</v>
      </c>
      <c r="U173" s="89" t="s">
        <v>99</v>
      </c>
      <c r="V173" s="89" t="s">
        <v>103</v>
      </c>
      <c r="W173" s="89" t="str">
        <f t="shared" si="440"/>
        <v>Bajo</v>
      </c>
      <c r="X173" s="89">
        <f t="shared" si="468"/>
        <v>1</v>
      </c>
      <c r="Y173" s="89">
        <f t="shared" si="469"/>
        <v>3</v>
      </c>
      <c r="Z173" s="89">
        <f t="shared" si="441"/>
        <v>3</v>
      </c>
      <c r="AA173" s="89" t="str">
        <f t="shared" si="442"/>
        <v>Tolerable</v>
      </c>
      <c r="AB173" s="89" t="str">
        <f t="shared" si="443"/>
        <v>No</v>
      </c>
      <c r="AC173" s="53" t="s">
        <v>306</v>
      </c>
      <c r="AD173" s="80" t="s">
        <v>230</v>
      </c>
      <c r="AE173" s="78">
        <v>0</v>
      </c>
      <c r="AF173" s="93">
        <v>0</v>
      </c>
      <c r="AG173" s="94">
        <f t="shared" si="444"/>
        <v>0</v>
      </c>
      <c r="AH173" s="69">
        <v>0</v>
      </c>
      <c r="AI173" s="186">
        <f t="shared" si="419"/>
        <v>0</v>
      </c>
      <c r="AJ173" s="144">
        <v>44006</v>
      </c>
      <c r="AK173" s="144" t="s">
        <v>291</v>
      </c>
      <c r="AL173" s="156" t="str">
        <f>IF(MATRIZASPECTOS[[#This Row],[(2) Tipo de valoración 2020]]="","",IF(MATRIZASPECTOS[[#This Row],[(2) Tipo de valoración 2020]]="Manual","",MATRIZASPECTOS[[#This Row],[Probabilidad]]))</f>
        <v>Improbable</v>
      </c>
      <c r="AM173" s="156" t="str">
        <f>IF(MATRIZASPECTOS[[#This Row],[(2) Tipo de valoración 2020]]="","",IF(MATRIZASPECTOS[[#This Row],[(2) Tipo de valoración 2020]]="Manual","",MATRIZASPECTOS[[#This Row],[Consecuencia]]))</f>
        <v>Moderada</v>
      </c>
      <c r="AN173" s="157" t="str">
        <f t="shared" si="420"/>
        <v>Bajo</v>
      </c>
      <c r="AO173" s="157">
        <f t="shared" si="421"/>
        <v>1</v>
      </c>
      <c r="AP173" s="157">
        <f t="shared" si="422"/>
        <v>3</v>
      </c>
      <c r="AQ173" s="89">
        <f t="shared" si="423"/>
        <v>3</v>
      </c>
      <c r="AR173" s="94">
        <f t="shared" si="424"/>
        <v>3</v>
      </c>
      <c r="AS173" s="89" t="str">
        <f t="shared" si="445"/>
        <v>Tolerable</v>
      </c>
      <c r="AT173" s="89" t="str">
        <f t="shared" si="446"/>
        <v>No</v>
      </c>
      <c r="AU173" s="140" t="s">
        <v>314</v>
      </c>
      <c r="AV173" s="37" t="s">
        <v>230</v>
      </c>
      <c r="AW173" s="27">
        <v>0</v>
      </c>
      <c r="AX173" s="191">
        <v>0</v>
      </c>
      <c r="AY173" s="29">
        <f t="shared" si="425"/>
        <v>0</v>
      </c>
      <c r="AZ173" s="27">
        <v>0</v>
      </c>
      <c r="BA173" s="189">
        <f t="shared" si="426"/>
        <v>0</v>
      </c>
      <c r="BB173" s="142">
        <v>44105</v>
      </c>
      <c r="BC173" s="27" t="s">
        <v>291</v>
      </c>
      <c r="BD173" s="27" t="str">
        <f>IF(MATRIZASPECTOS[[#This Row],[(E) Tipo de valoración extraordinaria 2020]]="","",IF(MATRIZASPECTOS[[#This Row],[(E) Tipo de valoración extraordinaria 2020]]="Manual","",MATRIZASPECTOS[[#This Row],[(2) Probabilidad]]))</f>
        <v>Improbable</v>
      </c>
      <c r="BE173" s="27" t="str">
        <f>IF(MATRIZASPECTOS[[#This Row],[(E) Tipo de valoración extraordinaria 2020]]="","",IF(MATRIZASPECTOS[[#This Row],[(E) Tipo de valoración extraordinaria 2020]]="Manual","",MATRIZASPECTOS[[#This Row],[(2) Consecuencia]]))</f>
        <v>Moderada</v>
      </c>
      <c r="BF173" s="27" t="str">
        <f t="shared" si="427"/>
        <v>Bajo</v>
      </c>
      <c r="BG173" s="27">
        <f t="shared" si="428"/>
        <v>1</v>
      </c>
      <c r="BH173" s="27">
        <f t="shared" si="429"/>
        <v>3</v>
      </c>
      <c r="BI173" s="27">
        <f t="shared" si="430"/>
        <v>3</v>
      </c>
      <c r="BJ173" s="29">
        <f t="shared" si="431"/>
        <v>3</v>
      </c>
      <c r="BK173" s="89" t="str">
        <f t="shared" si="436"/>
        <v>Tolerable</v>
      </c>
      <c r="BL173" s="27" t="str">
        <f t="shared" si="432"/>
        <v>No</v>
      </c>
      <c r="BM173" s="53" t="s">
        <v>422</v>
      </c>
      <c r="BN173" s="91"/>
      <c r="BO173" s="94">
        <f t="shared" si="433"/>
        <v>0</v>
      </c>
      <c r="BP173" s="93"/>
      <c r="BQ173" s="94" t="str">
        <f t="shared" si="447"/>
        <v/>
      </c>
      <c r="BR173" s="69"/>
      <c r="BS173" s="95" t="str">
        <f t="shared" si="448"/>
        <v/>
      </c>
      <c r="BT173" s="96"/>
      <c r="BU173" s="89">
        <f t="shared" si="434"/>
        <v>3</v>
      </c>
      <c r="BV173" s="89" t="str">
        <f t="shared" si="435"/>
        <v>Tolerable</v>
      </c>
      <c r="BW173" s="94" t="str">
        <f t="shared" si="449"/>
        <v/>
      </c>
      <c r="BX173" s="89" t="str">
        <f t="shared" si="450"/>
        <v/>
      </c>
      <c r="BY173" s="89" t="str">
        <f t="shared" si="451"/>
        <v/>
      </c>
      <c r="BZ173" s="90"/>
      <c r="CA173" s="91"/>
      <c r="CB173" s="94" t="str">
        <f t="shared" si="452"/>
        <v/>
      </c>
      <c r="CC173" s="93"/>
      <c r="CD173" s="94" t="str">
        <f t="shared" si="453"/>
        <v/>
      </c>
      <c r="CE173" s="69"/>
      <c r="CF173" s="95" t="str">
        <f t="shared" si="454"/>
        <v/>
      </c>
      <c r="CG173" s="96"/>
      <c r="CH173" s="89" t="str">
        <f t="shared" si="455"/>
        <v/>
      </c>
      <c r="CI173" s="89" t="str">
        <f t="shared" si="456"/>
        <v/>
      </c>
      <c r="CJ173" s="94" t="str">
        <f t="shared" si="457"/>
        <v/>
      </c>
      <c r="CK173" s="89" t="str">
        <f t="shared" si="458"/>
        <v/>
      </c>
      <c r="CL173" s="89" t="str">
        <f t="shared" si="459"/>
        <v/>
      </c>
      <c r="CM173" s="90"/>
      <c r="CN173" s="91"/>
      <c r="CO173" s="94" t="str">
        <f t="shared" si="460"/>
        <v/>
      </c>
      <c r="CP173" s="93"/>
      <c r="CQ173" s="94" t="str">
        <f t="shared" si="461"/>
        <v/>
      </c>
      <c r="CR173" s="69"/>
      <c r="CS173" s="95" t="str">
        <f t="shared" si="462"/>
        <v/>
      </c>
      <c r="CT173" s="96"/>
      <c r="CU173" s="89" t="str">
        <f t="shared" si="463"/>
        <v/>
      </c>
      <c r="CV173" s="89" t="str">
        <f t="shared" si="464"/>
        <v/>
      </c>
      <c r="CW173" s="94" t="str">
        <f t="shared" si="465"/>
        <v/>
      </c>
      <c r="CX173" s="89" t="str">
        <f t="shared" si="466"/>
        <v/>
      </c>
      <c r="CY173" s="89" t="str">
        <f t="shared" si="467"/>
        <v/>
      </c>
      <c r="CZ173" s="97"/>
    </row>
    <row r="174" spans="1:104" ht="45.75" thickBot="1" x14ac:dyDescent="0.3">
      <c r="A174" s="17">
        <v>171</v>
      </c>
      <c r="B174" s="18" t="str">
        <f t="shared" ref="B174:B208" si="470">IF(I174="","",I174)</f>
        <v>Seguridad Minera</v>
      </c>
      <c r="C174" s="18" t="str">
        <f t="shared" ref="C174:C208" si="471">IF(P174="","",P174)</f>
        <v>Consumo del recurso hídrico</v>
      </c>
      <c r="D174" s="18" t="str">
        <f t="shared" ref="D174:D208" si="472">IF(Q174="","",Q174)</f>
        <v>Agotamiento del recurso hídrico</v>
      </c>
      <c r="E174" s="35">
        <v>43647</v>
      </c>
      <c r="F174" s="167" t="s">
        <v>334</v>
      </c>
      <c r="G174" s="99" t="s">
        <v>177</v>
      </c>
      <c r="H174" s="99" t="s">
        <v>338</v>
      </c>
      <c r="I174" s="26" t="s">
        <v>7</v>
      </c>
      <c r="J174" s="27" t="s">
        <v>90</v>
      </c>
      <c r="K174" s="104" t="s">
        <v>230</v>
      </c>
      <c r="L174" s="53" t="s">
        <v>280</v>
      </c>
      <c r="M174" s="37" t="s">
        <v>233</v>
      </c>
      <c r="N174" s="26" t="s">
        <v>199</v>
      </c>
      <c r="O174" s="26" t="s">
        <v>464</v>
      </c>
      <c r="P174" s="26" t="s">
        <v>21</v>
      </c>
      <c r="Q174" s="26" t="s">
        <v>52</v>
      </c>
      <c r="R174" s="27" t="s">
        <v>71</v>
      </c>
      <c r="S174" s="55" t="s">
        <v>75</v>
      </c>
      <c r="T174" s="35">
        <v>43647</v>
      </c>
      <c r="U174" s="27" t="s">
        <v>100</v>
      </c>
      <c r="V174" s="27" t="s">
        <v>103</v>
      </c>
      <c r="W174" s="27" t="str">
        <f t="shared" ref="W174:W208" si="473">IF(Z174="","",IF(Z174&lt;=10,"Bajo",IF(Z174&lt;=15,"Moderado",IF(Z174&gt;15,"Alto",""))))</f>
        <v>Bajo</v>
      </c>
      <c r="X174" s="27">
        <f t="shared" ref="X174:X205" si="474">IF(U174="","",VLOOKUP(U174,MATRIZ2,2,FALSE))</f>
        <v>3</v>
      </c>
      <c r="Y174" s="27">
        <f t="shared" ref="Y174:Y205" si="475">IF(V174="","",VLOOKUP(V174,MATRIZ3,2,FALSE))</f>
        <v>3</v>
      </c>
      <c r="Z174" s="27">
        <f t="shared" ref="Z174:Z208" si="476">IF(X174="","",IF(Y174="","",(X174*Y174)))</f>
        <v>9</v>
      </c>
      <c r="AA174" s="27" t="str">
        <f t="shared" ref="AA174:AA208" si="477">IF(Z174="","",IF(Z174&lt;=10,"Tolerable",IF(Z174&lt;=15,"Potencialmente no tolerable",IF(Z174&gt;15,"No tolerable",""))))</f>
        <v>Tolerable</v>
      </c>
      <c r="AB174" s="27" t="str">
        <f t="shared" ref="AB174:AB208" si="478">IF(AA174="","",IF(AA174="Tolerable","No",IF(AA174="Potencialmente no tolerable","No",IF(AA174="No tolerable","Si",""))))</f>
        <v>No</v>
      </c>
      <c r="AC174" s="53" t="s">
        <v>306</v>
      </c>
      <c r="AD174" s="80" t="s">
        <v>230</v>
      </c>
      <c r="AE174" s="78">
        <v>0</v>
      </c>
      <c r="AF174" s="83">
        <v>0</v>
      </c>
      <c r="AG174" s="29">
        <f t="shared" ref="AG174:AG208" si="479">IF(AE174="","",IF(AF174="","",(AE174-(AE174*AF174))))</f>
        <v>0</v>
      </c>
      <c r="AH174" s="27">
        <v>0</v>
      </c>
      <c r="AI174" s="184">
        <f t="shared" si="419"/>
        <v>0</v>
      </c>
      <c r="AJ174" s="142">
        <v>44006</v>
      </c>
      <c r="AK174" s="142" t="s">
        <v>291</v>
      </c>
      <c r="AL174" s="152" t="str">
        <f>IF(MATRIZASPECTOS[[#This Row],[(2) Tipo de valoración 2020]]="","",IF(MATRIZASPECTOS[[#This Row],[(2) Tipo de valoración 2020]]="Manual","",MATRIZASPECTOS[[#This Row],[Probabilidad]]))</f>
        <v>Probable</v>
      </c>
      <c r="AM174" s="152" t="str">
        <f>IF(MATRIZASPECTOS[[#This Row],[(2) Tipo de valoración 2020]]="","",IF(MATRIZASPECTOS[[#This Row],[(2) Tipo de valoración 2020]]="Manual","",MATRIZASPECTOS[[#This Row],[Consecuencia]]))</f>
        <v>Moderada</v>
      </c>
      <c r="AN174" s="153" t="str">
        <f t="shared" si="420"/>
        <v>Bajo</v>
      </c>
      <c r="AO174" s="153">
        <f t="shared" si="421"/>
        <v>3</v>
      </c>
      <c r="AP174" s="153">
        <f t="shared" si="422"/>
        <v>3</v>
      </c>
      <c r="AQ174" s="27">
        <f t="shared" si="423"/>
        <v>9</v>
      </c>
      <c r="AR174" s="29">
        <f t="shared" si="424"/>
        <v>9</v>
      </c>
      <c r="AS174" s="27" t="str">
        <f t="shared" ref="AS174:AS208" si="480">IF(AR174="","",IF(AR174&lt;=10,"Tolerable",IF(AR174&lt;=15,"Potencialmente no tolerable",IF(AR174&gt;15,"No tolerable",""))))</f>
        <v>Tolerable</v>
      </c>
      <c r="AT174" s="27" t="str">
        <f t="shared" ref="AT174:AT208" si="481">IF(AS174="","",IF(AS174="Tolerable","No",IF(AS174="Potencialmente no tolerable","No",IF(AS174="No tolerable","Si",""))))</f>
        <v>No</v>
      </c>
      <c r="AU174" s="140" t="s">
        <v>300</v>
      </c>
      <c r="AV174" s="37" t="s">
        <v>230</v>
      </c>
      <c r="AW174" s="27">
        <v>0</v>
      </c>
      <c r="AX174" s="191">
        <v>0</v>
      </c>
      <c r="AY174" s="29">
        <f t="shared" si="425"/>
        <v>0</v>
      </c>
      <c r="AZ174" s="27">
        <v>0</v>
      </c>
      <c r="BA174" s="189">
        <f t="shared" si="426"/>
        <v>0</v>
      </c>
      <c r="BB174" s="142">
        <v>44105</v>
      </c>
      <c r="BC174" s="27" t="s">
        <v>292</v>
      </c>
      <c r="BD174" s="27" t="s">
        <v>99</v>
      </c>
      <c r="BE174" s="27" t="s">
        <v>103</v>
      </c>
      <c r="BF174" s="27" t="str">
        <f t="shared" si="427"/>
        <v>Bajo</v>
      </c>
      <c r="BG174" s="27">
        <f t="shared" si="428"/>
        <v>1</v>
      </c>
      <c r="BH174" s="27">
        <f t="shared" si="429"/>
        <v>3</v>
      </c>
      <c r="BI174" s="27">
        <f t="shared" si="430"/>
        <v>3</v>
      </c>
      <c r="BJ174" s="29">
        <f t="shared" si="431"/>
        <v>3</v>
      </c>
      <c r="BK174" s="27" t="str">
        <f t="shared" si="436"/>
        <v>Tolerable</v>
      </c>
      <c r="BL174" s="27" t="str">
        <f t="shared" si="432"/>
        <v>No</v>
      </c>
      <c r="BM174" s="53" t="s">
        <v>394</v>
      </c>
      <c r="BN174" s="37"/>
      <c r="BO174" s="29">
        <f t="shared" si="433"/>
        <v>0</v>
      </c>
      <c r="BP174" s="28"/>
      <c r="BQ174" s="29" t="str">
        <f t="shared" ref="BQ174:BQ208" si="482">IF(BO174="","",IF(BP174="","",(BO174-(BO174*BP174))))</f>
        <v/>
      </c>
      <c r="BR174" s="27"/>
      <c r="BS174" s="49" t="str">
        <f t="shared" ref="BS174:BS208" si="483">IF(BQ174="","",IF(BR174="","",((BQ174-BR174)/BQ174)))</f>
        <v/>
      </c>
      <c r="BT174" s="25"/>
      <c r="BU174" s="27">
        <f t="shared" si="434"/>
        <v>9</v>
      </c>
      <c r="BV174" s="27" t="str">
        <f t="shared" si="435"/>
        <v>Tolerable</v>
      </c>
      <c r="BW174" s="29" t="str">
        <f t="shared" ref="BW174:BW208" si="484">IF(BS174="","",(IF(BS174&lt;=-1%,(BU174+(ABS(BU174*BS174))),(BU174-((ABS(BU174*BS174))+BP174)))))</f>
        <v/>
      </c>
      <c r="BX174" s="27" t="str">
        <f t="shared" ref="BX174:BX208" si="485">IF(BW174="","",IF(BW174&lt;=10,"Tolerable",IF(BW174&lt;=15,"Potencialmente no tolerable",IF(BW174&gt;15,"No tolerable",""))))</f>
        <v/>
      </c>
      <c r="BY174" s="27" t="str">
        <f t="shared" ref="BY174:BY208" si="486">IF(BX174="","",IF(BX174="Tolerable","No",IF(BX174="Potencialmente no tolerable","No",IF(BX174="No tolerable","Si",""))))</f>
        <v/>
      </c>
      <c r="BZ174" s="53"/>
      <c r="CA174" s="37"/>
      <c r="CB174" s="29" t="str">
        <f t="shared" ref="CB174:CB208" si="487">IF(BR174="","",BR174)</f>
        <v/>
      </c>
      <c r="CC174" s="28"/>
      <c r="CD174" s="29" t="str">
        <f t="shared" ref="CD174:CD208" si="488">IF(CB174="","",IF(CC174="","",(CB174-(CB174*CC174))))</f>
        <v/>
      </c>
      <c r="CE174" s="27"/>
      <c r="CF174" s="49" t="str">
        <f t="shared" ref="CF174:CF208" si="489">IF(CD174="","",IF(CE174="","",((CD174-CE174)/CD174)))</f>
        <v/>
      </c>
      <c r="CG174" s="25"/>
      <c r="CH174" s="27" t="str">
        <f t="shared" ref="CH174:CH208" si="490">IF(BW174="","",BW174)</f>
        <v/>
      </c>
      <c r="CI174" s="27" t="str">
        <f t="shared" ref="CI174:CI208" si="491">IF(BX174="","",BX174)</f>
        <v/>
      </c>
      <c r="CJ174" s="29" t="str">
        <f t="shared" ref="CJ174:CJ208" si="492">IF(CF174="","",(IF(CF174&lt;=-1%,(CH174+(ABS(CH174*CF174))),(CH174-((ABS(CH174*CF174))+CC174)))))</f>
        <v/>
      </c>
      <c r="CK174" s="27" t="str">
        <f t="shared" ref="CK174:CK208" si="493">IF(CJ174="","",IF(CJ174&lt;=10,"Tolerable",IF(CJ174&lt;=15,"Potencialmente no tolerable",IF(CJ174&gt;15,"No tolerable",""))))</f>
        <v/>
      </c>
      <c r="CL174" s="27" t="str">
        <f t="shared" ref="CL174:CL208" si="494">IF(CK174="","",IF(CK174="Tolerable","No",IF(CK174="Potencialmente no tolerable","No",IF(CK174="No tolerable","Si",""))))</f>
        <v/>
      </c>
      <c r="CM174" s="53"/>
      <c r="CN174" s="37"/>
      <c r="CO174" s="29" t="str">
        <f t="shared" ref="CO174:CO208" si="495">IF(CE174="","",CE174)</f>
        <v/>
      </c>
      <c r="CP174" s="28"/>
      <c r="CQ174" s="29" t="str">
        <f t="shared" ref="CQ174:CQ208" si="496">IF(CO174="","",IF(CP174="","",(CO174-(CO174*CP174))))</f>
        <v/>
      </c>
      <c r="CR174" s="27"/>
      <c r="CS174" s="49" t="str">
        <f t="shared" ref="CS174:CS208" si="497">IF(CQ174="","",IF(CR174="","",((CQ174-CR174)/CQ174)))</f>
        <v/>
      </c>
      <c r="CT174" s="25"/>
      <c r="CU174" s="27" t="str">
        <f t="shared" ref="CU174:CU208" si="498">IF(CJ174="","",CJ174)</f>
        <v/>
      </c>
      <c r="CV174" s="27" t="str">
        <f t="shared" ref="CV174:CV208" si="499">IF(CK174="","",CK174)</f>
        <v/>
      </c>
      <c r="CW174" s="29" t="str">
        <f t="shared" ref="CW174:CW208" si="500">IF(CS174="","",(IF(CS174&lt;=-1%,(CU174+(ABS(CU174*CS174))),(CU174-((ABS(CU174*CS174))+CP174)))))</f>
        <v/>
      </c>
      <c r="CX174" s="27" t="str">
        <f t="shared" ref="CX174:CX208" si="501">IF(CW174="","",IF(CW174&lt;=10,"Tolerable",IF(CW174&lt;=15,"Potencialmente no tolerable",IF(CW174&gt;15,"No tolerable",""))))</f>
        <v/>
      </c>
      <c r="CY174" s="27" t="str">
        <f t="shared" ref="CY174:CY208" si="502">IF(CX174="","",IF(CX174="Tolerable","No",IF(CX174="Potencialmente no tolerable","No",IF(CX174="No tolerable","Si",""))))</f>
        <v/>
      </c>
      <c r="CZ174" s="30"/>
    </row>
    <row r="175" spans="1:104" ht="45.75" thickBot="1" x14ac:dyDescent="0.3">
      <c r="A175" s="17">
        <v>172</v>
      </c>
      <c r="B175" s="18" t="str">
        <f t="shared" si="470"/>
        <v>Seguridad Minera</v>
      </c>
      <c r="C175" s="18" t="str">
        <f t="shared" si="471"/>
        <v>Consumo del recurso hídrico</v>
      </c>
      <c r="D175" s="18" t="str">
        <f t="shared" si="472"/>
        <v>Agotamiento del recurso hídrico</v>
      </c>
      <c r="E175" s="35">
        <v>43647</v>
      </c>
      <c r="F175" s="167" t="s">
        <v>334</v>
      </c>
      <c r="G175" s="99" t="s">
        <v>177</v>
      </c>
      <c r="H175" s="99" t="s">
        <v>338</v>
      </c>
      <c r="I175" s="26" t="s">
        <v>7</v>
      </c>
      <c r="J175" s="27" t="s">
        <v>90</v>
      </c>
      <c r="K175" s="104" t="s">
        <v>230</v>
      </c>
      <c r="L175" s="53" t="s">
        <v>280</v>
      </c>
      <c r="M175" s="37" t="s">
        <v>233</v>
      </c>
      <c r="N175" s="26" t="s">
        <v>200</v>
      </c>
      <c r="O175" s="26" t="s">
        <v>464</v>
      </c>
      <c r="P175" s="26" t="s">
        <v>21</v>
      </c>
      <c r="Q175" s="26" t="s">
        <v>52</v>
      </c>
      <c r="R175" s="27" t="s">
        <v>71</v>
      </c>
      <c r="S175" s="55" t="s">
        <v>75</v>
      </c>
      <c r="T175" s="35">
        <v>43647</v>
      </c>
      <c r="U175" s="27" t="s">
        <v>99</v>
      </c>
      <c r="V175" s="27" t="s">
        <v>102</v>
      </c>
      <c r="W175" s="27" t="str">
        <f t="shared" si="473"/>
        <v>Bajo</v>
      </c>
      <c r="X175" s="27">
        <f t="shared" si="474"/>
        <v>1</v>
      </c>
      <c r="Y175" s="27">
        <f t="shared" si="475"/>
        <v>1</v>
      </c>
      <c r="Z175" s="27">
        <f t="shared" si="476"/>
        <v>1</v>
      </c>
      <c r="AA175" s="27" t="str">
        <f t="shared" si="477"/>
        <v>Tolerable</v>
      </c>
      <c r="AB175" s="27" t="str">
        <f t="shared" si="478"/>
        <v>No</v>
      </c>
      <c r="AC175" s="53" t="s">
        <v>306</v>
      </c>
      <c r="AD175" s="80" t="s">
        <v>230</v>
      </c>
      <c r="AE175" s="78">
        <v>0</v>
      </c>
      <c r="AF175" s="83">
        <v>0</v>
      </c>
      <c r="AG175" s="29">
        <f t="shared" si="479"/>
        <v>0</v>
      </c>
      <c r="AH175" s="27">
        <v>0</v>
      </c>
      <c r="AI175" s="184">
        <f t="shared" si="419"/>
        <v>0</v>
      </c>
      <c r="AJ175" s="142">
        <v>44006</v>
      </c>
      <c r="AK175" s="142" t="s">
        <v>291</v>
      </c>
      <c r="AL175" s="152" t="str">
        <f>IF(MATRIZASPECTOS[[#This Row],[(2) Tipo de valoración 2020]]="","",IF(MATRIZASPECTOS[[#This Row],[(2) Tipo de valoración 2020]]="Manual","",MATRIZASPECTOS[[#This Row],[Probabilidad]]))</f>
        <v>Improbable</v>
      </c>
      <c r="AM175" s="152" t="str">
        <f>IF(MATRIZASPECTOS[[#This Row],[(2) Tipo de valoración 2020]]="","",IF(MATRIZASPECTOS[[#This Row],[(2) Tipo de valoración 2020]]="Manual","",MATRIZASPECTOS[[#This Row],[Consecuencia]]))</f>
        <v>Baja</v>
      </c>
      <c r="AN175" s="153" t="str">
        <f t="shared" si="420"/>
        <v>Bajo</v>
      </c>
      <c r="AO175" s="153">
        <f t="shared" si="421"/>
        <v>1</v>
      </c>
      <c r="AP175" s="153">
        <f t="shared" si="422"/>
        <v>1</v>
      </c>
      <c r="AQ175" s="27">
        <f t="shared" si="423"/>
        <v>1</v>
      </c>
      <c r="AR175" s="29">
        <f t="shared" si="424"/>
        <v>1</v>
      </c>
      <c r="AS175" s="27" t="str">
        <f t="shared" si="480"/>
        <v>Tolerable</v>
      </c>
      <c r="AT175" s="27" t="str">
        <f t="shared" si="481"/>
        <v>No</v>
      </c>
      <c r="AU175" s="140" t="s">
        <v>300</v>
      </c>
      <c r="AV175" s="37" t="s">
        <v>230</v>
      </c>
      <c r="AW175" s="27">
        <v>0</v>
      </c>
      <c r="AX175" s="191">
        <v>0</v>
      </c>
      <c r="AY175" s="29">
        <f t="shared" si="425"/>
        <v>0</v>
      </c>
      <c r="AZ175" s="27">
        <v>0</v>
      </c>
      <c r="BA175" s="189">
        <f t="shared" si="426"/>
        <v>0</v>
      </c>
      <c r="BB175" s="142">
        <v>44105</v>
      </c>
      <c r="BC175" s="27" t="s">
        <v>292</v>
      </c>
      <c r="BD175" s="27" t="s">
        <v>99</v>
      </c>
      <c r="BE175" s="27" t="s">
        <v>102</v>
      </c>
      <c r="BF175" s="27" t="str">
        <f t="shared" si="427"/>
        <v>Bajo</v>
      </c>
      <c r="BG175" s="27">
        <f t="shared" si="428"/>
        <v>1</v>
      </c>
      <c r="BH175" s="27">
        <f t="shared" si="429"/>
        <v>1</v>
      </c>
      <c r="BI175" s="27">
        <f t="shared" si="430"/>
        <v>1</v>
      </c>
      <c r="BJ175" s="29">
        <f t="shared" si="431"/>
        <v>1</v>
      </c>
      <c r="BK175" s="27" t="str">
        <f t="shared" si="436"/>
        <v>Tolerable</v>
      </c>
      <c r="BL175" s="27" t="str">
        <f t="shared" si="432"/>
        <v>No</v>
      </c>
      <c r="BM175" s="53" t="s">
        <v>396</v>
      </c>
      <c r="BN175" s="37"/>
      <c r="BO175" s="29">
        <f t="shared" si="433"/>
        <v>0</v>
      </c>
      <c r="BP175" s="28"/>
      <c r="BQ175" s="29" t="str">
        <f t="shared" si="482"/>
        <v/>
      </c>
      <c r="BR175" s="27"/>
      <c r="BS175" s="49" t="str">
        <f t="shared" si="483"/>
        <v/>
      </c>
      <c r="BT175" s="25"/>
      <c r="BU175" s="27">
        <f t="shared" si="434"/>
        <v>1</v>
      </c>
      <c r="BV175" s="27" t="str">
        <f t="shared" si="435"/>
        <v>Tolerable</v>
      </c>
      <c r="BW175" s="29" t="str">
        <f t="shared" si="484"/>
        <v/>
      </c>
      <c r="BX175" s="27" t="str">
        <f t="shared" si="485"/>
        <v/>
      </c>
      <c r="BY175" s="27" t="str">
        <f t="shared" si="486"/>
        <v/>
      </c>
      <c r="BZ175" s="53"/>
      <c r="CA175" s="37"/>
      <c r="CB175" s="29" t="str">
        <f t="shared" si="487"/>
        <v/>
      </c>
      <c r="CC175" s="28"/>
      <c r="CD175" s="29" t="str">
        <f t="shared" si="488"/>
        <v/>
      </c>
      <c r="CE175" s="27"/>
      <c r="CF175" s="49" t="str">
        <f t="shared" si="489"/>
        <v/>
      </c>
      <c r="CG175" s="25"/>
      <c r="CH175" s="27" t="str">
        <f t="shared" si="490"/>
        <v/>
      </c>
      <c r="CI175" s="27" t="str">
        <f t="shared" si="491"/>
        <v/>
      </c>
      <c r="CJ175" s="29" t="str">
        <f t="shared" si="492"/>
        <v/>
      </c>
      <c r="CK175" s="27" t="str">
        <f t="shared" si="493"/>
        <v/>
      </c>
      <c r="CL175" s="27" t="str">
        <f t="shared" si="494"/>
        <v/>
      </c>
      <c r="CM175" s="53"/>
      <c r="CN175" s="37"/>
      <c r="CO175" s="29" t="str">
        <f t="shared" si="495"/>
        <v/>
      </c>
      <c r="CP175" s="28"/>
      <c r="CQ175" s="29" t="str">
        <f t="shared" si="496"/>
        <v/>
      </c>
      <c r="CR175" s="27"/>
      <c r="CS175" s="49" t="str">
        <f t="shared" si="497"/>
        <v/>
      </c>
      <c r="CT175" s="25"/>
      <c r="CU175" s="27" t="str">
        <f t="shared" si="498"/>
        <v/>
      </c>
      <c r="CV175" s="27" t="str">
        <f t="shared" si="499"/>
        <v/>
      </c>
      <c r="CW175" s="29" t="str">
        <f t="shared" si="500"/>
        <v/>
      </c>
      <c r="CX175" s="27" t="str">
        <f t="shared" si="501"/>
        <v/>
      </c>
      <c r="CY175" s="27" t="str">
        <f t="shared" si="502"/>
        <v/>
      </c>
      <c r="CZ175" s="30"/>
    </row>
    <row r="176" spans="1:104" ht="63.75" thickBot="1" x14ac:dyDescent="0.3">
      <c r="A176" s="17">
        <v>173</v>
      </c>
      <c r="B176" s="18" t="str">
        <f t="shared" si="470"/>
        <v>Seguridad Minera</v>
      </c>
      <c r="C176" s="18" t="str">
        <f t="shared" si="471"/>
        <v>Consumo de energía eléctrica</v>
      </c>
      <c r="D176" s="18" t="str">
        <f t="shared" si="472"/>
        <v>Presión sobre el recurso energético eléctrico</v>
      </c>
      <c r="E176" s="35">
        <v>43647</v>
      </c>
      <c r="F176" s="167" t="s">
        <v>334</v>
      </c>
      <c r="G176" s="99" t="s">
        <v>177</v>
      </c>
      <c r="H176" s="99" t="s">
        <v>338</v>
      </c>
      <c r="I176" s="26" t="s">
        <v>7</v>
      </c>
      <c r="J176" s="27" t="s">
        <v>90</v>
      </c>
      <c r="K176" s="104" t="s">
        <v>230</v>
      </c>
      <c r="L176" s="53" t="s">
        <v>280</v>
      </c>
      <c r="M176" s="37" t="s">
        <v>233</v>
      </c>
      <c r="N176" s="26" t="s">
        <v>201</v>
      </c>
      <c r="O176" s="26" t="s">
        <v>464</v>
      </c>
      <c r="P176" s="26" t="s">
        <v>36</v>
      </c>
      <c r="Q176" s="26" t="s">
        <v>65</v>
      </c>
      <c r="R176" s="27" t="s">
        <v>71</v>
      </c>
      <c r="S176" s="55" t="s">
        <v>75</v>
      </c>
      <c r="T176" s="35">
        <v>43647</v>
      </c>
      <c r="U176" s="27" t="s">
        <v>101</v>
      </c>
      <c r="V176" s="27" t="s">
        <v>104</v>
      </c>
      <c r="W176" s="27" t="str">
        <f t="shared" si="473"/>
        <v>Alto</v>
      </c>
      <c r="X176" s="27">
        <f t="shared" si="474"/>
        <v>5</v>
      </c>
      <c r="Y176" s="27">
        <f t="shared" si="475"/>
        <v>5</v>
      </c>
      <c r="Z176" s="27">
        <f t="shared" si="476"/>
        <v>25</v>
      </c>
      <c r="AA176" s="27" t="str">
        <f t="shared" si="477"/>
        <v>No tolerable</v>
      </c>
      <c r="AB176" s="27" t="str">
        <f t="shared" si="478"/>
        <v>Si</v>
      </c>
      <c r="AC176" s="53" t="s">
        <v>307</v>
      </c>
      <c r="AD176" s="80" t="s">
        <v>283</v>
      </c>
      <c r="AE176" s="78">
        <v>68.84</v>
      </c>
      <c r="AF176" s="83">
        <v>0</v>
      </c>
      <c r="AG176" s="29">
        <f t="shared" si="479"/>
        <v>68.84</v>
      </c>
      <c r="AH176" s="27">
        <v>76.09</v>
      </c>
      <c r="AI176" s="184">
        <f t="shared" si="419"/>
        <v>-0.10531667635095875</v>
      </c>
      <c r="AJ176" s="142">
        <v>44006</v>
      </c>
      <c r="AK176" s="142" t="s">
        <v>291</v>
      </c>
      <c r="AL176" s="152" t="str">
        <f>IF(MATRIZASPECTOS[[#This Row],[(2) Tipo de valoración 2020]]="","",IF(MATRIZASPECTOS[[#This Row],[(2) Tipo de valoración 2020]]="Manual","",MATRIZASPECTOS[[#This Row],[Probabilidad]]))</f>
        <v>Certeza</v>
      </c>
      <c r="AM176" s="152" t="str">
        <f>IF(MATRIZASPECTOS[[#This Row],[(2) Tipo de valoración 2020]]="","",IF(MATRIZASPECTOS[[#This Row],[(2) Tipo de valoración 2020]]="Manual","",MATRIZASPECTOS[[#This Row],[Consecuencia]]))</f>
        <v>Alta</v>
      </c>
      <c r="AN176" s="153" t="str">
        <f t="shared" si="420"/>
        <v>Alto</v>
      </c>
      <c r="AO176" s="153">
        <f t="shared" si="421"/>
        <v>5</v>
      </c>
      <c r="AP176" s="153">
        <f t="shared" si="422"/>
        <v>5</v>
      </c>
      <c r="AQ176" s="27">
        <f t="shared" si="423"/>
        <v>25</v>
      </c>
      <c r="AR176" s="29">
        <f t="shared" si="424"/>
        <v>27.632916908773968</v>
      </c>
      <c r="AS176" s="27" t="str">
        <f t="shared" si="480"/>
        <v>No tolerable</v>
      </c>
      <c r="AT176" s="27" t="str">
        <f t="shared" si="481"/>
        <v>Si</v>
      </c>
      <c r="AU176" s="140" t="s">
        <v>301</v>
      </c>
      <c r="AV176" s="37" t="s">
        <v>283</v>
      </c>
      <c r="AW176" s="27">
        <v>76.09</v>
      </c>
      <c r="AX176" s="191">
        <v>0.14845894940336801</v>
      </c>
      <c r="AY176" s="29">
        <f t="shared" si="425"/>
        <v>64.793758539897738</v>
      </c>
      <c r="AZ176" s="27">
        <v>59.39</v>
      </c>
      <c r="BA176" s="189">
        <f t="shared" si="426"/>
        <v>8.3399368421732956E-2</v>
      </c>
      <c r="BB176" s="142">
        <v>44105</v>
      </c>
      <c r="BC176" s="27" t="s">
        <v>291</v>
      </c>
      <c r="BD176" s="27" t="str">
        <f>IF(MATRIZASPECTOS[[#This Row],[(E) Tipo de valoración extraordinaria 2020]]="","",IF(MATRIZASPECTOS[[#This Row],[(E) Tipo de valoración extraordinaria 2020]]="Manual","",MATRIZASPECTOS[[#This Row],[(2) Probabilidad]]))</f>
        <v>Certeza</v>
      </c>
      <c r="BE176" s="27" t="str">
        <f>IF(MATRIZASPECTOS[[#This Row],[(E) Tipo de valoración extraordinaria 2020]]="","",IF(MATRIZASPECTOS[[#This Row],[(E) Tipo de valoración extraordinaria 2020]]="Manual","",MATRIZASPECTOS[[#This Row],[(2) Consecuencia]]))</f>
        <v>Alta</v>
      </c>
      <c r="BF176" s="27" t="str">
        <f t="shared" si="427"/>
        <v>Alto</v>
      </c>
      <c r="BG176" s="27">
        <f t="shared" si="428"/>
        <v>5</v>
      </c>
      <c r="BH176" s="27">
        <f t="shared" si="429"/>
        <v>5</v>
      </c>
      <c r="BI176" s="29">
        <f t="shared" si="430"/>
        <v>27.632916908773968</v>
      </c>
      <c r="BJ176" s="29">
        <f t="shared" si="431"/>
        <v>25.179890141528624</v>
      </c>
      <c r="BK176" s="27" t="str">
        <f t="shared" si="436"/>
        <v>No tolerable</v>
      </c>
      <c r="BL176" s="27" t="str">
        <f t="shared" si="432"/>
        <v>Si</v>
      </c>
      <c r="BM176" s="53" t="s">
        <v>453</v>
      </c>
      <c r="BN176" s="37"/>
      <c r="BO176" s="29">
        <f t="shared" si="433"/>
        <v>76.09</v>
      </c>
      <c r="BP176" s="28"/>
      <c r="BQ176" s="29" t="str">
        <f t="shared" si="482"/>
        <v/>
      </c>
      <c r="BR176" s="27"/>
      <c r="BS176" s="49" t="str">
        <f t="shared" si="483"/>
        <v/>
      </c>
      <c r="BT176" s="25"/>
      <c r="BU176" s="27">
        <f t="shared" si="434"/>
        <v>27.632916908773968</v>
      </c>
      <c r="BV176" s="27" t="str">
        <f t="shared" si="435"/>
        <v>No tolerable</v>
      </c>
      <c r="BW176" s="29" t="str">
        <f t="shared" si="484"/>
        <v/>
      </c>
      <c r="BX176" s="27" t="str">
        <f t="shared" si="485"/>
        <v/>
      </c>
      <c r="BY176" s="27" t="str">
        <f t="shared" si="486"/>
        <v/>
      </c>
      <c r="BZ176" s="53"/>
      <c r="CA176" s="37"/>
      <c r="CB176" s="29" t="str">
        <f t="shared" si="487"/>
        <v/>
      </c>
      <c r="CC176" s="28"/>
      <c r="CD176" s="29" t="str">
        <f t="shared" si="488"/>
        <v/>
      </c>
      <c r="CE176" s="27"/>
      <c r="CF176" s="49" t="str">
        <f t="shared" si="489"/>
        <v/>
      </c>
      <c r="CG176" s="25"/>
      <c r="CH176" s="27" t="str">
        <f t="shared" si="490"/>
        <v/>
      </c>
      <c r="CI176" s="27" t="str">
        <f t="shared" si="491"/>
        <v/>
      </c>
      <c r="CJ176" s="29" t="str">
        <f t="shared" si="492"/>
        <v/>
      </c>
      <c r="CK176" s="27" t="str">
        <f t="shared" si="493"/>
        <v/>
      </c>
      <c r="CL176" s="27" t="str">
        <f t="shared" si="494"/>
        <v/>
      </c>
      <c r="CM176" s="53"/>
      <c r="CN176" s="37"/>
      <c r="CO176" s="29" t="str">
        <f t="shared" si="495"/>
        <v/>
      </c>
      <c r="CP176" s="28"/>
      <c r="CQ176" s="29" t="str">
        <f t="shared" si="496"/>
        <v/>
      </c>
      <c r="CR176" s="27"/>
      <c r="CS176" s="49" t="str">
        <f t="shared" si="497"/>
        <v/>
      </c>
      <c r="CT176" s="25"/>
      <c r="CU176" s="27" t="str">
        <f t="shared" si="498"/>
        <v/>
      </c>
      <c r="CV176" s="27" t="str">
        <f t="shared" si="499"/>
        <v/>
      </c>
      <c r="CW176" s="29" t="str">
        <f t="shared" si="500"/>
        <v/>
      </c>
      <c r="CX176" s="27" t="str">
        <f t="shared" si="501"/>
        <v/>
      </c>
      <c r="CY176" s="27" t="str">
        <f t="shared" si="502"/>
        <v/>
      </c>
      <c r="CZ176" s="30"/>
    </row>
    <row r="177" spans="1:104" ht="45.75" thickBot="1" x14ac:dyDescent="0.3">
      <c r="A177" s="17">
        <v>174</v>
      </c>
      <c r="B177" s="18" t="str">
        <f t="shared" si="470"/>
        <v>Seguridad Minera</v>
      </c>
      <c r="C177" s="18" t="str">
        <f t="shared" si="471"/>
        <v>Consumo de materias primas e insumos</v>
      </c>
      <c r="D177" s="18" t="str">
        <f t="shared" si="472"/>
        <v>Agotamiento de los recursos naturales no renovables</v>
      </c>
      <c r="E177" s="35">
        <v>43647</v>
      </c>
      <c r="F177" s="167" t="s">
        <v>334</v>
      </c>
      <c r="G177" s="99" t="s">
        <v>177</v>
      </c>
      <c r="H177" s="99" t="s">
        <v>338</v>
      </c>
      <c r="I177" s="26" t="s">
        <v>7</v>
      </c>
      <c r="J177" s="27" t="s">
        <v>90</v>
      </c>
      <c r="K177" s="104" t="s">
        <v>230</v>
      </c>
      <c r="L177" s="53" t="s">
        <v>280</v>
      </c>
      <c r="M177" s="37" t="s">
        <v>233</v>
      </c>
      <c r="N177" s="26" t="s">
        <v>202</v>
      </c>
      <c r="O177" s="26" t="s">
        <v>457</v>
      </c>
      <c r="P177" s="26" t="s">
        <v>24</v>
      </c>
      <c r="Q177" s="26" t="s">
        <v>62</v>
      </c>
      <c r="R177" s="27" t="s">
        <v>71</v>
      </c>
      <c r="S177" s="55" t="s">
        <v>77</v>
      </c>
      <c r="T177" s="35">
        <v>43647</v>
      </c>
      <c r="U177" s="27" t="s">
        <v>100</v>
      </c>
      <c r="V177" s="27" t="s">
        <v>104</v>
      </c>
      <c r="W177" s="27" t="str">
        <f t="shared" si="473"/>
        <v>Moderado</v>
      </c>
      <c r="X177" s="27">
        <f t="shared" si="474"/>
        <v>3</v>
      </c>
      <c r="Y177" s="27">
        <f t="shared" si="475"/>
        <v>5</v>
      </c>
      <c r="Z177" s="27">
        <f t="shared" si="476"/>
        <v>15</v>
      </c>
      <c r="AA177" s="27" t="str">
        <f t="shared" si="477"/>
        <v>Potencialmente no tolerable</v>
      </c>
      <c r="AB177" s="27" t="str">
        <f t="shared" si="478"/>
        <v>No</v>
      </c>
      <c r="AC177" s="53" t="s">
        <v>306</v>
      </c>
      <c r="AD177" s="80" t="s">
        <v>230</v>
      </c>
      <c r="AE177" s="27">
        <v>0</v>
      </c>
      <c r="AF177" s="28">
        <v>0</v>
      </c>
      <c r="AG177" s="29">
        <f t="shared" si="479"/>
        <v>0</v>
      </c>
      <c r="AH177" s="27">
        <v>0</v>
      </c>
      <c r="AI177" s="184">
        <f t="shared" si="419"/>
        <v>0</v>
      </c>
      <c r="AJ177" s="142">
        <v>44006</v>
      </c>
      <c r="AK177" s="142" t="s">
        <v>291</v>
      </c>
      <c r="AL177" s="152" t="str">
        <f>IF(MATRIZASPECTOS[[#This Row],[(2) Tipo de valoración 2020]]="","",IF(MATRIZASPECTOS[[#This Row],[(2) Tipo de valoración 2020]]="Manual","",MATRIZASPECTOS[[#This Row],[Probabilidad]]))</f>
        <v>Probable</v>
      </c>
      <c r="AM177" s="152" t="str">
        <f>IF(MATRIZASPECTOS[[#This Row],[(2) Tipo de valoración 2020]]="","",IF(MATRIZASPECTOS[[#This Row],[(2) Tipo de valoración 2020]]="Manual","",MATRIZASPECTOS[[#This Row],[Consecuencia]]))</f>
        <v>Alta</v>
      </c>
      <c r="AN177" s="153" t="str">
        <f t="shared" si="420"/>
        <v>Moderado</v>
      </c>
      <c r="AO177" s="153">
        <f t="shared" si="421"/>
        <v>3</v>
      </c>
      <c r="AP177" s="153">
        <f t="shared" si="422"/>
        <v>5</v>
      </c>
      <c r="AQ177" s="27">
        <f t="shared" si="423"/>
        <v>15</v>
      </c>
      <c r="AR177" s="29">
        <f t="shared" si="424"/>
        <v>15</v>
      </c>
      <c r="AS177" s="27" t="str">
        <f t="shared" si="480"/>
        <v>Potencialmente no tolerable</v>
      </c>
      <c r="AT177" s="27" t="str">
        <f t="shared" si="481"/>
        <v>No</v>
      </c>
      <c r="AU177" s="140" t="s">
        <v>300</v>
      </c>
      <c r="AV177" s="37" t="s">
        <v>230</v>
      </c>
      <c r="AW177" s="27">
        <v>0</v>
      </c>
      <c r="AX177" s="191">
        <v>0</v>
      </c>
      <c r="AY177" s="29">
        <f t="shared" si="425"/>
        <v>0</v>
      </c>
      <c r="AZ177" s="27">
        <v>0</v>
      </c>
      <c r="BA177" s="189">
        <f t="shared" si="426"/>
        <v>0</v>
      </c>
      <c r="BB177" s="145">
        <v>44105</v>
      </c>
      <c r="BC177" s="27" t="s">
        <v>292</v>
      </c>
      <c r="BD177" s="27" t="s">
        <v>100</v>
      </c>
      <c r="BE177" s="27" t="s">
        <v>103</v>
      </c>
      <c r="BF177" s="27" t="str">
        <f t="shared" si="427"/>
        <v>Bajo</v>
      </c>
      <c r="BG177" s="27">
        <f t="shared" si="428"/>
        <v>3</v>
      </c>
      <c r="BH177" s="27">
        <f t="shared" si="429"/>
        <v>3</v>
      </c>
      <c r="BI177" s="27">
        <f t="shared" si="430"/>
        <v>9</v>
      </c>
      <c r="BJ177" s="29">
        <f t="shared" si="431"/>
        <v>9</v>
      </c>
      <c r="BK177" s="27" t="str">
        <f t="shared" si="436"/>
        <v>Tolerable</v>
      </c>
      <c r="BL177" s="27" t="str">
        <f t="shared" si="432"/>
        <v>No</v>
      </c>
      <c r="BM177" s="53" t="s">
        <v>436</v>
      </c>
      <c r="BN177" s="37"/>
      <c r="BO177" s="29">
        <f t="shared" si="433"/>
        <v>0</v>
      </c>
      <c r="BP177" s="28"/>
      <c r="BQ177" s="29" t="str">
        <f t="shared" si="482"/>
        <v/>
      </c>
      <c r="BR177" s="27"/>
      <c r="BS177" s="49" t="str">
        <f t="shared" si="483"/>
        <v/>
      </c>
      <c r="BT177" s="25"/>
      <c r="BU177" s="27">
        <f t="shared" si="434"/>
        <v>15</v>
      </c>
      <c r="BV177" s="27" t="str">
        <f t="shared" si="435"/>
        <v>Potencialmente no tolerable</v>
      </c>
      <c r="BW177" s="29" t="str">
        <f t="shared" si="484"/>
        <v/>
      </c>
      <c r="BX177" s="27" t="str">
        <f t="shared" si="485"/>
        <v/>
      </c>
      <c r="BY177" s="27" t="str">
        <f t="shared" si="486"/>
        <v/>
      </c>
      <c r="BZ177" s="53"/>
      <c r="CA177" s="37"/>
      <c r="CB177" s="29" t="str">
        <f t="shared" si="487"/>
        <v/>
      </c>
      <c r="CC177" s="28"/>
      <c r="CD177" s="29" t="str">
        <f t="shared" si="488"/>
        <v/>
      </c>
      <c r="CE177" s="27"/>
      <c r="CF177" s="49" t="str">
        <f t="shared" si="489"/>
        <v/>
      </c>
      <c r="CG177" s="25"/>
      <c r="CH177" s="27" t="str">
        <f t="shared" si="490"/>
        <v/>
      </c>
      <c r="CI177" s="27" t="str">
        <f t="shared" si="491"/>
        <v/>
      </c>
      <c r="CJ177" s="29" t="str">
        <f t="shared" si="492"/>
        <v/>
      </c>
      <c r="CK177" s="27" t="str">
        <f t="shared" si="493"/>
        <v/>
      </c>
      <c r="CL177" s="27" t="str">
        <f t="shared" si="494"/>
        <v/>
      </c>
      <c r="CM177" s="53"/>
      <c r="CN177" s="37"/>
      <c r="CO177" s="29" t="str">
        <f t="shared" si="495"/>
        <v/>
      </c>
      <c r="CP177" s="28"/>
      <c r="CQ177" s="29" t="str">
        <f t="shared" si="496"/>
        <v/>
      </c>
      <c r="CR177" s="27"/>
      <c r="CS177" s="49" t="str">
        <f t="shared" si="497"/>
        <v/>
      </c>
      <c r="CT177" s="25"/>
      <c r="CU177" s="27" t="str">
        <f t="shared" si="498"/>
        <v/>
      </c>
      <c r="CV177" s="27" t="str">
        <f t="shared" si="499"/>
        <v/>
      </c>
      <c r="CW177" s="29" t="str">
        <f t="shared" si="500"/>
        <v/>
      </c>
      <c r="CX177" s="27" t="str">
        <f t="shared" si="501"/>
        <v/>
      </c>
      <c r="CY177" s="27" t="str">
        <f t="shared" si="502"/>
        <v/>
      </c>
      <c r="CZ177" s="30"/>
    </row>
    <row r="178" spans="1:104" ht="45.75" thickBot="1" x14ac:dyDescent="0.3">
      <c r="A178" s="17">
        <v>175</v>
      </c>
      <c r="B178" s="18" t="str">
        <f t="shared" si="470"/>
        <v>Seguridad Minera</v>
      </c>
      <c r="C178" s="18" t="str">
        <f t="shared" si="471"/>
        <v>Consumo de materias primas e insumos</v>
      </c>
      <c r="D178" s="18" t="str">
        <f t="shared" si="472"/>
        <v>Agotamiento general de los recursos naturales</v>
      </c>
      <c r="E178" s="35">
        <v>43647</v>
      </c>
      <c r="F178" s="167" t="s">
        <v>334</v>
      </c>
      <c r="G178" s="99" t="s">
        <v>177</v>
      </c>
      <c r="H178" s="99" t="s">
        <v>338</v>
      </c>
      <c r="I178" s="26" t="s">
        <v>7</v>
      </c>
      <c r="J178" s="27" t="s">
        <v>90</v>
      </c>
      <c r="K178" s="104" t="s">
        <v>230</v>
      </c>
      <c r="L178" s="53" t="s">
        <v>280</v>
      </c>
      <c r="M178" s="37" t="s">
        <v>233</v>
      </c>
      <c r="N178" s="26" t="s">
        <v>205</v>
      </c>
      <c r="O178" s="26" t="s">
        <v>457</v>
      </c>
      <c r="P178" s="26" t="s">
        <v>24</v>
      </c>
      <c r="Q178" s="26" t="s">
        <v>63</v>
      </c>
      <c r="R178" s="27" t="s">
        <v>71</v>
      </c>
      <c r="S178" s="55" t="s">
        <v>77</v>
      </c>
      <c r="T178" s="35">
        <v>43647</v>
      </c>
      <c r="U178" s="27" t="s">
        <v>100</v>
      </c>
      <c r="V178" s="27" t="s">
        <v>102</v>
      </c>
      <c r="W178" s="27" t="str">
        <f t="shared" si="473"/>
        <v>Bajo</v>
      </c>
      <c r="X178" s="27">
        <f t="shared" si="474"/>
        <v>3</v>
      </c>
      <c r="Y178" s="27">
        <f t="shared" si="475"/>
        <v>1</v>
      </c>
      <c r="Z178" s="27">
        <f t="shared" si="476"/>
        <v>3</v>
      </c>
      <c r="AA178" s="27" t="str">
        <f t="shared" si="477"/>
        <v>Tolerable</v>
      </c>
      <c r="AB178" s="27" t="str">
        <f t="shared" si="478"/>
        <v>No</v>
      </c>
      <c r="AC178" s="53" t="s">
        <v>306</v>
      </c>
      <c r="AD178" s="80" t="s">
        <v>230</v>
      </c>
      <c r="AE178" s="78">
        <v>0</v>
      </c>
      <c r="AF178" s="83">
        <v>0</v>
      </c>
      <c r="AG178" s="29">
        <f t="shared" si="479"/>
        <v>0</v>
      </c>
      <c r="AH178" s="27">
        <v>0</v>
      </c>
      <c r="AI178" s="184">
        <f t="shared" si="419"/>
        <v>0</v>
      </c>
      <c r="AJ178" s="142">
        <v>44006</v>
      </c>
      <c r="AK178" s="142" t="s">
        <v>291</v>
      </c>
      <c r="AL178" s="152" t="str">
        <f>IF(MATRIZASPECTOS[[#This Row],[(2) Tipo de valoración 2020]]="","",IF(MATRIZASPECTOS[[#This Row],[(2) Tipo de valoración 2020]]="Manual","",MATRIZASPECTOS[[#This Row],[Probabilidad]]))</f>
        <v>Probable</v>
      </c>
      <c r="AM178" s="152" t="str">
        <f>IF(MATRIZASPECTOS[[#This Row],[(2) Tipo de valoración 2020]]="","",IF(MATRIZASPECTOS[[#This Row],[(2) Tipo de valoración 2020]]="Manual","",MATRIZASPECTOS[[#This Row],[Consecuencia]]))</f>
        <v>Baja</v>
      </c>
      <c r="AN178" s="153" t="str">
        <f t="shared" si="420"/>
        <v>Bajo</v>
      </c>
      <c r="AO178" s="153">
        <f t="shared" si="421"/>
        <v>3</v>
      </c>
      <c r="AP178" s="153">
        <f t="shared" si="422"/>
        <v>1</v>
      </c>
      <c r="AQ178" s="27">
        <f t="shared" si="423"/>
        <v>3</v>
      </c>
      <c r="AR178" s="29">
        <f t="shared" si="424"/>
        <v>3</v>
      </c>
      <c r="AS178" s="27" t="str">
        <f t="shared" si="480"/>
        <v>Tolerable</v>
      </c>
      <c r="AT178" s="27" t="str">
        <f t="shared" si="481"/>
        <v>No</v>
      </c>
      <c r="AU178" s="140" t="s">
        <v>300</v>
      </c>
      <c r="AV178" s="37" t="s">
        <v>230</v>
      </c>
      <c r="AW178" s="27">
        <v>0</v>
      </c>
      <c r="AX178" s="191">
        <v>0</v>
      </c>
      <c r="AY178" s="29">
        <f t="shared" si="425"/>
        <v>0</v>
      </c>
      <c r="AZ178" s="27">
        <v>0</v>
      </c>
      <c r="BA178" s="189">
        <f t="shared" si="426"/>
        <v>0</v>
      </c>
      <c r="BB178" s="145">
        <v>44105</v>
      </c>
      <c r="BC178" s="27" t="s">
        <v>292</v>
      </c>
      <c r="BD178" s="27" t="s">
        <v>99</v>
      </c>
      <c r="BE178" s="27" t="s">
        <v>102</v>
      </c>
      <c r="BF178" s="27" t="str">
        <f t="shared" si="427"/>
        <v>Bajo</v>
      </c>
      <c r="BG178" s="27">
        <f t="shared" si="428"/>
        <v>1</v>
      </c>
      <c r="BH178" s="27">
        <f t="shared" si="429"/>
        <v>1</v>
      </c>
      <c r="BI178" s="27">
        <f t="shared" si="430"/>
        <v>1</v>
      </c>
      <c r="BJ178" s="29">
        <f t="shared" si="431"/>
        <v>1</v>
      </c>
      <c r="BK178" s="27" t="str">
        <f t="shared" si="436"/>
        <v>Tolerable</v>
      </c>
      <c r="BL178" s="27" t="str">
        <f t="shared" si="432"/>
        <v>No</v>
      </c>
      <c r="BM178" s="53" t="s">
        <v>424</v>
      </c>
      <c r="BN178" s="37"/>
      <c r="BO178" s="29">
        <f t="shared" si="433"/>
        <v>0</v>
      </c>
      <c r="BP178" s="28"/>
      <c r="BQ178" s="29" t="str">
        <f t="shared" si="482"/>
        <v/>
      </c>
      <c r="BR178" s="27"/>
      <c r="BS178" s="49" t="str">
        <f t="shared" si="483"/>
        <v/>
      </c>
      <c r="BT178" s="25"/>
      <c r="BU178" s="27">
        <f t="shared" si="434"/>
        <v>3</v>
      </c>
      <c r="BV178" s="27" t="str">
        <f t="shared" si="435"/>
        <v>Tolerable</v>
      </c>
      <c r="BW178" s="29" t="str">
        <f t="shared" si="484"/>
        <v/>
      </c>
      <c r="BX178" s="27" t="str">
        <f t="shared" si="485"/>
        <v/>
      </c>
      <c r="BY178" s="27" t="str">
        <f t="shared" si="486"/>
        <v/>
      </c>
      <c r="BZ178" s="53"/>
      <c r="CA178" s="37"/>
      <c r="CB178" s="29" t="str">
        <f t="shared" si="487"/>
        <v/>
      </c>
      <c r="CC178" s="28"/>
      <c r="CD178" s="29" t="str">
        <f t="shared" si="488"/>
        <v/>
      </c>
      <c r="CE178" s="27"/>
      <c r="CF178" s="49" t="str">
        <f t="shared" si="489"/>
        <v/>
      </c>
      <c r="CG178" s="25"/>
      <c r="CH178" s="27" t="str">
        <f t="shared" si="490"/>
        <v/>
      </c>
      <c r="CI178" s="27" t="str">
        <f t="shared" si="491"/>
        <v/>
      </c>
      <c r="CJ178" s="29" t="str">
        <f t="shared" si="492"/>
        <v/>
      </c>
      <c r="CK178" s="27" t="str">
        <f t="shared" si="493"/>
        <v/>
      </c>
      <c r="CL178" s="27" t="str">
        <f t="shared" si="494"/>
        <v/>
      </c>
      <c r="CM178" s="53"/>
      <c r="CN178" s="37"/>
      <c r="CO178" s="29" t="str">
        <f t="shared" si="495"/>
        <v/>
      </c>
      <c r="CP178" s="28"/>
      <c r="CQ178" s="29" t="str">
        <f t="shared" si="496"/>
        <v/>
      </c>
      <c r="CR178" s="27"/>
      <c r="CS178" s="49" t="str">
        <f t="shared" si="497"/>
        <v/>
      </c>
      <c r="CT178" s="25"/>
      <c r="CU178" s="27" t="str">
        <f t="shared" si="498"/>
        <v/>
      </c>
      <c r="CV178" s="27" t="str">
        <f t="shared" si="499"/>
        <v/>
      </c>
      <c r="CW178" s="29" t="str">
        <f t="shared" si="500"/>
        <v/>
      </c>
      <c r="CX178" s="27" t="str">
        <f t="shared" si="501"/>
        <v/>
      </c>
      <c r="CY178" s="27" t="str">
        <f t="shared" si="502"/>
        <v/>
      </c>
      <c r="CZ178" s="30"/>
    </row>
    <row r="179" spans="1:104" ht="45.75" thickBot="1" x14ac:dyDescent="0.3">
      <c r="A179" s="17">
        <v>176</v>
      </c>
      <c r="B179" s="18" t="str">
        <f t="shared" si="470"/>
        <v>Seguridad Minera</v>
      </c>
      <c r="C179" s="18" t="str">
        <f t="shared" si="471"/>
        <v>Consumo de materias primas e insumos</v>
      </c>
      <c r="D179" s="18" t="str">
        <f t="shared" si="472"/>
        <v>Agotamiento de los recursos naturales no renovables</v>
      </c>
      <c r="E179" s="35">
        <v>43647</v>
      </c>
      <c r="F179" s="167" t="s">
        <v>334</v>
      </c>
      <c r="G179" s="99" t="s">
        <v>177</v>
      </c>
      <c r="H179" s="99" t="s">
        <v>338</v>
      </c>
      <c r="I179" s="26" t="s">
        <v>7</v>
      </c>
      <c r="J179" s="27" t="s">
        <v>90</v>
      </c>
      <c r="K179" s="104" t="s">
        <v>230</v>
      </c>
      <c r="L179" s="53" t="s">
        <v>280</v>
      </c>
      <c r="M179" s="37" t="s">
        <v>233</v>
      </c>
      <c r="N179" s="26" t="s">
        <v>203</v>
      </c>
      <c r="O179" s="26" t="s">
        <v>458</v>
      </c>
      <c r="P179" s="26" t="s">
        <v>24</v>
      </c>
      <c r="Q179" s="26" t="s">
        <v>62</v>
      </c>
      <c r="R179" s="27" t="s">
        <v>71</v>
      </c>
      <c r="S179" s="55" t="s">
        <v>77</v>
      </c>
      <c r="T179" s="35">
        <v>43647</v>
      </c>
      <c r="U179" s="27" t="s">
        <v>101</v>
      </c>
      <c r="V179" s="27" t="s">
        <v>104</v>
      </c>
      <c r="W179" s="27" t="str">
        <f t="shared" si="473"/>
        <v>Alto</v>
      </c>
      <c r="X179" s="27">
        <f t="shared" si="474"/>
        <v>5</v>
      </c>
      <c r="Y179" s="27">
        <f t="shared" si="475"/>
        <v>5</v>
      </c>
      <c r="Z179" s="27">
        <f t="shared" si="476"/>
        <v>25</v>
      </c>
      <c r="AA179" s="27" t="str">
        <f t="shared" si="477"/>
        <v>No tolerable</v>
      </c>
      <c r="AB179" s="27" t="str">
        <f t="shared" si="478"/>
        <v>Si</v>
      </c>
      <c r="AC179" s="53" t="s">
        <v>306</v>
      </c>
      <c r="AD179" s="37" t="s">
        <v>230</v>
      </c>
      <c r="AE179" s="27">
        <v>0</v>
      </c>
      <c r="AF179" s="28">
        <v>0</v>
      </c>
      <c r="AG179" s="29">
        <f t="shared" si="479"/>
        <v>0</v>
      </c>
      <c r="AH179" s="27">
        <v>0</v>
      </c>
      <c r="AI179" s="184">
        <f t="shared" si="419"/>
        <v>0</v>
      </c>
      <c r="AJ179" s="142">
        <v>44006</v>
      </c>
      <c r="AK179" s="142" t="s">
        <v>291</v>
      </c>
      <c r="AL179" s="152" t="str">
        <f>IF(MATRIZASPECTOS[[#This Row],[(2) Tipo de valoración 2020]]="","",IF(MATRIZASPECTOS[[#This Row],[(2) Tipo de valoración 2020]]="Manual","",MATRIZASPECTOS[[#This Row],[Probabilidad]]))</f>
        <v>Certeza</v>
      </c>
      <c r="AM179" s="152" t="str">
        <f>IF(MATRIZASPECTOS[[#This Row],[(2) Tipo de valoración 2020]]="","",IF(MATRIZASPECTOS[[#This Row],[(2) Tipo de valoración 2020]]="Manual","",MATRIZASPECTOS[[#This Row],[Consecuencia]]))</f>
        <v>Alta</v>
      </c>
      <c r="AN179" s="153" t="str">
        <f t="shared" si="420"/>
        <v>Alto</v>
      </c>
      <c r="AO179" s="153">
        <f t="shared" si="421"/>
        <v>5</v>
      </c>
      <c r="AP179" s="153">
        <f t="shared" si="422"/>
        <v>5</v>
      </c>
      <c r="AQ179" s="27">
        <f t="shared" si="423"/>
        <v>25</v>
      </c>
      <c r="AR179" s="29">
        <f t="shared" si="424"/>
        <v>25</v>
      </c>
      <c r="AS179" s="27" t="str">
        <f t="shared" si="480"/>
        <v>No tolerable</v>
      </c>
      <c r="AT179" s="27" t="str">
        <f t="shared" si="481"/>
        <v>Si</v>
      </c>
      <c r="AU179" s="140" t="s">
        <v>300</v>
      </c>
      <c r="AV179" s="37" t="s">
        <v>230</v>
      </c>
      <c r="AW179" s="27">
        <v>0</v>
      </c>
      <c r="AX179" s="191">
        <v>0</v>
      </c>
      <c r="AY179" s="29">
        <f t="shared" si="425"/>
        <v>0</v>
      </c>
      <c r="AZ179" s="27">
        <v>0</v>
      </c>
      <c r="BA179" s="189">
        <f t="shared" si="426"/>
        <v>0</v>
      </c>
      <c r="BB179" s="145">
        <v>44105</v>
      </c>
      <c r="BC179" s="27" t="s">
        <v>291</v>
      </c>
      <c r="BD179" s="27" t="str">
        <f>IF(MATRIZASPECTOS[[#This Row],[(E) Tipo de valoración extraordinaria 2020]]="","",IF(MATRIZASPECTOS[[#This Row],[(E) Tipo de valoración extraordinaria 2020]]="Manual","",MATRIZASPECTOS[[#This Row],[(2) Probabilidad]]))</f>
        <v>Certeza</v>
      </c>
      <c r="BE179" s="27" t="str">
        <f>IF(MATRIZASPECTOS[[#This Row],[(E) Tipo de valoración extraordinaria 2020]]="","",IF(MATRIZASPECTOS[[#This Row],[(E) Tipo de valoración extraordinaria 2020]]="Manual","",MATRIZASPECTOS[[#This Row],[(2) Consecuencia]]))</f>
        <v>Alta</v>
      </c>
      <c r="BF179" s="27" t="str">
        <f t="shared" si="427"/>
        <v>Alto</v>
      </c>
      <c r="BG179" s="27">
        <f t="shared" si="428"/>
        <v>5</v>
      </c>
      <c r="BH179" s="27">
        <f t="shared" si="429"/>
        <v>5</v>
      </c>
      <c r="BI179" s="27">
        <f t="shared" si="430"/>
        <v>25</v>
      </c>
      <c r="BJ179" s="29">
        <f>IF(BA179="","",(IF(BA179&lt;=-1%,(BI179+(ABS(BI179*BA179))),(BI179-((ABS(BI179*BA179))+AX179)))))</f>
        <v>25</v>
      </c>
      <c r="BK179" s="27" t="str">
        <f>IF(BJ179="","",IF(BJ179&lt;=10,"Tolerable",IF(BJ179&lt;=15,"Potencialmente no tolerable",IF(BJ179&gt;15,"No tolerable",""))))</f>
        <v>No tolerable</v>
      </c>
      <c r="BL179" s="27" t="str">
        <f t="shared" si="432"/>
        <v>Si</v>
      </c>
      <c r="BM179" s="53" t="s">
        <v>434</v>
      </c>
      <c r="BN179" s="37"/>
      <c r="BO179" s="29">
        <f t="shared" si="433"/>
        <v>0</v>
      </c>
      <c r="BP179" s="28"/>
      <c r="BQ179" s="29" t="str">
        <f t="shared" si="482"/>
        <v/>
      </c>
      <c r="BR179" s="27"/>
      <c r="BS179" s="49" t="str">
        <f t="shared" si="483"/>
        <v/>
      </c>
      <c r="BT179" s="25"/>
      <c r="BU179" s="27">
        <f t="shared" si="434"/>
        <v>25</v>
      </c>
      <c r="BV179" s="27" t="str">
        <f t="shared" si="435"/>
        <v>No tolerable</v>
      </c>
      <c r="BW179" s="29" t="str">
        <f t="shared" si="484"/>
        <v/>
      </c>
      <c r="BX179" s="27" t="str">
        <f t="shared" si="485"/>
        <v/>
      </c>
      <c r="BY179" s="27" t="str">
        <f t="shared" si="486"/>
        <v/>
      </c>
      <c r="BZ179" s="53"/>
      <c r="CA179" s="37"/>
      <c r="CB179" s="29" t="str">
        <f t="shared" si="487"/>
        <v/>
      </c>
      <c r="CC179" s="28"/>
      <c r="CD179" s="29" t="str">
        <f t="shared" si="488"/>
        <v/>
      </c>
      <c r="CE179" s="27"/>
      <c r="CF179" s="49" t="str">
        <f t="shared" si="489"/>
        <v/>
      </c>
      <c r="CG179" s="25"/>
      <c r="CH179" s="27" t="str">
        <f t="shared" si="490"/>
        <v/>
      </c>
      <c r="CI179" s="27" t="str">
        <f t="shared" si="491"/>
        <v/>
      </c>
      <c r="CJ179" s="29" t="str">
        <f t="shared" si="492"/>
        <v/>
      </c>
      <c r="CK179" s="27" t="str">
        <f t="shared" si="493"/>
        <v/>
      </c>
      <c r="CL179" s="27" t="str">
        <f t="shared" si="494"/>
        <v/>
      </c>
      <c r="CM179" s="53"/>
      <c r="CN179" s="37"/>
      <c r="CO179" s="29" t="str">
        <f t="shared" si="495"/>
        <v/>
      </c>
      <c r="CP179" s="28"/>
      <c r="CQ179" s="29" t="str">
        <f t="shared" si="496"/>
        <v/>
      </c>
      <c r="CR179" s="27"/>
      <c r="CS179" s="49" t="str">
        <f t="shared" si="497"/>
        <v/>
      </c>
      <c r="CT179" s="25"/>
      <c r="CU179" s="27" t="str">
        <f t="shared" si="498"/>
        <v/>
      </c>
      <c r="CV179" s="27" t="str">
        <f t="shared" si="499"/>
        <v/>
      </c>
      <c r="CW179" s="29" t="str">
        <f t="shared" si="500"/>
        <v/>
      </c>
      <c r="CX179" s="27" t="str">
        <f t="shared" si="501"/>
        <v/>
      </c>
      <c r="CY179" s="27" t="str">
        <f t="shared" si="502"/>
        <v/>
      </c>
      <c r="CZ179" s="30"/>
    </row>
    <row r="180" spans="1:104" ht="45.75" thickBot="1" x14ac:dyDescent="0.3">
      <c r="A180" s="17">
        <v>177</v>
      </c>
      <c r="B180" s="18" t="str">
        <f t="shared" si="470"/>
        <v>Seguridad Minera</v>
      </c>
      <c r="C180" s="18" t="str">
        <f t="shared" si="471"/>
        <v>Consumo de materias primas e insumos</v>
      </c>
      <c r="D180" s="18" t="str">
        <f t="shared" si="472"/>
        <v>Agotamiento de los recursos naturales no renovables</v>
      </c>
      <c r="E180" s="35">
        <v>43647</v>
      </c>
      <c r="F180" s="167" t="s">
        <v>334</v>
      </c>
      <c r="G180" s="99" t="s">
        <v>177</v>
      </c>
      <c r="H180" s="99" t="s">
        <v>338</v>
      </c>
      <c r="I180" s="26" t="s">
        <v>7</v>
      </c>
      <c r="J180" s="27" t="s">
        <v>90</v>
      </c>
      <c r="K180" s="104" t="s">
        <v>230</v>
      </c>
      <c r="L180" s="53" t="s">
        <v>280</v>
      </c>
      <c r="M180" s="37" t="s">
        <v>233</v>
      </c>
      <c r="N180" s="26" t="s">
        <v>204</v>
      </c>
      <c r="O180" s="26" t="s">
        <v>458</v>
      </c>
      <c r="P180" s="26" t="s">
        <v>24</v>
      </c>
      <c r="Q180" s="26" t="s">
        <v>62</v>
      </c>
      <c r="R180" s="27" t="s">
        <v>71</v>
      </c>
      <c r="S180" s="55" t="s">
        <v>77</v>
      </c>
      <c r="T180" s="35">
        <v>43647</v>
      </c>
      <c r="U180" s="27" t="s">
        <v>101</v>
      </c>
      <c r="V180" s="27" t="s">
        <v>104</v>
      </c>
      <c r="W180" s="27" t="str">
        <f t="shared" si="473"/>
        <v>Alto</v>
      </c>
      <c r="X180" s="27">
        <f t="shared" si="474"/>
        <v>5</v>
      </c>
      <c r="Y180" s="27">
        <f t="shared" si="475"/>
        <v>5</v>
      </c>
      <c r="Z180" s="27">
        <f t="shared" si="476"/>
        <v>25</v>
      </c>
      <c r="AA180" s="27" t="str">
        <f t="shared" si="477"/>
        <v>No tolerable</v>
      </c>
      <c r="AB180" s="27" t="str">
        <f t="shared" si="478"/>
        <v>Si</v>
      </c>
      <c r="AC180" s="53" t="s">
        <v>306</v>
      </c>
      <c r="AD180" s="37" t="s">
        <v>230</v>
      </c>
      <c r="AE180" s="27">
        <v>0</v>
      </c>
      <c r="AF180" s="28">
        <v>0</v>
      </c>
      <c r="AG180" s="29">
        <f t="shared" si="479"/>
        <v>0</v>
      </c>
      <c r="AH180" s="27">
        <v>0</v>
      </c>
      <c r="AI180" s="184">
        <f t="shared" si="419"/>
        <v>0</v>
      </c>
      <c r="AJ180" s="142">
        <v>44006</v>
      </c>
      <c r="AK180" s="142" t="s">
        <v>291</v>
      </c>
      <c r="AL180" s="152" t="str">
        <f>IF(MATRIZASPECTOS[[#This Row],[(2) Tipo de valoración 2020]]="","",IF(MATRIZASPECTOS[[#This Row],[(2) Tipo de valoración 2020]]="Manual","",MATRIZASPECTOS[[#This Row],[Probabilidad]]))</f>
        <v>Certeza</v>
      </c>
      <c r="AM180" s="152" t="str">
        <f>IF(MATRIZASPECTOS[[#This Row],[(2) Tipo de valoración 2020]]="","",IF(MATRIZASPECTOS[[#This Row],[(2) Tipo de valoración 2020]]="Manual","",MATRIZASPECTOS[[#This Row],[Consecuencia]]))</f>
        <v>Alta</v>
      </c>
      <c r="AN180" s="153" t="str">
        <f t="shared" si="420"/>
        <v>Alto</v>
      </c>
      <c r="AO180" s="153">
        <f t="shared" si="421"/>
        <v>5</v>
      </c>
      <c r="AP180" s="153">
        <f t="shared" si="422"/>
        <v>5</v>
      </c>
      <c r="AQ180" s="27">
        <f t="shared" si="423"/>
        <v>25</v>
      </c>
      <c r="AR180" s="29">
        <f t="shared" si="424"/>
        <v>25</v>
      </c>
      <c r="AS180" s="27" t="str">
        <f t="shared" si="480"/>
        <v>No tolerable</v>
      </c>
      <c r="AT180" s="27" t="str">
        <f t="shared" si="481"/>
        <v>Si</v>
      </c>
      <c r="AU180" s="140" t="s">
        <v>300</v>
      </c>
      <c r="AV180" s="37" t="s">
        <v>230</v>
      </c>
      <c r="AW180" s="27">
        <v>0</v>
      </c>
      <c r="AX180" s="191">
        <v>0</v>
      </c>
      <c r="AY180" s="29">
        <f t="shared" si="425"/>
        <v>0</v>
      </c>
      <c r="AZ180" s="27">
        <v>0</v>
      </c>
      <c r="BA180" s="189">
        <f t="shared" si="426"/>
        <v>0</v>
      </c>
      <c r="BB180" s="145">
        <v>44105</v>
      </c>
      <c r="BC180" s="27" t="s">
        <v>291</v>
      </c>
      <c r="BD180" s="27" t="str">
        <f>IF(MATRIZASPECTOS[[#This Row],[(E) Tipo de valoración extraordinaria 2020]]="","",IF(MATRIZASPECTOS[[#This Row],[(E) Tipo de valoración extraordinaria 2020]]="Manual","",MATRIZASPECTOS[[#This Row],[(2) Probabilidad]]))</f>
        <v>Certeza</v>
      </c>
      <c r="BE180" s="27" t="str">
        <f>IF(MATRIZASPECTOS[[#This Row],[(E) Tipo de valoración extraordinaria 2020]]="","",IF(MATRIZASPECTOS[[#This Row],[(E) Tipo de valoración extraordinaria 2020]]="Manual","",MATRIZASPECTOS[[#This Row],[(2) Consecuencia]]))</f>
        <v>Alta</v>
      </c>
      <c r="BF180" s="27" t="str">
        <f t="shared" si="427"/>
        <v>Alto</v>
      </c>
      <c r="BG180" s="27">
        <f t="shared" si="428"/>
        <v>5</v>
      </c>
      <c r="BH180" s="27">
        <f t="shared" si="429"/>
        <v>5</v>
      </c>
      <c r="BI180" s="27">
        <f t="shared" si="430"/>
        <v>25</v>
      </c>
      <c r="BJ180" s="29">
        <f t="shared" si="431"/>
        <v>25</v>
      </c>
      <c r="BK180" s="27" t="str">
        <f t="shared" si="436"/>
        <v>No tolerable</v>
      </c>
      <c r="BL180" s="27" t="str">
        <f t="shared" si="432"/>
        <v>Si</v>
      </c>
      <c r="BM180" s="53" t="s">
        <v>434</v>
      </c>
      <c r="BN180" s="37"/>
      <c r="BO180" s="29">
        <f t="shared" si="433"/>
        <v>0</v>
      </c>
      <c r="BP180" s="28"/>
      <c r="BQ180" s="29" t="str">
        <f t="shared" si="482"/>
        <v/>
      </c>
      <c r="BR180" s="27"/>
      <c r="BS180" s="49" t="str">
        <f t="shared" si="483"/>
        <v/>
      </c>
      <c r="BT180" s="25"/>
      <c r="BU180" s="27">
        <f t="shared" si="434"/>
        <v>25</v>
      </c>
      <c r="BV180" s="27" t="str">
        <f t="shared" si="435"/>
        <v>No tolerable</v>
      </c>
      <c r="BW180" s="29" t="str">
        <f t="shared" si="484"/>
        <v/>
      </c>
      <c r="BX180" s="27" t="str">
        <f t="shared" si="485"/>
        <v/>
      </c>
      <c r="BY180" s="27" t="str">
        <f t="shared" si="486"/>
        <v/>
      </c>
      <c r="BZ180" s="53"/>
      <c r="CA180" s="37"/>
      <c r="CB180" s="29" t="str">
        <f t="shared" si="487"/>
        <v/>
      </c>
      <c r="CC180" s="28"/>
      <c r="CD180" s="29" t="str">
        <f t="shared" si="488"/>
        <v/>
      </c>
      <c r="CE180" s="27"/>
      <c r="CF180" s="49" t="str">
        <f t="shared" si="489"/>
        <v/>
      </c>
      <c r="CG180" s="25"/>
      <c r="CH180" s="27" t="str">
        <f t="shared" si="490"/>
        <v/>
      </c>
      <c r="CI180" s="27" t="str">
        <f t="shared" si="491"/>
        <v/>
      </c>
      <c r="CJ180" s="29" t="str">
        <f t="shared" si="492"/>
        <v/>
      </c>
      <c r="CK180" s="27" t="str">
        <f t="shared" si="493"/>
        <v/>
      </c>
      <c r="CL180" s="27" t="str">
        <f t="shared" si="494"/>
        <v/>
      </c>
      <c r="CM180" s="53"/>
      <c r="CN180" s="37"/>
      <c r="CO180" s="29" t="str">
        <f t="shared" si="495"/>
        <v/>
      </c>
      <c r="CP180" s="28"/>
      <c r="CQ180" s="29" t="str">
        <f t="shared" si="496"/>
        <v/>
      </c>
      <c r="CR180" s="27"/>
      <c r="CS180" s="49" t="str">
        <f t="shared" si="497"/>
        <v/>
      </c>
      <c r="CT180" s="25"/>
      <c r="CU180" s="27" t="str">
        <f t="shared" si="498"/>
        <v/>
      </c>
      <c r="CV180" s="27" t="str">
        <f t="shared" si="499"/>
        <v/>
      </c>
      <c r="CW180" s="29" t="str">
        <f t="shared" si="500"/>
        <v/>
      </c>
      <c r="CX180" s="27" t="str">
        <f t="shared" si="501"/>
        <v/>
      </c>
      <c r="CY180" s="27" t="str">
        <f t="shared" si="502"/>
        <v/>
      </c>
      <c r="CZ180" s="30"/>
    </row>
    <row r="181" spans="1:104" ht="45.75" thickBot="1" x14ac:dyDescent="0.3">
      <c r="A181" s="17">
        <v>178</v>
      </c>
      <c r="B181" s="18" t="str">
        <f t="shared" si="470"/>
        <v>Seguridad Minera</v>
      </c>
      <c r="C181" s="18" t="str">
        <f t="shared" si="471"/>
        <v>Consumo de materias primas e insumos</v>
      </c>
      <c r="D181" s="18" t="str">
        <f t="shared" si="472"/>
        <v>Agotamiento general de los recursos naturales</v>
      </c>
      <c r="E181" s="35">
        <v>43647</v>
      </c>
      <c r="F181" s="167" t="s">
        <v>334</v>
      </c>
      <c r="G181" s="99" t="s">
        <v>177</v>
      </c>
      <c r="H181" s="99" t="s">
        <v>338</v>
      </c>
      <c r="I181" s="26" t="s">
        <v>7</v>
      </c>
      <c r="J181" s="27" t="s">
        <v>90</v>
      </c>
      <c r="K181" s="104" t="s">
        <v>230</v>
      </c>
      <c r="L181" s="53" t="s">
        <v>280</v>
      </c>
      <c r="M181" s="37" t="s">
        <v>233</v>
      </c>
      <c r="N181" s="26" t="s">
        <v>206</v>
      </c>
      <c r="O181" s="26" t="s">
        <v>457</v>
      </c>
      <c r="P181" s="26" t="s">
        <v>24</v>
      </c>
      <c r="Q181" s="26" t="s">
        <v>63</v>
      </c>
      <c r="R181" s="27" t="s">
        <v>71</v>
      </c>
      <c r="S181" s="55" t="s">
        <v>77</v>
      </c>
      <c r="T181" s="35">
        <v>43647</v>
      </c>
      <c r="U181" s="27" t="s">
        <v>101</v>
      </c>
      <c r="V181" s="27" t="s">
        <v>102</v>
      </c>
      <c r="W181" s="27" t="str">
        <f t="shared" si="473"/>
        <v>Bajo</v>
      </c>
      <c r="X181" s="27">
        <f t="shared" si="474"/>
        <v>5</v>
      </c>
      <c r="Y181" s="27">
        <f t="shared" si="475"/>
        <v>1</v>
      </c>
      <c r="Z181" s="27">
        <f t="shared" si="476"/>
        <v>5</v>
      </c>
      <c r="AA181" s="27" t="str">
        <f t="shared" si="477"/>
        <v>Tolerable</v>
      </c>
      <c r="AB181" s="27" t="str">
        <f t="shared" si="478"/>
        <v>No</v>
      </c>
      <c r="AC181" s="53" t="s">
        <v>306</v>
      </c>
      <c r="AD181" s="80" t="s">
        <v>230</v>
      </c>
      <c r="AE181" s="78">
        <v>0</v>
      </c>
      <c r="AF181" s="83">
        <v>0</v>
      </c>
      <c r="AG181" s="29">
        <f t="shared" si="479"/>
        <v>0</v>
      </c>
      <c r="AH181" s="27">
        <v>0</v>
      </c>
      <c r="AI181" s="184">
        <f t="shared" si="419"/>
        <v>0</v>
      </c>
      <c r="AJ181" s="142">
        <v>44006</v>
      </c>
      <c r="AK181" s="142" t="s">
        <v>291</v>
      </c>
      <c r="AL181" s="152" t="str">
        <f>IF(MATRIZASPECTOS[[#This Row],[(2) Tipo de valoración 2020]]="","",IF(MATRIZASPECTOS[[#This Row],[(2) Tipo de valoración 2020]]="Manual","",MATRIZASPECTOS[[#This Row],[Probabilidad]]))</f>
        <v>Certeza</v>
      </c>
      <c r="AM181" s="152" t="str">
        <f>IF(MATRIZASPECTOS[[#This Row],[(2) Tipo de valoración 2020]]="","",IF(MATRIZASPECTOS[[#This Row],[(2) Tipo de valoración 2020]]="Manual","",MATRIZASPECTOS[[#This Row],[Consecuencia]]))</f>
        <v>Baja</v>
      </c>
      <c r="AN181" s="153" t="str">
        <f t="shared" si="420"/>
        <v>Bajo</v>
      </c>
      <c r="AO181" s="153">
        <f t="shared" si="421"/>
        <v>5</v>
      </c>
      <c r="AP181" s="153">
        <f t="shared" si="422"/>
        <v>1</v>
      </c>
      <c r="AQ181" s="27">
        <f t="shared" si="423"/>
        <v>5</v>
      </c>
      <c r="AR181" s="29">
        <f t="shared" si="424"/>
        <v>5</v>
      </c>
      <c r="AS181" s="27" t="str">
        <f t="shared" si="480"/>
        <v>Tolerable</v>
      </c>
      <c r="AT181" s="27" t="str">
        <f t="shared" si="481"/>
        <v>No</v>
      </c>
      <c r="AU181" s="140" t="s">
        <v>282</v>
      </c>
      <c r="AV181" s="37" t="s">
        <v>230</v>
      </c>
      <c r="AW181" s="27">
        <v>0</v>
      </c>
      <c r="AX181" s="191">
        <v>0</v>
      </c>
      <c r="AY181" s="29">
        <f t="shared" si="425"/>
        <v>0</v>
      </c>
      <c r="AZ181" s="27">
        <v>0</v>
      </c>
      <c r="BA181" s="189">
        <f t="shared" si="426"/>
        <v>0</v>
      </c>
      <c r="BB181" s="142">
        <v>44105</v>
      </c>
      <c r="BC181" s="27" t="s">
        <v>291</v>
      </c>
      <c r="BD181" s="27" t="str">
        <f>IF(MATRIZASPECTOS[[#This Row],[(E) Tipo de valoración extraordinaria 2020]]="","",IF(MATRIZASPECTOS[[#This Row],[(E) Tipo de valoración extraordinaria 2020]]="Manual","",MATRIZASPECTOS[[#This Row],[(2) Probabilidad]]))</f>
        <v>Certeza</v>
      </c>
      <c r="BE181" s="27" t="str">
        <f>IF(MATRIZASPECTOS[[#This Row],[(E) Tipo de valoración extraordinaria 2020]]="","",IF(MATRIZASPECTOS[[#This Row],[(E) Tipo de valoración extraordinaria 2020]]="Manual","",MATRIZASPECTOS[[#This Row],[(2) Consecuencia]]))</f>
        <v>Baja</v>
      </c>
      <c r="BF181" s="27" t="str">
        <f t="shared" si="427"/>
        <v>Bajo</v>
      </c>
      <c r="BG181" s="27">
        <f t="shared" si="428"/>
        <v>5</v>
      </c>
      <c r="BH181" s="27">
        <f t="shared" si="429"/>
        <v>1</v>
      </c>
      <c r="BI181" s="27">
        <f t="shared" si="430"/>
        <v>5</v>
      </c>
      <c r="BJ181" s="29">
        <f t="shared" si="431"/>
        <v>5</v>
      </c>
      <c r="BK181" s="27" t="str">
        <f t="shared" si="436"/>
        <v>Tolerable</v>
      </c>
      <c r="BL181" s="27" t="str">
        <f t="shared" si="432"/>
        <v>No</v>
      </c>
      <c r="BM181" s="53" t="s">
        <v>409</v>
      </c>
      <c r="BN181" s="37"/>
      <c r="BO181" s="29">
        <f t="shared" si="433"/>
        <v>0</v>
      </c>
      <c r="BP181" s="28"/>
      <c r="BQ181" s="29" t="str">
        <f t="shared" si="482"/>
        <v/>
      </c>
      <c r="BR181" s="27"/>
      <c r="BS181" s="49" t="str">
        <f t="shared" si="483"/>
        <v/>
      </c>
      <c r="BT181" s="25"/>
      <c r="BU181" s="27">
        <f t="shared" si="434"/>
        <v>5</v>
      </c>
      <c r="BV181" s="27" t="str">
        <f t="shared" si="435"/>
        <v>Tolerable</v>
      </c>
      <c r="BW181" s="29" t="str">
        <f t="shared" si="484"/>
        <v/>
      </c>
      <c r="BX181" s="27" t="str">
        <f t="shared" si="485"/>
        <v/>
      </c>
      <c r="BY181" s="27" t="str">
        <f t="shared" si="486"/>
        <v/>
      </c>
      <c r="BZ181" s="53"/>
      <c r="CA181" s="37"/>
      <c r="CB181" s="29" t="str">
        <f t="shared" si="487"/>
        <v/>
      </c>
      <c r="CC181" s="28"/>
      <c r="CD181" s="29" t="str">
        <f t="shared" si="488"/>
        <v/>
      </c>
      <c r="CE181" s="27"/>
      <c r="CF181" s="49" t="str">
        <f t="shared" si="489"/>
        <v/>
      </c>
      <c r="CG181" s="25"/>
      <c r="CH181" s="27" t="str">
        <f t="shared" si="490"/>
        <v/>
      </c>
      <c r="CI181" s="27" t="str">
        <f t="shared" si="491"/>
        <v/>
      </c>
      <c r="CJ181" s="29" t="str">
        <f t="shared" si="492"/>
        <v/>
      </c>
      <c r="CK181" s="27" t="str">
        <f t="shared" si="493"/>
        <v/>
      </c>
      <c r="CL181" s="27" t="str">
        <f t="shared" si="494"/>
        <v/>
      </c>
      <c r="CM181" s="53"/>
      <c r="CN181" s="37"/>
      <c r="CO181" s="29" t="str">
        <f t="shared" si="495"/>
        <v/>
      </c>
      <c r="CP181" s="28"/>
      <c r="CQ181" s="29" t="str">
        <f t="shared" si="496"/>
        <v/>
      </c>
      <c r="CR181" s="27"/>
      <c r="CS181" s="49" t="str">
        <f t="shared" si="497"/>
        <v/>
      </c>
      <c r="CT181" s="25"/>
      <c r="CU181" s="27" t="str">
        <f t="shared" si="498"/>
        <v/>
      </c>
      <c r="CV181" s="27" t="str">
        <f t="shared" si="499"/>
        <v/>
      </c>
      <c r="CW181" s="29" t="str">
        <f t="shared" si="500"/>
        <v/>
      </c>
      <c r="CX181" s="27" t="str">
        <f t="shared" si="501"/>
        <v/>
      </c>
      <c r="CY181" s="27" t="str">
        <f t="shared" si="502"/>
        <v/>
      </c>
      <c r="CZ181" s="30"/>
    </row>
    <row r="182" spans="1:104" ht="45.75" thickBot="1" x14ac:dyDescent="0.3">
      <c r="A182" s="17">
        <v>179</v>
      </c>
      <c r="B182" s="18" t="str">
        <f t="shared" si="470"/>
        <v>Seguridad Minera</v>
      </c>
      <c r="C182" s="18" t="str">
        <f t="shared" si="471"/>
        <v>Consumo de materias primas e insumos</v>
      </c>
      <c r="D182" s="18" t="str">
        <f t="shared" si="472"/>
        <v>Agotamiento general de los recursos naturales</v>
      </c>
      <c r="E182" s="35">
        <v>43647</v>
      </c>
      <c r="F182" s="167" t="s">
        <v>334</v>
      </c>
      <c r="G182" s="99" t="s">
        <v>177</v>
      </c>
      <c r="H182" s="99" t="s">
        <v>338</v>
      </c>
      <c r="I182" s="26" t="s">
        <v>7</v>
      </c>
      <c r="J182" s="27" t="s">
        <v>90</v>
      </c>
      <c r="K182" s="104" t="s">
        <v>230</v>
      </c>
      <c r="L182" s="53" t="s">
        <v>280</v>
      </c>
      <c r="M182" s="37" t="s">
        <v>233</v>
      </c>
      <c r="N182" s="26" t="s">
        <v>207</v>
      </c>
      <c r="O182" s="26" t="s">
        <v>457</v>
      </c>
      <c r="P182" s="26" t="s">
        <v>24</v>
      </c>
      <c r="Q182" s="26" t="s">
        <v>63</v>
      </c>
      <c r="R182" s="27" t="s">
        <v>71</v>
      </c>
      <c r="S182" s="55" t="s">
        <v>77</v>
      </c>
      <c r="T182" s="35">
        <v>43647</v>
      </c>
      <c r="U182" s="27" t="s">
        <v>100</v>
      </c>
      <c r="V182" s="27" t="s">
        <v>102</v>
      </c>
      <c r="W182" s="27" t="str">
        <f t="shared" si="473"/>
        <v>Bajo</v>
      </c>
      <c r="X182" s="27">
        <f t="shared" si="474"/>
        <v>3</v>
      </c>
      <c r="Y182" s="27">
        <f t="shared" si="475"/>
        <v>1</v>
      </c>
      <c r="Z182" s="27">
        <f t="shared" si="476"/>
        <v>3</v>
      </c>
      <c r="AA182" s="27" t="str">
        <f t="shared" si="477"/>
        <v>Tolerable</v>
      </c>
      <c r="AB182" s="27" t="str">
        <f t="shared" si="478"/>
        <v>No</v>
      </c>
      <c r="AC182" s="53" t="s">
        <v>306</v>
      </c>
      <c r="AD182" s="80" t="s">
        <v>230</v>
      </c>
      <c r="AE182" s="27">
        <v>0</v>
      </c>
      <c r="AF182" s="28">
        <v>0</v>
      </c>
      <c r="AG182" s="29">
        <f t="shared" si="479"/>
        <v>0</v>
      </c>
      <c r="AH182" s="27">
        <v>0</v>
      </c>
      <c r="AI182" s="184">
        <f t="shared" si="419"/>
        <v>0</v>
      </c>
      <c r="AJ182" s="142">
        <v>44006</v>
      </c>
      <c r="AK182" s="142" t="s">
        <v>291</v>
      </c>
      <c r="AL182" s="152" t="str">
        <f>IF(MATRIZASPECTOS[[#This Row],[(2) Tipo de valoración 2020]]="","",IF(MATRIZASPECTOS[[#This Row],[(2) Tipo de valoración 2020]]="Manual","",MATRIZASPECTOS[[#This Row],[Probabilidad]]))</f>
        <v>Probable</v>
      </c>
      <c r="AM182" s="152" t="str">
        <f>IF(MATRIZASPECTOS[[#This Row],[(2) Tipo de valoración 2020]]="","",IF(MATRIZASPECTOS[[#This Row],[(2) Tipo de valoración 2020]]="Manual","",MATRIZASPECTOS[[#This Row],[Consecuencia]]))</f>
        <v>Baja</v>
      </c>
      <c r="AN182" s="153" t="str">
        <f t="shared" si="420"/>
        <v>Bajo</v>
      </c>
      <c r="AO182" s="153">
        <f t="shared" si="421"/>
        <v>3</v>
      </c>
      <c r="AP182" s="153">
        <f t="shared" si="422"/>
        <v>1</v>
      </c>
      <c r="AQ182" s="27">
        <f t="shared" si="423"/>
        <v>3</v>
      </c>
      <c r="AR182" s="29">
        <f t="shared" si="424"/>
        <v>3</v>
      </c>
      <c r="AS182" s="27" t="str">
        <f t="shared" si="480"/>
        <v>Tolerable</v>
      </c>
      <c r="AT182" s="27" t="str">
        <f t="shared" si="481"/>
        <v>No</v>
      </c>
      <c r="AU182" s="140" t="s">
        <v>300</v>
      </c>
      <c r="AV182" s="37" t="s">
        <v>230</v>
      </c>
      <c r="AW182" s="27">
        <v>0</v>
      </c>
      <c r="AX182" s="191">
        <v>0</v>
      </c>
      <c r="AY182" s="29">
        <f t="shared" si="425"/>
        <v>0</v>
      </c>
      <c r="AZ182" s="27">
        <v>0</v>
      </c>
      <c r="BA182" s="189">
        <f t="shared" si="426"/>
        <v>0</v>
      </c>
      <c r="BB182" s="142">
        <v>44105</v>
      </c>
      <c r="BC182" s="27" t="s">
        <v>291</v>
      </c>
      <c r="BD182" s="27" t="str">
        <f>IF(MATRIZASPECTOS[[#This Row],[(E) Tipo de valoración extraordinaria 2020]]="","",IF(MATRIZASPECTOS[[#This Row],[(E) Tipo de valoración extraordinaria 2020]]="Manual","",MATRIZASPECTOS[[#This Row],[(2) Probabilidad]]))</f>
        <v>Probable</v>
      </c>
      <c r="BE182" s="27" t="str">
        <f>IF(MATRIZASPECTOS[[#This Row],[(E) Tipo de valoración extraordinaria 2020]]="","",IF(MATRIZASPECTOS[[#This Row],[(E) Tipo de valoración extraordinaria 2020]]="Manual","",MATRIZASPECTOS[[#This Row],[(2) Consecuencia]]))</f>
        <v>Baja</v>
      </c>
      <c r="BF182" s="27" t="str">
        <f t="shared" si="427"/>
        <v>Bajo</v>
      </c>
      <c r="BG182" s="27">
        <f t="shared" si="428"/>
        <v>3</v>
      </c>
      <c r="BH182" s="27">
        <f t="shared" si="429"/>
        <v>1</v>
      </c>
      <c r="BI182" s="27">
        <f t="shared" si="430"/>
        <v>3</v>
      </c>
      <c r="BJ182" s="29">
        <f t="shared" si="431"/>
        <v>3</v>
      </c>
      <c r="BK182" s="27" t="str">
        <f t="shared" si="436"/>
        <v>Tolerable</v>
      </c>
      <c r="BL182" s="27" t="str">
        <f t="shared" si="432"/>
        <v>No</v>
      </c>
      <c r="BM182" s="53" t="s">
        <v>417</v>
      </c>
      <c r="BN182" s="37"/>
      <c r="BO182" s="29">
        <f t="shared" si="433"/>
        <v>0</v>
      </c>
      <c r="BP182" s="28"/>
      <c r="BQ182" s="29" t="str">
        <f t="shared" si="482"/>
        <v/>
      </c>
      <c r="BR182" s="27"/>
      <c r="BS182" s="49" t="str">
        <f t="shared" si="483"/>
        <v/>
      </c>
      <c r="BT182" s="25"/>
      <c r="BU182" s="27">
        <f t="shared" si="434"/>
        <v>3</v>
      </c>
      <c r="BV182" s="27" t="str">
        <f t="shared" si="435"/>
        <v>Tolerable</v>
      </c>
      <c r="BW182" s="29" t="str">
        <f t="shared" si="484"/>
        <v/>
      </c>
      <c r="BX182" s="27" t="str">
        <f t="shared" si="485"/>
        <v/>
      </c>
      <c r="BY182" s="27" t="str">
        <f t="shared" si="486"/>
        <v/>
      </c>
      <c r="BZ182" s="53"/>
      <c r="CA182" s="37"/>
      <c r="CB182" s="29" t="str">
        <f t="shared" si="487"/>
        <v/>
      </c>
      <c r="CC182" s="28"/>
      <c r="CD182" s="29" t="str">
        <f t="shared" si="488"/>
        <v/>
      </c>
      <c r="CE182" s="27"/>
      <c r="CF182" s="49" t="str">
        <f t="shared" si="489"/>
        <v/>
      </c>
      <c r="CG182" s="25"/>
      <c r="CH182" s="27" t="str">
        <f t="shared" si="490"/>
        <v/>
      </c>
      <c r="CI182" s="27" t="str">
        <f t="shared" si="491"/>
        <v/>
      </c>
      <c r="CJ182" s="29" t="str">
        <f t="shared" si="492"/>
        <v/>
      </c>
      <c r="CK182" s="27" t="str">
        <f t="shared" si="493"/>
        <v/>
      </c>
      <c r="CL182" s="27" t="str">
        <f t="shared" si="494"/>
        <v/>
      </c>
      <c r="CM182" s="53"/>
      <c r="CN182" s="37"/>
      <c r="CO182" s="29" t="str">
        <f t="shared" si="495"/>
        <v/>
      </c>
      <c r="CP182" s="28"/>
      <c r="CQ182" s="29" t="str">
        <f t="shared" si="496"/>
        <v/>
      </c>
      <c r="CR182" s="27"/>
      <c r="CS182" s="49" t="str">
        <f t="shared" si="497"/>
        <v/>
      </c>
      <c r="CT182" s="25"/>
      <c r="CU182" s="27" t="str">
        <f t="shared" si="498"/>
        <v/>
      </c>
      <c r="CV182" s="27" t="str">
        <f t="shared" si="499"/>
        <v/>
      </c>
      <c r="CW182" s="29" t="str">
        <f t="shared" si="500"/>
        <v/>
      </c>
      <c r="CX182" s="27" t="str">
        <f t="shared" si="501"/>
        <v/>
      </c>
      <c r="CY182" s="27" t="str">
        <f t="shared" si="502"/>
        <v/>
      </c>
      <c r="CZ182" s="30"/>
    </row>
    <row r="183" spans="1:104" ht="45.75" thickBot="1" x14ac:dyDescent="0.3">
      <c r="A183" s="17">
        <v>180</v>
      </c>
      <c r="B183" s="18" t="str">
        <f t="shared" si="470"/>
        <v>Seguridad Minera</v>
      </c>
      <c r="C183" s="18" t="str">
        <f t="shared" si="471"/>
        <v>Generación de empleo</v>
      </c>
      <c r="D183" s="18" t="str">
        <f t="shared" si="472"/>
        <v>Desarrollo económico y social</v>
      </c>
      <c r="E183" s="35">
        <v>43647</v>
      </c>
      <c r="F183" s="167" t="s">
        <v>334</v>
      </c>
      <c r="G183" s="99" t="s">
        <v>177</v>
      </c>
      <c r="H183" s="99" t="s">
        <v>338</v>
      </c>
      <c r="I183" s="26" t="s">
        <v>7</v>
      </c>
      <c r="J183" s="27" t="s">
        <v>90</v>
      </c>
      <c r="K183" s="104" t="s">
        <v>230</v>
      </c>
      <c r="L183" s="53" t="s">
        <v>280</v>
      </c>
      <c r="M183" s="37" t="s">
        <v>233</v>
      </c>
      <c r="N183" s="26" t="s">
        <v>213</v>
      </c>
      <c r="O183" s="26" t="s">
        <v>464</v>
      </c>
      <c r="P183" s="26" t="s">
        <v>25</v>
      </c>
      <c r="Q183" s="26" t="s">
        <v>215</v>
      </c>
      <c r="R183" s="27" t="s">
        <v>72</v>
      </c>
      <c r="S183" s="55" t="s">
        <v>78</v>
      </c>
      <c r="T183" s="35">
        <v>43647</v>
      </c>
      <c r="U183" s="27" t="s">
        <v>101</v>
      </c>
      <c r="V183" s="27" t="s">
        <v>103</v>
      </c>
      <c r="W183" s="27" t="str">
        <f t="shared" si="473"/>
        <v>Moderado</v>
      </c>
      <c r="X183" s="27">
        <f t="shared" si="474"/>
        <v>5</v>
      </c>
      <c r="Y183" s="27">
        <f t="shared" si="475"/>
        <v>3</v>
      </c>
      <c r="Z183" s="27">
        <f t="shared" si="476"/>
        <v>15</v>
      </c>
      <c r="AA183" s="27" t="str">
        <f t="shared" si="477"/>
        <v>Potencialmente no tolerable</v>
      </c>
      <c r="AB183" s="27" t="str">
        <f t="shared" si="478"/>
        <v>No</v>
      </c>
      <c r="AC183" s="53" t="s">
        <v>306</v>
      </c>
      <c r="AD183" s="80" t="s">
        <v>230</v>
      </c>
      <c r="AE183" s="78">
        <v>0</v>
      </c>
      <c r="AF183" s="83">
        <v>0</v>
      </c>
      <c r="AG183" s="29">
        <f t="shared" si="479"/>
        <v>0</v>
      </c>
      <c r="AH183" s="27">
        <v>0</v>
      </c>
      <c r="AI183" s="184">
        <f t="shared" si="419"/>
        <v>0</v>
      </c>
      <c r="AJ183" s="142">
        <v>44006</v>
      </c>
      <c r="AK183" s="142" t="s">
        <v>291</v>
      </c>
      <c r="AL183" s="152" t="str">
        <f>IF(MATRIZASPECTOS[[#This Row],[(2) Tipo de valoración 2020]]="","",IF(MATRIZASPECTOS[[#This Row],[(2) Tipo de valoración 2020]]="Manual","",MATRIZASPECTOS[[#This Row],[Probabilidad]]))</f>
        <v>Certeza</v>
      </c>
      <c r="AM183" s="152" t="str">
        <f>IF(MATRIZASPECTOS[[#This Row],[(2) Tipo de valoración 2020]]="","",IF(MATRIZASPECTOS[[#This Row],[(2) Tipo de valoración 2020]]="Manual","",MATRIZASPECTOS[[#This Row],[Consecuencia]]))</f>
        <v>Moderada</v>
      </c>
      <c r="AN183" s="153" t="str">
        <f t="shared" si="420"/>
        <v>Moderado</v>
      </c>
      <c r="AO183" s="153">
        <f t="shared" si="421"/>
        <v>5</v>
      </c>
      <c r="AP183" s="153">
        <f t="shared" si="422"/>
        <v>3</v>
      </c>
      <c r="AQ183" s="27">
        <f t="shared" si="423"/>
        <v>15</v>
      </c>
      <c r="AR183" s="29">
        <f t="shared" si="424"/>
        <v>15</v>
      </c>
      <c r="AS183" s="27" t="str">
        <f t="shared" si="480"/>
        <v>Potencialmente no tolerable</v>
      </c>
      <c r="AT183" s="27" t="str">
        <f t="shared" si="481"/>
        <v>No</v>
      </c>
      <c r="AU183" s="140" t="s">
        <v>300</v>
      </c>
      <c r="AV183" s="37" t="s">
        <v>230</v>
      </c>
      <c r="AW183" s="27">
        <v>0</v>
      </c>
      <c r="AX183" s="191">
        <v>0</v>
      </c>
      <c r="AY183" s="29">
        <f t="shared" si="425"/>
        <v>0</v>
      </c>
      <c r="AZ183" s="27">
        <v>0</v>
      </c>
      <c r="BA183" s="189">
        <f t="shared" si="426"/>
        <v>0</v>
      </c>
      <c r="BB183" s="142">
        <v>44105</v>
      </c>
      <c r="BC183" s="27" t="s">
        <v>291</v>
      </c>
      <c r="BD183" s="27" t="str">
        <f>IF(MATRIZASPECTOS[[#This Row],[(E) Tipo de valoración extraordinaria 2020]]="","",IF(MATRIZASPECTOS[[#This Row],[(E) Tipo de valoración extraordinaria 2020]]="Manual","",MATRIZASPECTOS[[#This Row],[(2) Probabilidad]]))</f>
        <v>Certeza</v>
      </c>
      <c r="BE183" s="27" t="str">
        <f>IF(MATRIZASPECTOS[[#This Row],[(E) Tipo de valoración extraordinaria 2020]]="","",IF(MATRIZASPECTOS[[#This Row],[(E) Tipo de valoración extraordinaria 2020]]="Manual","",MATRIZASPECTOS[[#This Row],[(2) Consecuencia]]))</f>
        <v>Moderada</v>
      </c>
      <c r="BF183" s="27" t="str">
        <f t="shared" si="427"/>
        <v>Moderado</v>
      </c>
      <c r="BG183" s="27">
        <f t="shared" si="428"/>
        <v>5</v>
      </c>
      <c r="BH183" s="27">
        <f t="shared" si="429"/>
        <v>3</v>
      </c>
      <c r="BI183" s="27">
        <f t="shared" si="430"/>
        <v>15</v>
      </c>
      <c r="BJ183" s="29">
        <f t="shared" si="431"/>
        <v>15</v>
      </c>
      <c r="BK183" s="27" t="str">
        <f t="shared" si="436"/>
        <v>Potencialmente no tolerable</v>
      </c>
      <c r="BL183" s="27" t="str">
        <f t="shared" si="432"/>
        <v>No</v>
      </c>
      <c r="BM183" s="53" t="s">
        <v>418</v>
      </c>
      <c r="BN183" s="37"/>
      <c r="BO183" s="29">
        <f t="shared" si="433"/>
        <v>0</v>
      </c>
      <c r="BP183" s="28"/>
      <c r="BQ183" s="29" t="str">
        <f t="shared" si="482"/>
        <v/>
      </c>
      <c r="BR183" s="27"/>
      <c r="BS183" s="49" t="str">
        <f t="shared" si="483"/>
        <v/>
      </c>
      <c r="BT183" s="25"/>
      <c r="BU183" s="27">
        <f t="shared" si="434"/>
        <v>15</v>
      </c>
      <c r="BV183" s="27" t="str">
        <f t="shared" si="435"/>
        <v>Potencialmente no tolerable</v>
      </c>
      <c r="BW183" s="29" t="str">
        <f t="shared" si="484"/>
        <v/>
      </c>
      <c r="BX183" s="27" t="str">
        <f t="shared" si="485"/>
        <v/>
      </c>
      <c r="BY183" s="27" t="str">
        <f t="shared" si="486"/>
        <v/>
      </c>
      <c r="BZ183" s="53"/>
      <c r="CA183" s="37"/>
      <c r="CB183" s="29" t="str">
        <f t="shared" si="487"/>
        <v/>
      </c>
      <c r="CC183" s="28"/>
      <c r="CD183" s="29" t="str">
        <f t="shared" si="488"/>
        <v/>
      </c>
      <c r="CE183" s="27"/>
      <c r="CF183" s="49" t="str">
        <f t="shared" si="489"/>
        <v/>
      </c>
      <c r="CG183" s="25"/>
      <c r="CH183" s="27" t="str">
        <f t="shared" si="490"/>
        <v/>
      </c>
      <c r="CI183" s="27" t="str">
        <f t="shared" si="491"/>
        <v/>
      </c>
      <c r="CJ183" s="29" t="str">
        <f t="shared" si="492"/>
        <v/>
      </c>
      <c r="CK183" s="27" t="str">
        <f t="shared" si="493"/>
        <v/>
      </c>
      <c r="CL183" s="27" t="str">
        <f t="shared" si="494"/>
        <v/>
      </c>
      <c r="CM183" s="53"/>
      <c r="CN183" s="37"/>
      <c r="CO183" s="29" t="str">
        <f t="shared" si="495"/>
        <v/>
      </c>
      <c r="CP183" s="28"/>
      <c r="CQ183" s="29" t="str">
        <f t="shared" si="496"/>
        <v/>
      </c>
      <c r="CR183" s="27"/>
      <c r="CS183" s="49" t="str">
        <f t="shared" si="497"/>
        <v/>
      </c>
      <c r="CT183" s="25"/>
      <c r="CU183" s="27" t="str">
        <f t="shared" si="498"/>
        <v/>
      </c>
      <c r="CV183" s="27" t="str">
        <f t="shared" si="499"/>
        <v/>
      </c>
      <c r="CW183" s="29" t="str">
        <f t="shared" si="500"/>
        <v/>
      </c>
      <c r="CX183" s="27" t="str">
        <f t="shared" si="501"/>
        <v/>
      </c>
      <c r="CY183" s="27" t="str">
        <f t="shared" si="502"/>
        <v/>
      </c>
      <c r="CZ183" s="30"/>
    </row>
    <row r="184" spans="1:104" ht="45.75" thickBot="1" x14ac:dyDescent="0.3">
      <c r="A184" s="17">
        <v>181</v>
      </c>
      <c r="B184" s="18" t="str">
        <f t="shared" si="470"/>
        <v>Seguridad Minera</v>
      </c>
      <c r="C184" s="18" t="str">
        <f t="shared" si="471"/>
        <v>Consumo de materias primas e insumos</v>
      </c>
      <c r="D184" s="18" t="str">
        <f t="shared" si="472"/>
        <v>Agotamiento general de los recursos naturales</v>
      </c>
      <c r="E184" s="35">
        <v>43647</v>
      </c>
      <c r="F184" s="167" t="s">
        <v>334</v>
      </c>
      <c r="G184" s="99" t="s">
        <v>177</v>
      </c>
      <c r="H184" s="99" t="s">
        <v>338</v>
      </c>
      <c r="I184" s="26" t="s">
        <v>7</v>
      </c>
      <c r="J184" s="27" t="s">
        <v>90</v>
      </c>
      <c r="K184" s="104" t="s">
        <v>230</v>
      </c>
      <c r="L184" s="53" t="s">
        <v>280</v>
      </c>
      <c r="M184" s="37" t="s">
        <v>233</v>
      </c>
      <c r="N184" s="26" t="s">
        <v>231</v>
      </c>
      <c r="O184" s="26" t="s">
        <v>464</v>
      </c>
      <c r="P184" s="26" t="s">
        <v>24</v>
      </c>
      <c r="Q184" s="26" t="s">
        <v>63</v>
      </c>
      <c r="R184" s="27" t="s">
        <v>71</v>
      </c>
      <c r="S184" s="55" t="s">
        <v>77</v>
      </c>
      <c r="T184" s="35">
        <v>43647</v>
      </c>
      <c r="U184" s="27" t="s">
        <v>101</v>
      </c>
      <c r="V184" s="27" t="s">
        <v>104</v>
      </c>
      <c r="W184" s="27" t="str">
        <f t="shared" si="473"/>
        <v>Alto</v>
      </c>
      <c r="X184" s="27">
        <f t="shared" si="474"/>
        <v>5</v>
      </c>
      <c r="Y184" s="27">
        <f t="shared" si="475"/>
        <v>5</v>
      </c>
      <c r="Z184" s="27">
        <f t="shared" si="476"/>
        <v>25</v>
      </c>
      <c r="AA184" s="27" t="str">
        <f t="shared" si="477"/>
        <v>No tolerable</v>
      </c>
      <c r="AB184" s="27" t="str">
        <f t="shared" si="478"/>
        <v>Si</v>
      </c>
      <c r="AC184" s="53" t="s">
        <v>306</v>
      </c>
      <c r="AD184" s="91" t="s">
        <v>230</v>
      </c>
      <c r="AE184" s="89">
        <v>0</v>
      </c>
      <c r="AF184" s="93">
        <v>0</v>
      </c>
      <c r="AG184" s="29">
        <f t="shared" si="479"/>
        <v>0</v>
      </c>
      <c r="AH184" s="27">
        <v>0</v>
      </c>
      <c r="AI184" s="184">
        <f t="shared" si="419"/>
        <v>0</v>
      </c>
      <c r="AJ184" s="142">
        <v>44006</v>
      </c>
      <c r="AK184" s="142" t="s">
        <v>291</v>
      </c>
      <c r="AL184" s="152" t="str">
        <f>IF(MATRIZASPECTOS[[#This Row],[(2) Tipo de valoración 2020]]="","",IF(MATRIZASPECTOS[[#This Row],[(2) Tipo de valoración 2020]]="Manual","",MATRIZASPECTOS[[#This Row],[Probabilidad]]))</f>
        <v>Certeza</v>
      </c>
      <c r="AM184" s="152" t="str">
        <f>IF(MATRIZASPECTOS[[#This Row],[(2) Tipo de valoración 2020]]="","",IF(MATRIZASPECTOS[[#This Row],[(2) Tipo de valoración 2020]]="Manual","",MATRIZASPECTOS[[#This Row],[Consecuencia]]))</f>
        <v>Alta</v>
      </c>
      <c r="AN184" s="153" t="str">
        <f t="shared" si="420"/>
        <v>Alto</v>
      </c>
      <c r="AO184" s="153">
        <f t="shared" si="421"/>
        <v>5</v>
      </c>
      <c r="AP184" s="153">
        <f t="shared" si="422"/>
        <v>5</v>
      </c>
      <c r="AQ184" s="27">
        <f t="shared" si="423"/>
        <v>25</v>
      </c>
      <c r="AR184" s="29">
        <f t="shared" si="424"/>
        <v>25</v>
      </c>
      <c r="AS184" s="27" t="str">
        <f t="shared" si="480"/>
        <v>No tolerable</v>
      </c>
      <c r="AT184" s="27" t="str">
        <f t="shared" si="481"/>
        <v>Si</v>
      </c>
      <c r="AU184" s="140" t="s">
        <v>300</v>
      </c>
      <c r="AV184" s="37" t="s">
        <v>230</v>
      </c>
      <c r="AW184" s="27">
        <v>0</v>
      </c>
      <c r="AX184" s="191">
        <v>0</v>
      </c>
      <c r="AY184" s="29">
        <f t="shared" si="425"/>
        <v>0</v>
      </c>
      <c r="AZ184" s="27">
        <v>0</v>
      </c>
      <c r="BA184" s="189">
        <f t="shared" si="426"/>
        <v>0</v>
      </c>
      <c r="BB184" s="144">
        <v>44105</v>
      </c>
      <c r="BC184" s="27" t="s">
        <v>291</v>
      </c>
      <c r="BD184" s="27" t="s">
        <v>101</v>
      </c>
      <c r="BE184" s="27" t="str">
        <f>IF(MATRIZASPECTOS[[#This Row],[(E) Tipo de valoración extraordinaria 2020]]="","",IF(MATRIZASPECTOS[[#This Row],[(E) Tipo de valoración extraordinaria 2020]]="Manual","",MATRIZASPECTOS[[#This Row],[(2) Consecuencia]]))</f>
        <v>Alta</v>
      </c>
      <c r="BF184" s="27" t="str">
        <f t="shared" si="427"/>
        <v>Alto</v>
      </c>
      <c r="BG184" s="27">
        <f t="shared" si="428"/>
        <v>5</v>
      </c>
      <c r="BH184" s="27">
        <f t="shared" si="429"/>
        <v>5</v>
      </c>
      <c r="BI184" s="27">
        <f t="shared" si="430"/>
        <v>25</v>
      </c>
      <c r="BJ184" s="29">
        <f t="shared" si="431"/>
        <v>25</v>
      </c>
      <c r="BK184" s="27" t="str">
        <f t="shared" si="436"/>
        <v>No tolerable</v>
      </c>
      <c r="BL184" s="27" t="str">
        <f t="shared" si="432"/>
        <v>Si</v>
      </c>
      <c r="BM184" s="53" t="s">
        <v>411</v>
      </c>
      <c r="BN184" s="37"/>
      <c r="BO184" s="29">
        <f t="shared" si="433"/>
        <v>0</v>
      </c>
      <c r="BP184" s="28"/>
      <c r="BQ184" s="29" t="str">
        <f t="shared" si="482"/>
        <v/>
      </c>
      <c r="BR184" s="27"/>
      <c r="BS184" s="49" t="str">
        <f t="shared" si="483"/>
        <v/>
      </c>
      <c r="BT184" s="25"/>
      <c r="BU184" s="27">
        <f t="shared" si="434"/>
        <v>25</v>
      </c>
      <c r="BV184" s="27" t="str">
        <f t="shared" si="435"/>
        <v>No tolerable</v>
      </c>
      <c r="BW184" s="29" t="str">
        <f t="shared" si="484"/>
        <v/>
      </c>
      <c r="BX184" s="27" t="str">
        <f t="shared" si="485"/>
        <v/>
      </c>
      <c r="BY184" s="27" t="str">
        <f t="shared" si="486"/>
        <v/>
      </c>
      <c r="BZ184" s="53"/>
      <c r="CA184" s="37"/>
      <c r="CB184" s="29" t="str">
        <f t="shared" si="487"/>
        <v/>
      </c>
      <c r="CC184" s="28"/>
      <c r="CD184" s="29" t="str">
        <f t="shared" si="488"/>
        <v/>
      </c>
      <c r="CE184" s="27"/>
      <c r="CF184" s="49" t="str">
        <f t="shared" si="489"/>
        <v/>
      </c>
      <c r="CG184" s="25"/>
      <c r="CH184" s="27" t="str">
        <f t="shared" si="490"/>
        <v/>
      </c>
      <c r="CI184" s="27" t="str">
        <f t="shared" si="491"/>
        <v/>
      </c>
      <c r="CJ184" s="29" t="str">
        <f t="shared" si="492"/>
        <v/>
      </c>
      <c r="CK184" s="27" t="str">
        <f t="shared" si="493"/>
        <v/>
      </c>
      <c r="CL184" s="27" t="str">
        <f t="shared" si="494"/>
        <v/>
      </c>
      <c r="CM184" s="53"/>
      <c r="CN184" s="37"/>
      <c r="CO184" s="29" t="str">
        <f t="shared" si="495"/>
        <v/>
      </c>
      <c r="CP184" s="28"/>
      <c r="CQ184" s="29" t="str">
        <f t="shared" si="496"/>
        <v/>
      </c>
      <c r="CR184" s="27"/>
      <c r="CS184" s="49" t="str">
        <f t="shared" si="497"/>
        <v/>
      </c>
      <c r="CT184" s="25"/>
      <c r="CU184" s="27" t="str">
        <f t="shared" si="498"/>
        <v/>
      </c>
      <c r="CV184" s="27" t="str">
        <f t="shared" si="499"/>
        <v/>
      </c>
      <c r="CW184" s="29" t="str">
        <f t="shared" si="500"/>
        <v/>
      </c>
      <c r="CX184" s="27" t="str">
        <f t="shared" si="501"/>
        <v/>
      </c>
      <c r="CY184" s="27" t="str">
        <f t="shared" si="502"/>
        <v/>
      </c>
      <c r="CZ184" s="30"/>
    </row>
    <row r="185" spans="1:104" ht="45.75" thickBot="1" x14ac:dyDescent="0.3">
      <c r="A185" s="17">
        <v>182</v>
      </c>
      <c r="B185" s="18" t="str">
        <f>IF(I185="","",I185)</f>
        <v>Seguridad Minera</v>
      </c>
      <c r="C185" s="18" t="str">
        <f t="shared" ref="C185:D187" si="503">IF(P185="","",P185)</f>
        <v>Consumo de materias primas e insumos</v>
      </c>
      <c r="D185" s="18" t="str">
        <f t="shared" si="503"/>
        <v>Agotamiento general de los recursos naturales</v>
      </c>
      <c r="E185" s="35">
        <v>43647</v>
      </c>
      <c r="F185" s="167" t="s">
        <v>334</v>
      </c>
      <c r="G185" s="99" t="s">
        <v>177</v>
      </c>
      <c r="H185" s="99" t="s">
        <v>338</v>
      </c>
      <c r="I185" s="26" t="s">
        <v>7</v>
      </c>
      <c r="J185" s="27" t="s">
        <v>90</v>
      </c>
      <c r="K185" s="104" t="s">
        <v>230</v>
      </c>
      <c r="L185" s="53" t="s">
        <v>280</v>
      </c>
      <c r="M185" s="37" t="s">
        <v>233</v>
      </c>
      <c r="N185" s="26" t="s">
        <v>235</v>
      </c>
      <c r="O185" s="26" t="s">
        <v>464</v>
      </c>
      <c r="P185" s="26" t="s">
        <v>24</v>
      </c>
      <c r="Q185" s="26" t="s">
        <v>63</v>
      </c>
      <c r="R185" s="27" t="s">
        <v>71</v>
      </c>
      <c r="S185" s="55" t="s">
        <v>77</v>
      </c>
      <c r="T185" s="35">
        <v>43647</v>
      </c>
      <c r="U185" s="27" t="s">
        <v>100</v>
      </c>
      <c r="V185" s="27" t="s">
        <v>103</v>
      </c>
      <c r="W185" s="27" t="str">
        <f>IF(Z185="","",IF(Z185&lt;=10,"Bajo",IF(Z185&lt;=15,"Moderado",IF(Z185&gt;15,"Alto",""))))</f>
        <v>Bajo</v>
      </c>
      <c r="X185" s="27">
        <f t="shared" si="474"/>
        <v>3</v>
      </c>
      <c r="Y185" s="27">
        <f t="shared" si="475"/>
        <v>3</v>
      </c>
      <c r="Z185" s="27">
        <f>IF(X185="","",IF(Y185="","",(X185*Y185)))</f>
        <v>9</v>
      </c>
      <c r="AA185" s="27" t="str">
        <f>IF(Z185="","",IF(Z185&lt;=10,"Tolerable",IF(Z185&lt;=15,"Potencialmente no tolerable",IF(Z185&gt;15,"No tolerable",""))))</f>
        <v>Tolerable</v>
      </c>
      <c r="AB185" s="27" t="str">
        <f>IF(AA185="","",IF(AA185="Tolerable","No",IF(AA185="Potencialmente no tolerable","No",IF(AA185="No tolerable","Si",""))))</f>
        <v>No</v>
      </c>
      <c r="AC185" s="53" t="s">
        <v>306</v>
      </c>
      <c r="AD185" s="37" t="s">
        <v>230</v>
      </c>
      <c r="AE185" s="27">
        <v>0</v>
      </c>
      <c r="AF185" s="28">
        <v>0</v>
      </c>
      <c r="AG185" s="29">
        <f>IF(AE185="","",IF(AF185="","",(AE185-(AE185*AF185))))</f>
        <v>0</v>
      </c>
      <c r="AH185" s="27">
        <v>0</v>
      </c>
      <c r="AI185" s="184">
        <f t="shared" si="419"/>
        <v>0</v>
      </c>
      <c r="AJ185" s="142">
        <v>44006</v>
      </c>
      <c r="AK185" s="142" t="s">
        <v>291</v>
      </c>
      <c r="AL185" s="152" t="str">
        <f>IF(MATRIZASPECTOS[[#This Row],[(2) Tipo de valoración 2020]]="","",IF(MATRIZASPECTOS[[#This Row],[(2) Tipo de valoración 2020]]="Manual","",MATRIZASPECTOS[[#This Row],[Probabilidad]]))</f>
        <v>Probable</v>
      </c>
      <c r="AM185" s="152" t="str">
        <f>IF(MATRIZASPECTOS[[#This Row],[(2) Tipo de valoración 2020]]="","",IF(MATRIZASPECTOS[[#This Row],[(2) Tipo de valoración 2020]]="Manual","",MATRIZASPECTOS[[#This Row],[Consecuencia]]))</f>
        <v>Moderada</v>
      </c>
      <c r="AN185" s="153" t="str">
        <f t="shared" si="420"/>
        <v>Bajo</v>
      </c>
      <c r="AO185" s="153">
        <f t="shared" si="421"/>
        <v>3</v>
      </c>
      <c r="AP185" s="153">
        <f t="shared" si="422"/>
        <v>3</v>
      </c>
      <c r="AQ185" s="27">
        <f t="shared" si="423"/>
        <v>9</v>
      </c>
      <c r="AR185" s="29">
        <f t="shared" si="424"/>
        <v>9</v>
      </c>
      <c r="AS185" s="27" t="str">
        <f>IF(AR185="","",IF(AR185&lt;=10,"Tolerable",IF(AR185&lt;=15,"Potencialmente no tolerable",IF(AR185&gt;15,"No tolerable",""))))</f>
        <v>Tolerable</v>
      </c>
      <c r="AT185" s="27" t="str">
        <f>IF(AS185="","",IF(AS185="Tolerable","No",IF(AS185="Potencialmente no tolerable","No",IF(AS185="No tolerable","Si",""))))</f>
        <v>No</v>
      </c>
      <c r="AU185" s="140" t="s">
        <v>300</v>
      </c>
      <c r="AV185" s="37" t="s">
        <v>230</v>
      </c>
      <c r="AW185" s="27">
        <v>0</v>
      </c>
      <c r="AX185" s="191">
        <v>0</v>
      </c>
      <c r="AY185" s="29">
        <f t="shared" si="425"/>
        <v>0</v>
      </c>
      <c r="AZ185" s="27">
        <v>0</v>
      </c>
      <c r="BA185" s="189">
        <f t="shared" si="426"/>
        <v>0</v>
      </c>
      <c r="BB185" s="145">
        <v>44105</v>
      </c>
      <c r="BC185" s="27" t="s">
        <v>291</v>
      </c>
      <c r="BD185" s="27" t="str">
        <f>IF(MATRIZASPECTOS[[#This Row],[(E) Tipo de valoración extraordinaria 2020]]="","",IF(MATRIZASPECTOS[[#This Row],[(E) Tipo de valoración extraordinaria 2020]]="Manual","",MATRIZASPECTOS[[#This Row],[(2) Probabilidad]]))</f>
        <v>Probable</v>
      </c>
      <c r="BE185" s="27" t="str">
        <f>IF(MATRIZASPECTOS[[#This Row],[(E) Tipo de valoración extraordinaria 2020]]="","",IF(MATRIZASPECTOS[[#This Row],[(E) Tipo de valoración extraordinaria 2020]]="Manual","",MATRIZASPECTOS[[#This Row],[(2) Consecuencia]]))</f>
        <v>Moderada</v>
      </c>
      <c r="BF185" s="27" t="str">
        <f t="shared" si="427"/>
        <v>Bajo</v>
      </c>
      <c r="BG185" s="27">
        <f t="shared" si="428"/>
        <v>3</v>
      </c>
      <c r="BH185" s="27">
        <f t="shared" si="429"/>
        <v>3</v>
      </c>
      <c r="BI185" s="27">
        <f t="shared" si="430"/>
        <v>9</v>
      </c>
      <c r="BJ185" s="29">
        <f t="shared" si="431"/>
        <v>9</v>
      </c>
      <c r="BK185" s="27" t="str">
        <f>IF(BJ185="","",IF(BJ185&lt;=10,"Tolerable",IF(BJ185&lt;=15,"Potencialmente no tolerable",IF(BJ185&gt;15,"No tolerable",""))))</f>
        <v>Tolerable</v>
      </c>
      <c r="BL185" s="27" t="str">
        <f t="shared" si="432"/>
        <v>No</v>
      </c>
      <c r="BM185" s="53" t="s">
        <v>441</v>
      </c>
      <c r="BN185" s="37"/>
      <c r="BO185" s="29">
        <f t="shared" si="433"/>
        <v>0</v>
      </c>
      <c r="BP185" s="28"/>
      <c r="BQ185" s="29" t="str">
        <f>IF(BO185="","",IF(BP185="","",(BO185-(BO185*BP185))))</f>
        <v/>
      </c>
      <c r="BR185" s="27"/>
      <c r="BS185" s="49" t="str">
        <f>IF(BQ185="","",IF(BR185="","",((BQ185-BR185)/BQ185)))</f>
        <v/>
      </c>
      <c r="BT185" s="25"/>
      <c r="BU185" s="27">
        <f t="shared" si="434"/>
        <v>9</v>
      </c>
      <c r="BV185" s="27" t="str">
        <f t="shared" si="435"/>
        <v>Tolerable</v>
      </c>
      <c r="BW185" s="29" t="str">
        <f>IF(BS185="","",(IF(BS185&lt;=-1%,(BU185+(ABS(BU185*BS185))),(BU185-((ABS(BU185*BS185))+BP185)))))</f>
        <v/>
      </c>
      <c r="BX185" s="27" t="str">
        <f>IF(BW185="","",IF(BW185&lt;=10,"Tolerable",IF(BW185&lt;=15,"Potencialmente no tolerable",IF(BW185&gt;15,"No tolerable",""))))</f>
        <v/>
      </c>
      <c r="BY185" s="27" t="str">
        <f>IF(BX185="","",IF(BX185="Tolerable","No",IF(BX185="Potencialmente no tolerable","No",IF(BX185="No tolerable","Si",""))))</f>
        <v/>
      </c>
      <c r="BZ185" s="53"/>
      <c r="CA185" s="37"/>
      <c r="CB185" s="29" t="str">
        <f>IF(BR185="","",BR185)</f>
        <v/>
      </c>
      <c r="CC185" s="28"/>
      <c r="CD185" s="29" t="str">
        <f>IF(CB185="","",IF(CC185="","",(CB185-(CB185*CC185))))</f>
        <v/>
      </c>
      <c r="CE185" s="27"/>
      <c r="CF185" s="49" t="str">
        <f>IF(CD185="","",IF(CE185="","",((CD185-CE185)/CD185)))</f>
        <v/>
      </c>
      <c r="CG185" s="25"/>
      <c r="CH185" s="27" t="str">
        <f t="shared" ref="CH185:CI187" si="504">IF(BW185="","",BW185)</f>
        <v/>
      </c>
      <c r="CI185" s="27" t="str">
        <f t="shared" si="504"/>
        <v/>
      </c>
      <c r="CJ185" s="29" t="str">
        <f>IF(CF185="","",(IF(CF185&lt;=-1%,(CH185+(ABS(CH185*CF185))),(CH185-((ABS(CH185*CF185))+CC185)))))</f>
        <v/>
      </c>
      <c r="CK185" s="27" t="str">
        <f>IF(CJ185="","",IF(CJ185&lt;=10,"Tolerable",IF(CJ185&lt;=15,"Potencialmente no tolerable",IF(CJ185&gt;15,"No tolerable",""))))</f>
        <v/>
      </c>
      <c r="CL185" s="27" t="str">
        <f>IF(CK185="","",IF(CK185="Tolerable","No",IF(CK185="Potencialmente no tolerable","No",IF(CK185="No tolerable","Si",""))))</f>
        <v/>
      </c>
      <c r="CM185" s="53"/>
      <c r="CN185" s="37"/>
      <c r="CO185" s="29" t="str">
        <f>IF(CE185="","",CE185)</f>
        <v/>
      </c>
      <c r="CP185" s="28"/>
      <c r="CQ185" s="29" t="str">
        <f>IF(CO185="","",IF(CP185="","",(CO185-(CO185*CP185))))</f>
        <v/>
      </c>
      <c r="CR185" s="27"/>
      <c r="CS185" s="49" t="str">
        <f>IF(CQ185="","",IF(CR185="","",((CQ185-CR185)/CQ185)))</f>
        <v/>
      </c>
      <c r="CT185" s="25"/>
      <c r="CU185" s="27" t="str">
        <f t="shared" ref="CU185:CV187" si="505">IF(CJ185="","",CJ185)</f>
        <v/>
      </c>
      <c r="CV185" s="27" t="str">
        <f t="shared" si="505"/>
        <v/>
      </c>
      <c r="CW185" s="29" t="str">
        <f>IF(CS185="","",(IF(CS185&lt;=-1%,(CU185+(ABS(CU185*CS185))),(CU185-((ABS(CU185*CS185))+CP185)))))</f>
        <v/>
      </c>
      <c r="CX185" s="27" t="str">
        <f>IF(CW185="","",IF(CW185&lt;=10,"Tolerable",IF(CW185&lt;=15,"Potencialmente no tolerable",IF(CW185&gt;15,"No tolerable",""))))</f>
        <v/>
      </c>
      <c r="CY185" s="27" t="str">
        <f>IF(CX185="","",IF(CX185="Tolerable","No",IF(CX185="Potencialmente no tolerable","No",IF(CX185="No tolerable","Si",""))))</f>
        <v/>
      </c>
      <c r="CZ185" s="30"/>
    </row>
    <row r="186" spans="1:104" ht="45.75" thickBot="1" x14ac:dyDescent="0.3">
      <c r="A186" s="17">
        <v>183</v>
      </c>
      <c r="B186" s="18" t="str">
        <f>IF(I186="","",I186)</f>
        <v>Seguridad Minera</v>
      </c>
      <c r="C186" s="18" t="str">
        <f t="shared" si="503"/>
        <v>Consumo de materias primas e insumos</v>
      </c>
      <c r="D186" s="18" t="str">
        <f t="shared" si="503"/>
        <v>Agotamiento general de los recursos naturales</v>
      </c>
      <c r="E186" s="35">
        <v>43647</v>
      </c>
      <c r="F186" s="167" t="s">
        <v>334</v>
      </c>
      <c r="G186" s="99" t="s">
        <v>177</v>
      </c>
      <c r="H186" s="99" t="s">
        <v>338</v>
      </c>
      <c r="I186" s="26" t="s">
        <v>7</v>
      </c>
      <c r="J186" s="27" t="s">
        <v>90</v>
      </c>
      <c r="K186" s="104" t="s">
        <v>230</v>
      </c>
      <c r="L186" s="53" t="s">
        <v>280</v>
      </c>
      <c r="M186" s="37" t="s">
        <v>233</v>
      </c>
      <c r="N186" s="26" t="s">
        <v>236</v>
      </c>
      <c r="O186" s="26" t="s">
        <v>464</v>
      </c>
      <c r="P186" s="26" t="s">
        <v>24</v>
      </c>
      <c r="Q186" s="26" t="s">
        <v>63</v>
      </c>
      <c r="R186" s="27" t="s">
        <v>71</v>
      </c>
      <c r="S186" s="55" t="s">
        <v>77</v>
      </c>
      <c r="T186" s="35">
        <v>43647</v>
      </c>
      <c r="U186" s="27" t="s">
        <v>101</v>
      </c>
      <c r="V186" s="27" t="s">
        <v>104</v>
      </c>
      <c r="W186" s="27" t="str">
        <f>IF(Z186="","",IF(Z186&lt;=10,"Bajo",IF(Z186&lt;=15,"Moderado",IF(Z186&gt;15,"Alto",""))))</f>
        <v>Alto</v>
      </c>
      <c r="X186" s="27">
        <f t="shared" si="474"/>
        <v>5</v>
      </c>
      <c r="Y186" s="27">
        <f t="shared" si="475"/>
        <v>5</v>
      </c>
      <c r="Z186" s="27">
        <f>IF(X186="","",IF(Y186="","",(X186*Y186)))</f>
        <v>25</v>
      </c>
      <c r="AA186" s="27" t="str">
        <f>IF(Z186="","",IF(Z186&lt;=10,"Tolerable",IF(Z186&lt;=15,"Potencialmente no tolerable",IF(Z186&gt;15,"No tolerable",""))))</f>
        <v>No tolerable</v>
      </c>
      <c r="AB186" s="27" t="str">
        <f>IF(AA186="","",IF(AA186="Tolerable","No",IF(AA186="Potencialmente no tolerable","No",IF(AA186="No tolerable","Si",""))))</f>
        <v>Si</v>
      </c>
      <c r="AC186" s="53" t="s">
        <v>306</v>
      </c>
      <c r="AD186" s="37" t="s">
        <v>230</v>
      </c>
      <c r="AE186" s="27">
        <v>0</v>
      </c>
      <c r="AF186" s="28">
        <v>0</v>
      </c>
      <c r="AG186" s="29">
        <f>IF(AE186="","",IF(AF186="","",(AE186-(AE186*AF186))))</f>
        <v>0</v>
      </c>
      <c r="AH186" s="27">
        <v>0</v>
      </c>
      <c r="AI186" s="184">
        <f t="shared" si="419"/>
        <v>0</v>
      </c>
      <c r="AJ186" s="142">
        <v>44006</v>
      </c>
      <c r="AK186" s="142" t="s">
        <v>291</v>
      </c>
      <c r="AL186" s="152" t="str">
        <f>IF(MATRIZASPECTOS[[#This Row],[(2) Tipo de valoración 2020]]="","",IF(MATRIZASPECTOS[[#This Row],[(2) Tipo de valoración 2020]]="Manual","",MATRIZASPECTOS[[#This Row],[Probabilidad]]))</f>
        <v>Certeza</v>
      </c>
      <c r="AM186" s="152" t="str">
        <f>IF(MATRIZASPECTOS[[#This Row],[(2) Tipo de valoración 2020]]="","",IF(MATRIZASPECTOS[[#This Row],[(2) Tipo de valoración 2020]]="Manual","",MATRIZASPECTOS[[#This Row],[Consecuencia]]))</f>
        <v>Alta</v>
      </c>
      <c r="AN186" s="153" t="str">
        <f t="shared" si="420"/>
        <v>Alto</v>
      </c>
      <c r="AO186" s="153">
        <f t="shared" si="421"/>
        <v>5</v>
      </c>
      <c r="AP186" s="153">
        <f t="shared" si="422"/>
        <v>5</v>
      </c>
      <c r="AQ186" s="27">
        <f t="shared" si="423"/>
        <v>25</v>
      </c>
      <c r="AR186" s="29">
        <f t="shared" si="424"/>
        <v>25</v>
      </c>
      <c r="AS186" s="27" t="str">
        <f>IF(AR186="","",IF(AR186&lt;=10,"Tolerable",IF(AR186&lt;=15,"Potencialmente no tolerable",IF(AR186&gt;15,"No tolerable",""))))</f>
        <v>No tolerable</v>
      </c>
      <c r="AT186" s="27" t="str">
        <f>IF(AS186="","",IF(AS186="Tolerable","No",IF(AS186="Potencialmente no tolerable","No",IF(AS186="No tolerable","Si",""))))</f>
        <v>Si</v>
      </c>
      <c r="AU186" s="140" t="s">
        <v>300</v>
      </c>
      <c r="AV186" s="37" t="s">
        <v>230</v>
      </c>
      <c r="AW186" s="27">
        <v>0</v>
      </c>
      <c r="AX186" s="191">
        <v>0</v>
      </c>
      <c r="AY186" s="29">
        <f t="shared" si="425"/>
        <v>0</v>
      </c>
      <c r="AZ186" s="27">
        <v>0</v>
      </c>
      <c r="BA186" s="189">
        <f t="shared" si="426"/>
        <v>0</v>
      </c>
      <c r="BB186" s="142">
        <v>44105</v>
      </c>
      <c r="BC186" s="27" t="s">
        <v>291</v>
      </c>
      <c r="BD186" s="27" t="str">
        <f>IF(MATRIZASPECTOS[[#This Row],[(E) Tipo de valoración extraordinaria 2020]]="","",IF(MATRIZASPECTOS[[#This Row],[(E) Tipo de valoración extraordinaria 2020]]="Manual","",MATRIZASPECTOS[[#This Row],[(2) Probabilidad]]))</f>
        <v>Certeza</v>
      </c>
      <c r="BE186" s="27" t="str">
        <f>IF(MATRIZASPECTOS[[#This Row],[(E) Tipo de valoración extraordinaria 2020]]="","",IF(MATRIZASPECTOS[[#This Row],[(E) Tipo de valoración extraordinaria 2020]]="Manual","",MATRIZASPECTOS[[#This Row],[(2) Consecuencia]]))</f>
        <v>Alta</v>
      </c>
      <c r="BF186" s="27" t="str">
        <f t="shared" si="427"/>
        <v>Alto</v>
      </c>
      <c r="BG186" s="27">
        <f t="shared" si="428"/>
        <v>5</v>
      </c>
      <c r="BH186" s="27">
        <f t="shared" si="429"/>
        <v>5</v>
      </c>
      <c r="BI186" s="27">
        <f t="shared" si="430"/>
        <v>25</v>
      </c>
      <c r="BJ186" s="29">
        <f t="shared" si="431"/>
        <v>25</v>
      </c>
      <c r="BK186" s="27" t="str">
        <f>IF(BJ186="","",IF(BJ186&lt;=10,"Tolerable",IF(BJ186&lt;=15,"Potencialmente no tolerable",IF(BJ186&gt;15,"No tolerable",""))))</f>
        <v>No tolerable</v>
      </c>
      <c r="BL186" s="27" t="str">
        <f t="shared" si="432"/>
        <v>Si</v>
      </c>
      <c r="BM186" s="53" t="s">
        <v>415</v>
      </c>
      <c r="BN186" s="37"/>
      <c r="BO186" s="29">
        <f t="shared" si="433"/>
        <v>0</v>
      </c>
      <c r="BP186" s="28"/>
      <c r="BQ186" s="29" t="str">
        <f>IF(BO186="","",IF(BP186="","",(BO186-(BO186*BP186))))</f>
        <v/>
      </c>
      <c r="BR186" s="27"/>
      <c r="BS186" s="49" t="str">
        <f>IF(BQ186="","",IF(BR186="","",((BQ186-BR186)/BQ186)))</f>
        <v/>
      </c>
      <c r="BT186" s="25"/>
      <c r="BU186" s="27">
        <f t="shared" si="434"/>
        <v>25</v>
      </c>
      <c r="BV186" s="27" t="str">
        <f t="shared" si="435"/>
        <v>No tolerable</v>
      </c>
      <c r="BW186" s="29" t="str">
        <f>IF(BS186="","",(IF(BS186&lt;=-1%,(BU186+(ABS(BU186*BS186))),(BU186-((ABS(BU186*BS186))+BP186)))))</f>
        <v/>
      </c>
      <c r="BX186" s="27" t="str">
        <f>IF(BW186="","",IF(BW186&lt;=10,"Tolerable",IF(BW186&lt;=15,"Potencialmente no tolerable",IF(BW186&gt;15,"No tolerable",""))))</f>
        <v/>
      </c>
      <c r="BY186" s="27" t="str">
        <f>IF(BX186="","",IF(BX186="Tolerable","No",IF(BX186="Potencialmente no tolerable","No",IF(BX186="No tolerable","Si",""))))</f>
        <v/>
      </c>
      <c r="BZ186" s="53"/>
      <c r="CA186" s="37"/>
      <c r="CB186" s="29" t="str">
        <f>IF(BR186="","",BR186)</f>
        <v/>
      </c>
      <c r="CC186" s="28"/>
      <c r="CD186" s="29" t="str">
        <f>IF(CB186="","",IF(CC186="","",(CB186-(CB186*CC186))))</f>
        <v/>
      </c>
      <c r="CE186" s="27"/>
      <c r="CF186" s="49" t="str">
        <f>IF(CD186="","",IF(CE186="","",((CD186-CE186)/CD186)))</f>
        <v/>
      </c>
      <c r="CG186" s="25"/>
      <c r="CH186" s="27" t="str">
        <f t="shared" si="504"/>
        <v/>
      </c>
      <c r="CI186" s="27" t="str">
        <f t="shared" si="504"/>
        <v/>
      </c>
      <c r="CJ186" s="29" t="str">
        <f>IF(CF186="","",(IF(CF186&lt;=-1%,(CH186+(ABS(CH186*CF186))),(CH186-((ABS(CH186*CF186))+CC186)))))</f>
        <v/>
      </c>
      <c r="CK186" s="27" t="str">
        <f>IF(CJ186="","",IF(CJ186&lt;=10,"Tolerable",IF(CJ186&lt;=15,"Potencialmente no tolerable",IF(CJ186&gt;15,"No tolerable",""))))</f>
        <v/>
      </c>
      <c r="CL186" s="27" t="str">
        <f>IF(CK186="","",IF(CK186="Tolerable","No",IF(CK186="Potencialmente no tolerable","No",IF(CK186="No tolerable","Si",""))))</f>
        <v/>
      </c>
      <c r="CM186" s="53"/>
      <c r="CN186" s="37"/>
      <c r="CO186" s="29" t="str">
        <f>IF(CE186="","",CE186)</f>
        <v/>
      </c>
      <c r="CP186" s="28"/>
      <c r="CQ186" s="29" t="str">
        <f>IF(CO186="","",IF(CP186="","",(CO186-(CO186*CP186))))</f>
        <v/>
      </c>
      <c r="CR186" s="27"/>
      <c r="CS186" s="49" t="str">
        <f>IF(CQ186="","",IF(CR186="","",((CQ186-CR186)/CQ186)))</f>
        <v/>
      </c>
      <c r="CT186" s="25"/>
      <c r="CU186" s="27" t="str">
        <f t="shared" si="505"/>
        <v/>
      </c>
      <c r="CV186" s="27" t="str">
        <f t="shared" si="505"/>
        <v/>
      </c>
      <c r="CW186" s="29" t="str">
        <f>IF(CS186="","",(IF(CS186&lt;=-1%,(CU186+(ABS(CU186*CS186))),(CU186-((ABS(CU186*CS186))+CP186)))))</f>
        <v/>
      </c>
      <c r="CX186" s="27" t="str">
        <f>IF(CW186="","",IF(CW186&lt;=10,"Tolerable",IF(CW186&lt;=15,"Potencialmente no tolerable",IF(CW186&gt;15,"No tolerable",""))))</f>
        <v/>
      </c>
      <c r="CY186" s="27" t="str">
        <f>IF(CX186="","",IF(CX186="Tolerable","No",IF(CX186="Potencialmente no tolerable","No",IF(CX186="No tolerable","Si",""))))</f>
        <v/>
      </c>
      <c r="CZ186" s="30"/>
    </row>
    <row r="187" spans="1:104" ht="45.75" thickBot="1" x14ac:dyDescent="0.3">
      <c r="A187" s="17">
        <v>184</v>
      </c>
      <c r="B187" s="18" t="str">
        <f>IF(I187="","",I187)</f>
        <v>Seguridad Minera</v>
      </c>
      <c r="C187" s="18" t="str">
        <f t="shared" si="503"/>
        <v>Consumo de materias primas e insumos</v>
      </c>
      <c r="D187" s="18" t="str">
        <f t="shared" si="503"/>
        <v>Agotamiento de los recursos naturales no renovables</v>
      </c>
      <c r="E187" s="35">
        <v>43647</v>
      </c>
      <c r="F187" s="167" t="s">
        <v>334</v>
      </c>
      <c r="G187" s="99" t="s">
        <v>177</v>
      </c>
      <c r="H187" s="99" t="s">
        <v>338</v>
      </c>
      <c r="I187" s="26" t="s">
        <v>7</v>
      </c>
      <c r="J187" s="27" t="s">
        <v>90</v>
      </c>
      <c r="K187" s="104" t="s">
        <v>230</v>
      </c>
      <c r="L187" s="53" t="s">
        <v>280</v>
      </c>
      <c r="M187" s="37" t="s">
        <v>233</v>
      </c>
      <c r="N187" s="26" t="s">
        <v>237</v>
      </c>
      <c r="O187" s="26" t="s">
        <v>458</v>
      </c>
      <c r="P187" s="26" t="s">
        <v>24</v>
      </c>
      <c r="Q187" s="26" t="s">
        <v>62</v>
      </c>
      <c r="R187" s="27" t="s">
        <v>71</v>
      </c>
      <c r="S187" s="55" t="s">
        <v>77</v>
      </c>
      <c r="T187" s="35">
        <v>43647</v>
      </c>
      <c r="U187" s="27" t="s">
        <v>100</v>
      </c>
      <c r="V187" s="27" t="s">
        <v>104</v>
      </c>
      <c r="W187" s="27" t="str">
        <f>IF(Z187="","",IF(Z187&lt;=10,"Bajo",IF(Z187&lt;=15,"Moderado",IF(Z187&gt;15,"Alto",""))))</f>
        <v>Moderado</v>
      </c>
      <c r="X187" s="27">
        <f t="shared" si="474"/>
        <v>3</v>
      </c>
      <c r="Y187" s="27">
        <f t="shared" si="475"/>
        <v>5</v>
      </c>
      <c r="Z187" s="27">
        <f>IF(X187="","",IF(Y187="","",(X187*Y187)))</f>
        <v>15</v>
      </c>
      <c r="AA187" s="27" t="str">
        <f>IF(Z187="","",IF(Z187&lt;=10,"Tolerable",IF(Z187&lt;=15,"Potencialmente no tolerable",IF(Z187&gt;15,"No tolerable",""))))</f>
        <v>Potencialmente no tolerable</v>
      </c>
      <c r="AB187" s="27" t="str">
        <f>IF(AA187="","",IF(AA187="Tolerable","No",IF(AA187="Potencialmente no tolerable","No",IF(AA187="No tolerable","Si",""))))</f>
        <v>No</v>
      </c>
      <c r="AC187" s="53" t="s">
        <v>306</v>
      </c>
      <c r="AD187" s="37" t="s">
        <v>230</v>
      </c>
      <c r="AE187" s="27">
        <v>0</v>
      </c>
      <c r="AF187" s="28">
        <v>0</v>
      </c>
      <c r="AG187" s="29">
        <f>IF(AE187="","",IF(AF187="","",(AE187-(AE187*AF187))))</f>
        <v>0</v>
      </c>
      <c r="AH187" s="27">
        <v>0</v>
      </c>
      <c r="AI187" s="184">
        <f t="shared" si="419"/>
        <v>0</v>
      </c>
      <c r="AJ187" s="142">
        <v>44006</v>
      </c>
      <c r="AK187" s="142" t="s">
        <v>291</v>
      </c>
      <c r="AL187" s="152" t="str">
        <f>IF(MATRIZASPECTOS[[#This Row],[(2) Tipo de valoración 2020]]="","",IF(MATRIZASPECTOS[[#This Row],[(2) Tipo de valoración 2020]]="Manual","",MATRIZASPECTOS[[#This Row],[Probabilidad]]))</f>
        <v>Probable</v>
      </c>
      <c r="AM187" s="152" t="str">
        <f>IF(MATRIZASPECTOS[[#This Row],[(2) Tipo de valoración 2020]]="","",IF(MATRIZASPECTOS[[#This Row],[(2) Tipo de valoración 2020]]="Manual","",MATRIZASPECTOS[[#This Row],[Consecuencia]]))</f>
        <v>Alta</v>
      </c>
      <c r="AN187" s="153" t="str">
        <f t="shared" si="420"/>
        <v>Moderado</v>
      </c>
      <c r="AO187" s="153">
        <f t="shared" si="421"/>
        <v>3</v>
      </c>
      <c r="AP187" s="153">
        <f t="shared" si="422"/>
        <v>5</v>
      </c>
      <c r="AQ187" s="27">
        <f t="shared" si="423"/>
        <v>15</v>
      </c>
      <c r="AR187" s="29">
        <f t="shared" si="424"/>
        <v>15</v>
      </c>
      <c r="AS187" s="27" t="str">
        <f>IF(AR187="","",IF(AR187&lt;=10,"Tolerable",IF(AR187&lt;=15,"Potencialmente no tolerable",IF(AR187&gt;15,"No tolerable",""))))</f>
        <v>Potencialmente no tolerable</v>
      </c>
      <c r="AT187" s="27" t="str">
        <f>IF(AS187="","",IF(AS187="Tolerable","No",IF(AS187="Potencialmente no tolerable","No",IF(AS187="No tolerable","Si",""))))</f>
        <v>No</v>
      </c>
      <c r="AU187" s="140" t="s">
        <v>300</v>
      </c>
      <c r="AV187" s="37" t="s">
        <v>230</v>
      </c>
      <c r="AW187" s="27">
        <v>0</v>
      </c>
      <c r="AX187" s="191">
        <v>0</v>
      </c>
      <c r="AY187" s="29">
        <f t="shared" si="425"/>
        <v>0</v>
      </c>
      <c r="AZ187" s="27">
        <v>0</v>
      </c>
      <c r="BA187" s="189">
        <f t="shared" si="426"/>
        <v>0</v>
      </c>
      <c r="BB187" s="142">
        <v>44105</v>
      </c>
      <c r="BC187" s="27" t="s">
        <v>291</v>
      </c>
      <c r="BD187" s="27" t="str">
        <f>IF(MATRIZASPECTOS[[#This Row],[(E) Tipo de valoración extraordinaria 2020]]="","",IF(MATRIZASPECTOS[[#This Row],[(E) Tipo de valoración extraordinaria 2020]]="Manual","",MATRIZASPECTOS[[#This Row],[(2) Probabilidad]]))</f>
        <v>Probable</v>
      </c>
      <c r="BE187" s="27" t="str">
        <f>IF(MATRIZASPECTOS[[#This Row],[(E) Tipo de valoración extraordinaria 2020]]="","",IF(MATRIZASPECTOS[[#This Row],[(E) Tipo de valoración extraordinaria 2020]]="Manual","",MATRIZASPECTOS[[#This Row],[(2) Consecuencia]]))</f>
        <v>Alta</v>
      </c>
      <c r="BF187" s="27" t="str">
        <f t="shared" si="427"/>
        <v>Moderado</v>
      </c>
      <c r="BG187" s="27">
        <f t="shared" si="428"/>
        <v>3</v>
      </c>
      <c r="BH187" s="27">
        <f t="shared" si="429"/>
        <v>5</v>
      </c>
      <c r="BI187" s="27">
        <f t="shared" si="430"/>
        <v>15</v>
      </c>
      <c r="BJ187" s="29">
        <f t="shared" si="431"/>
        <v>15</v>
      </c>
      <c r="BK187" s="27" t="str">
        <f>IF(BJ187="","",IF(BJ187&lt;=10,"Tolerable",IF(BJ187&lt;=15,"Potencialmente no tolerable",IF(BJ187&gt;15,"No tolerable",""))))</f>
        <v>Potencialmente no tolerable</v>
      </c>
      <c r="BL187" s="27" t="str">
        <f t="shared" si="432"/>
        <v>No</v>
      </c>
      <c r="BM187" s="53" t="s">
        <v>407</v>
      </c>
      <c r="BN187" s="37"/>
      <c r="BO187" s="29">
        <f t="shared" si="433"/>
        <v>0</v>
      </c>
      <c r="BP187" s="28"/>
      <c r="BQ187" s="29" t="str">
        <f>IF(BO187="","",IF(BP187="","",(BO187-(BO187*BP187))))</f>
        <v/>
      </c>
      <c r="BR187" s="27"/>
      <c r="BS187" s="49" t="str">
        <f>IF(BQ187="","",IF(BR187="","",((BQ187-BR187)/BQ187)))</f>
        <v/>
      </c>
      <c r="BT187" s="25"/>
      <c r="BU187" s="27">
        <f t="shared" si="434"/>
        <v>15</v>
      </c>
      <c r="BV187" s="27" t="str">
        <f t="shared" si="435"/>
        <v>Potencialmente no tolerable</v>
      </c>
      <c r="BW187" s="29" t="str">
        <f>IF(BS187="","",(IF(BS187&lt;=-1%,(BU187+(ABS(BU187*BS187))),(BU187-((ABS(BU187*BS187))+BP187)))))</f>
        <v/>
      </c>
      <c r="BX187" s="27" t="str">
        <f>IF(BW187="","",IF(BW187&lt;=10,"Tolerable",IF(BW187&lt;=15,"Potencialmente no tolerable",IF(BW187&gt;15,"No tolerable",""))))</f>
        <v/>
      </c>
      <c r="BY187" s="27" t="str">
        <f>IF(BX187="","",IF(BX187="Tolerable","No",IF(BX187="Potencialmente no tolerable","No",IF(BX187="No tolerable","Si",""))))</f>
        <v/>
      </c>
      <c r="BZ187" s="53"/>
      <c r="CA187" s="37"/>
      <c r="CB187" s="29" t="str">
        <f>IF(BR187="","",BR187)</f>
        <v/>
      </c>
      <c r="CC187" s="28"/>
      <c r="CD187" s="29" t="str">
        <f>IF(CB187="","",IF(CC187="","",(CB187-(CB187*CC187))))</f>
        <v/>
      </c>
      <c r="CE187" s="27"/>
      <c r="CF187" s="49" t="str">
        <f>IF(CD187="","",IF(CE187="","",((CD187-CE187)/CD187)))</f>
        <v/>
      </c>
      <c r="CG187" s="25"/>
      <c r="CH187" s="27" t="str">
        <f t="shared" si="504"/>
        <v/>
      </c>
      <c r="CI187" s="27" t="str">
        <f t="shared" si="504"/>
        <v/>
      </c>
      <c r="CJ187" s="29" t="str">
        <f>IF(CF187="","",(IF(CF187&lt;=-1%,(CH187+(ABS(CH187*CF187))),(CH187-((ABS(CH187*CF187))+CC187)))))</f>
        <v/>
      </c>
      <c r="CK187" s="27" t="str">
        <f>IF(CJ187="","",IF(CJ187&lt;=10,"Tolerable",IF(CJ187&lt;=15,"Potencialmente no tolerable",IF(CJ187&gt;15,"No tolerable",""))))</f>
        <v/>
      </c>
      <c r="CL187" s="27" t="str">
        <f>IF(CK187="","",IF(CK187="Tolerable","No",IF(CK187="Potencialmente no tolerable","No",IF(CK187="No tolerable","Si",""))))</f>
        <v/>
      </c>
      <c r="CM187" s="53"/>
      <c r="CN187" s="37"/>
      <c r="CO187" s="29" t="str">
        <f>IF(CE187="","",CE187)</f>
        <v/>
      </c>
      <c r="CP187" s="28"/>
      <c r="CQ187" s="29" t="str">
        <f>IF(CO187="","",IF(CP187="","",(CO187-(CO187*CP187))))</f>
        <v/>
      </c>
      <c r="CR187" s="27"/>
      <c r="CS187" s="49" t="str">
        <f>IF(CQ187="","",IF(CR187="","",((CQ187-CR187)/CQ187)))</f>
        <v/>
      </c>
      <c r="CT187" s="25"/>
      <c r="CU187" s="27" t="str">
        <f t="shared" si="505"/>
        <v/>
      </c>
      <c r="CV187" s="27" t="str">
        <f t="shared" si="505"/>
        <v/>
      </c>
      <c r="CW187" s="29" t="str">
        <f>IF(CS187="","",(IF(CS187&lt;=-1%,(CU187+(ABS(CU187*CS187))),(CU187-((ABS(CU187*CS187))+CP187)))))</f>
        <v/>
      </c>
      <c r="CX187" s="27" t="str">
        <f>IF(CW187="","",IF(CW187&lt;=10,"Tolerable",IF(CW187&lt;=15,"Potencialmente no tolerable",IF(CW187&gt;15,"No tolerable",""))))</f>
        <v/>
      </c>
      <c r="CY187" s="27" t="str">
        <f>IF(CX187="","",IF(CX187="Tolerable","No",IF(CX187="Potencialmente no tolerable","No",IF(CX187="No tolerable","Si",""))))</f>
        <v/>
      </c>
      <c r="CZ187" s="30"/>
    </row>
    <row r="188" spans="1:104" ht="45.75" thickBot="1" x14ac:dyDescent="0.3">
      <c r="A188" s="17">
        <v>185</v>
      </c>
      <c r="B188" s="18" t="str">
        <f t="shared" si="470"/>
        <v>Seguridad Minera</v>
      </c>
      <c r="C188" s="18" t="str">
        <f t="shared" si="471"/>
        <v>Generación de vertimientos</v>
      </c>
      <c r="D188" s="18" t="str">
        <f t="shared" si="472"/>
        <v>Contaminación por descarga de aguas residuales domésticas</v>
      </c>
      <c r="E188" s="35">
        <v>43647</v>
      </c>
      <c r="F188" s="167" t="s">
        <v>334</v>
      </c>
      <c r="G188" s="99" t="s">
        <v>177</v>
      </c>
      <c r="H188" s="99" t="s">
        <v>338</v>
      </c>
      <c r="I188" s="26" t="s">
        <v>7</v>
      </c>
      <c r="J188" s="27" t="s">
        <v>90</v>
      </c>
      <c r="K188" s="104" t="s">
        <v>230</v>
      </c>
      <c r="L188" s="53" t="s">
        <v>280</v>
      </c>
      <c r="M188" s="37" t="s">
        <v>68</v>
      </c>
      <c r="N188" s="26" t="s">
        <v>208</v>
      </c>
      <c r="O188" s="26" t="s">
        <v>459</v>
      </c>
      <c r="P188" s="26" t="s">
        <v>20</v>
      </c>
      <c r="Q188" s="26" t="s">
        <v>50</v>
      </c>
      <c r="R188" s="27" t="s">
        <v>71</v>
      </c>
      <c r="S188" s="55" t="s">
        <v>75</v>
      </c>
      <c r="T188" s="35">
        <v>43647</v>
      </c>
      <c r="U188" s="27" t="s">
        <v>101</v>
      </c>
      <c r="V188" s="27" t="s">
        <v>103</v>
      </c>
      <c r="W188" s="27" t="str">
        <f t="shared" si="473"/>
        <v>Moderado</v>
      </c>
      <c r="X188" s="27">
        <f t="shared" si="474"/>
        <v>5</v>
      </c>
      <c r="Y188" s="27">
        <f t="shared" si="475"/>
        <v>3</v>
      </c>
      <c r="Z188" s="27">
        <f t="shared" si="476"/>
        <v>15</v>
      </c>
      <c r="AA188" s="27" t="str">
        <f t="shared" si="477"/>
        <v>Potencialmente no tolerable</v>
      </c>
      <c r="AB188" s="27" t="str">
        <f t="shared" si="478"/>
        <v>No</v>
      </c>
      <c r="AC188" s="53" t="s">
        <v>306</v>
      </c>
      <c r="AD188" s="80" t="s">
        <v>230</v>
      </c>
      <c r="AE188" s="78">
        <v>0</v>
      </c>
      <c r="AF188" s="83">
        <v>0</v>
      </c>
      <c r="AG188" s="29">
        <f t="shared" si="479"/>
        <v>0</v>
      </c>
      <c r="AH188" s="27">
        <v>0</v>
      </c>
      <c r="AI188" s="184">
        <f t="shared" si="419"/>
        <v>0</v>
      </c>
      <c r="AJ188" s="142">
        <v>44006</v>
      </c>
      <c r="AK188" s="142" t="s">
        <v>291</v>
      </c>
      <c r="AL188" s="152" t="str">
        <f>IF(MATRIZASPECTOS[[#This Row],[(2) Tipo de valoración 2020]]="","",IF(MATRIZASPECTOS[[#This Row],[(2) Tipo de valoración 2020]]="Manual","",MATRIZASPECTOS[[#This Row],[Probabilidad]]))</f>
        <v>Certeza</v>
      </c>
      <c r="AM188" s="152" t="str">
        <f>IF(MATRIZASPECTOS[[#This Row],[(2) Tipo de valoración 2020]]="","",IF(MATRIZASPECTOS[[#This Row],[(2) Tipo de valoración 2020]]="Manual","",MATRIZASPECTOS[[#This Row],[Consecuencia]]))</f>
        <v>Moderada</v>
      </c>
      <c r="AN188" s="153" t="str">
        <f t="shared" si="420"/>
        <v>Moderado</v>
      </c>
      <c r="AO188" s="153">
        <f t="shared" si="421"/>
        <v>5</v>
      </c>
      <c r="AP188" s="153">
        <f t="shared" si="422"/>
        <v>3</v>
      </c>
      <c r="AQ188" s="27">
        <f t="shared" si="423"/>
        <v>15</v>
      </c>
      <c r="AR188" s="29">
        <f t="shared" si="424"/>
        <v>15</v>
      </c>
      <c r="AS188" s="27" t="str">
        <f t="shared" si="480"/>
        <v>Potencialmente no tolerable</v>
      </c>
      <c r="AT188" s="27" t="str">
        <f t="shared" si="481"/>
        <v>No</v>
      </c>
      <c r="AU188" s="140" t="s">
        <v>282</v>
      </c>
      <c r="AV188" s="37" t="s">
        <v>230</v>
      </c>
      <c r="AW188" s="27">
        <v>0</v>
      </c>
      <c r="AX188" s="191">
        <v>0</v>
      </c>
      <c r="AY188" s="29">
        <f t="shared" si="425"/>
        <v>0</v>
      </c>
      <c r="AZ188" s="27">
        <v>0</v>
      </c>
      <c r="BA188" s="189">
        <f t="shared" si="426"/>
        <v>0</v>
      </c>
      <c r="BB188" s="142">
        <v>44105</v>
      </c>
      <c r="BC188" s="27" t="s">
        <v>292</v>
      </c>
      <c r="BD188" s="27" t="s">
        <v>99</v>
      </c>
      <c r="BE188" s="27" t="s">
        <v>103</v>
      </c>
      <c r="BF188" s="27" t="str">
        <f t="shared" si="427"/>
        <v>Bajo</v>
      </c>
      <c r="BG188" s="27">
        <f t="shared" si="428"/>
        <v>1</v>
      </c>
      <c r="BH188" s="27">
        <f t="shared" si="429"/>
        <v>3</v>
      </c>
      <c r="BI188" s="27">
        <f t="shared" si="430"/>
        <v>3</v>
      </c>
      <c r="BJ188" s="29">
        <f t="shared" si="431"/>
        <v>3</v>
      </c>
      <c r="BK188" s="27" t="str">
        <f t="shared" si="436"/>
        <v>Tolerable</v>
      </c>
      <c r="BL188" s="27" t="str">
        <f t="shared" si="432"/>
        <v>No</v>
      </c>
      <c r="BM188" s="53" t="s">
        <v>399</v>
      </c>
      <c r="BN188" s="37"/>
      <c r="BO188" s="29">
        <f t="shared" si="433"/>
        <v>0</v>
      </c>
      <c r="BP188" s="28"/>
      <c r="BQ188" s="29" t="str">
        <f t="shared" si="482"/>
        <v/>
      </c>
      <c r="BR188" s="27"/>
      <c r="BS188" s="49" t="str">
        <f t="shared" si="483"/>
        <v/>
      </c>
      <c r="BT188" s="25"/>
      <c r="BU188" s="27">
        <f t="shared" si="434"/>
        <v>15</v>
      </c>
      <c r="BV188" s="27" t="str">
        <f t="shared" si="435"/>
        <v>Potencialmente no tolerable</v>
      </c>
      <c r="BW188" s="29" t="str">
        <f t="shared" si="484"/>
        <v/>
      </c>
      <c r="BX188" s="27" t="str">
        <f t="shared" si="485"/>
        <v/>
      </c>
      <c r="BY188" s="27" t="str">
        <f t="shared" si="486"/>
        <v/>
      </c>
      <c r="BZ188" s="53"/>
      <c r="CA188" s="37"/>
      <c r="CB188" s="29" t="str">
        <f t="shared" si="487"/>
        <v/>
      </c>
      <c r="CC188" s="28"/>
      <c r="CD188" s="29" t="str">
        <f t="shared" si="488"/>
        <v/>
      </c>
      <c r="CE188" s="27"/>
      <c r="CF188" s="49" t="str">
        <f t="shared" si="489"/>
        <v/>
      </c>
      <c r="CG188" s="25"/>
      <c r="CH188" s="27" t="str">
        <f t="shared" si="490"/>
        <v/>
      </c>
      <c r="CI188" s="27" t="str">
        <f t="shared" si="491"/>
        <v/>
      </c>
      <c r="CJ188" s="29" t="str">
        <f t="shared" si="492"/>
        <v/>
      </c>
      <c r="CK188" s="27" t="str">
        <f t="shared" si="493"/>
        <v/>
      </c>
      <c r="CL188" s="27" t="str">
        <f t="shared" si="494"/>
        <v/>
      </c>
      <c r="CM188" s="53"/>
      <c r="CN188" s="37"/>
      <c r="CO188" s="29" t="str">
        <f t="shared" si="495"/>
        <v/>
      </c>
      <c r="CP188" s="28"/>
      <c r="CQ188" s="29" t="str">
        <f t="shared" si="496"/>
        <v/>
      </c>
      <c r="CR188" s="27"/>
      <c r="CS188" s="49" t="str">
        <f t="shared" si="497"/>
        <v/>
      </c>
      <c r="CT188" s="25"/>
      <c r="CU188" s="27" t="str">
        <f t="shared" si="498"/>
        <v/>
      </c>
      <c r="CV188" s="27" t="str">
        <f t="shared" si="499"/>
        <v/>
      </c>
      <c r="CW188" s="29" t="str">
        <f t="shared" si="500"/>
        <v/>
      </c>
      <c r="CX188" s="27" t="str">
        <f t="shared" si="501"/>
        <v/>
      </c>
      <c r="CY188" s="27" t="str">
        <f t="shared" si="502"/>
        <v/>
      </c>
      <c r="CZ188" s="30"/>
    </row>
    <row r="189" spans="1:104" ht="72.75" thickBot="1" x14ac:dyDescent="0.3">
      <c r="A189" s="17">
        <v>186</v>
      </c>
      <c r="B189" s="18" t="str">
        <f t="shared" si="470"/>
        <v>Seguridad Minera</v>
      </c>
      <c r="C189" s="18" t="str">
        <f t="shared" si="471"/>
        <v>Generación de residuos</v>
      </c>
      <c r="D189" s="18" t="str">
        <f t="shared" si="472"/>
        <v>Contaminación por generación de residuos ordinarios</v>
      </c>
      <c r="E189" s="35">
        <v>43647</v>
      </c>
      <c r="F189" s="167" t="s">
        <v>334</v>
      </c>
      <c r="G189" s="99" t="s">
        <v>177</v>
      </c>
      <c r="H189" s="99" t="s">
        <v>338</v>
      </c>
      <c r="I189" s="26" t="s">
        <v>7</v>
      </c>
      <c r="J189" s="27" t="s">
        <v>90</v>
      </c>
      <c r="K189" s="104" t="s">
        <v>230</v>
      </c>
      <c r="L189" s="53" t="s">
        <v>280</v>
      </c>
      <c r="M189" s="37" t="s">
        <v>68</v>
      </c>
      <c r="N189" s="26" t="s">
        <v>209</v>
      </c>
      <c r="O189" s="26" t="s">
        <v>464</v>
      </c>
      <c r="P189" s="26" t="s">
        <v>23</v>
      </c>
      <c r="Q189" s="26" t="s">
        <v>55</v>
      </c>
      <c r="R189" s="27" t="s">
        <v>71</v>
      </c>
      <c r="S189" s="55" t="s">
        <v>76</v>
      </c>
      <c r="T189" s="35">
        <v>43647</v>
      </c>
      <c r="U189" s="27" t="s">
        <v>101</v>
      </c>
      <c r="V189" s="27" t="s">
        <v>104</v>
      </c>
      <c r="W189" s="27" t="str">
        <f t="shared" si="473"/>
        <v>Alto</v>
      </c>
      <c r="X189" s="27">
        <f t="shared" si="474"/>
        <v>5</v>
      </c>
      <c r="Y189" s="27">
        <f t="shared" si="475"/>
        <v>5</v>
      </c>
      <c r="Z189" s="27">
        <f t="shared" si="476"/>
        <v>25</v>
      </c>
      <c r="AA189" s="27" t="str">
        <f t="shared" si="477"/>
        <v>No tolerable</v>
      </c>
      <c r="AB189" s="27" t="str">
        <f t="shared" si="478"/>
        <v>Si</v>
      </c>
      <c r="AC189" s="53" t="s">
        <v>308</v>
      </c>
      <c r="AD189" s="80" t="s">
        <v>284</v>
      </c>
      <c r="AE189" s="78">
        <v>0.97</v>
      </c>
      <c r="AF189" s="83">
        <v>0</v>
      </c>
      <c r="AG189" s="29">
        <f t="shared" si="479"/>
        <v>0.97</v>
      </c>
      <c r="AH189" s="27">
        <v>0.74</v>
      </c>
      <c r="AI189" s="184">
        <f t="shared" si="419"/>
        <v>0.23711340206185566</v>
      </c>
      <c r="AJ189" s="142">
        <v>44006</v>
      </c>
      <c r="AK189" s="142" t="s">
        <v>291</v>
      </c>
      <c r="AL189" s="152" t="str">
        <f>IF(MATRIZASPECTOS[[#This Row],[(2) Tipo de valoración 2020]]="","",IF(MATRIZASPECTOS[[#This Row],[(2) Tipo de valoración 2020]]="Manual","",MATRIZASPECTOS[[#This Row],[Probabilidad]]))</f>
        <v>Certeza</v>
      </c>
      <c r="AM189" s="152" t="str">
        <f>IF(MATRIZASPECTOS[[#This Row],[(2) Tipo de valoración 2020]]="","",IF(MATRIZASPECTOS[[#This Row],[(2) Tipo de valoración 2020]]="Manual","",MATRIZASPECTOS[[#This Row],[Consecuencia]]))</f>
        <v>Alta</v>
      </c>
      <c r="AN189" s="153" t="str">
        <f t="shared" si="420"/>
        <v>Alto</v>
      </c>
      <c r="AO189" s="153">
        <f t="shared" si="421"/>
        <v>5</v>
      </c>
      <c r="AP189" s="153">
        <f t="shared" si="422"/>
        <v>5</v>
      </c>
      <c r="AQ189" s="27">
        <f t="shared" si="423"/>
        <v>25</v>
      </c>
      <c r="AR189" s="29">
        <f t="shared" si="424"/>
        <v>19.072164948453608</v>
      </c>
      <c r="AS189" s="27" t="str">
        <f t="shared" si="480"/>
        <v>No tolerable</v>
      </c>
      <c r="AT189" s="27" t="str">
        <f t="shared" si="481"/>
        <v>Si</v>
      </c>
      <c r="AU189" s="140" t="s">
        <v>285</v>
      </c>
      <c r="AV189" s="37" t="s">
        <v>284</v>
      </c>
      <c r="AW189" s="27">
        <v>0.74</v>
      </c>
      <c r="AX189" s="191">
        <v>-0.18</v>
      </c>
      <c r="AY189" s="29">
        <f t="shared" si="425"/>
        <v>0.87319999999999998</v>
      </c>
      <c r="AZ189" s="27">
        <v>0.28000000000000003</v>
      </c>
      <c r="BA189" s="189">
        <f t="shared" si="426"/>
        <v>0.67934035730645892</v>
      </c>
      <c r="BB189" s="143">
        <v>44105</v>
      </c>
      <c r="BC189" s="27" t="s">
        <v>291</v>
      </c>
      <c r="BD189" s="27" t="str">
        <f>IF(MATRIZASPECTOS[[#This Row],[(E) Tipo de valoración extraordinaria 2020]]="","",IF(MATRIZASPECTOS[[#This Row],[(E) Tipo de valoración extraordinaria 2020]]="Manual","",MATRIZASPECTOS[[#This Row],[(2) Probabilidad]]))</f>
        <v>Certeza</v>
      </c>
      <c r="BE189" s="27" t="str">
        <f>IF(MATRIZASPECTOS[[#This Row],[(E) Tipo de valoración extraordinaria 2020]]="","",IF(MATRIZASPECTOS[[#This Row],[(E) Tipo de valoración extraordinaria 2020]]="Manual","",MATRIZASPECTOS[[#This Row],[(2) Consecuencia]]))</f>
        <v>Alta</v>
      </c>
      <c r="BF189" s="27" t="str">
        <f t="shared" si="427"/>
        <v>Alto</v>
      </c>
      <c r="BG189" s="27">
        <f t="shared" si="428"/>
        <v>5</v>
      </c>
      <c r="BH189" s="27">
        <f t="shared" si="429"/>
        <v>5</v>
      </c>
      <c r="BI189" s="29">
        <f t="shared" si="430"/>
        <v>19.072164948453608</v>
      </c>
      <c r="BJ189" s="29">
        <f t="shared" si="431"/>
        <v>6.2956735977634128</v>
      </c>
      <c r="BK189" s="27" t="str">
        <f t="shared" si="436"/>
        <v>Tolerable</v>
      </c>
      <c r="BL189" s="27" t="str">
        <f t="shared" si="432"/>
        <v>No</v>
      </c>
      <c r="BM189" s="53" t="s">
        <v>454</v>
      </c>
      <c r="BN189" s="37"/>
      <c r="BO189" s="29">
        <f t="shared" si="433"/>
        <v>0.74</v>
      </c>
      <c r="BP189" s="28"/>
      <c r="BQ189" s="29" t="str">
        <f t="shared" si="482"/>
        <v/>
      </c>
      <c r="BR189" s="27"/>
      <c r="BS189" s="49" t="str">
        <f t="shared" si="483"/>
        <v/>
      </c>
      <c r="BT189" s="25"/>
      <c r="BU189" s="27">
        <f t="shared" si="434"/>
        <v>19.072164948453608</v>
      </c>
      <c r="BV189" s="27" t="str">
        <f t="shared" si="435"/>
        <v>No tolerable</v>
      </c>
      <c r="BW189" s="29" t="str">
        <f t="shared" si="484"/>
        <v/>
      </c>
      <c r="BX189" s="27" t="str">
        <f t="shared" si="485"/>
        <v/>
      </c>
      <c r="BY189" s="27" t="str">
        <f t="shared" si="486"/>
        <v/>
      </c>
      <c r="BZ189" s="53"/>
      <c r="CA189" s="37"/>
      <c r="CB189" s="29" t="str">
        <f t="shared" si="487"/>
        <v/>
      </c>
      <c r="CC189" s="28"/>
      <c r="CD189" s="29" t="str">
        <f t="shared" si="488"/>
        <v/>
      </c>
      <c r="CE189" s="27"/>
      <c r="CF189" s="49" t="str">
        <f t="shared" si="489"/>
        <v/>
      </c>
      <c r="CG189" s="25"/>
      <c r="CH189" s="27" t="str">
        <f t="shared" si="490"/>
        <v/>
      </c>
      <c r="CI189" s="27" t="str">
        <f t="shared" si="491"/>
        <v/>
      </c>
      <c r="CJ189" s="29" t="str">
        <f t="shared" si="492"/>
        <v/>
      </c>
      <c r="CK189" s="27" t="str">
        <f t="shared" si="493"/>
        <v/>
      </c>
      <c r="CL189" s="27" t="str">
        <f t="shared" si="494"/>
        <v/>
      </c>
      <c r="CM189" s="53"/>
      <c r="CN189" s="37"/>
      <c r="CO189" s="29" t="str">
        <f t="shared" si="495"/>
        <v/>
      </c>
      <c r="CP189" s="28"/>
      <c r="CQ189" s="29" t="str">
        <f t="shared" si="496"/>
        <v/>
      </c>
      <c r="CR189" s="27"/>
      <c r="CS189" s="49" t="str">
        <f t="shared" si="497"/>
        <v/>
      </c>
      <c r="CT189" s="25"/>
      <c r="CU189" s="27" t="str">
        <f t="shared" si="498"/>
        <v/>
      </c>
      <c r="CV189" s="27" t="str">
        <f t="shared" si="499"/>
        <v/>
      </c>
      <c r="CW189" s="29" t="str">
        <f t="shared" si="500"/>
        <v/>
      </c>
      <c r="CX189" s="27" t="str">
        <f t="shared" si="501"/>
        <v/>
      </c>
      <c r="CY189" s="27" t="str">
        <f t="shared" si="502"/>
        <v/>
      </c>
      <c r="CZ189" s="30"/>
    </row>
    <row r="190" spans="1:104" ht="45.75" thickBot="1" x14ac:dyDescent="0.3">
      <c r="A190" s="17">
        <v>187</v>
      </c>
      <c r="B190" s="18" t="str">
        <f t="shared" si="470"/>
        <v>Seguridad Minera</v>
      </c>
      <c r="C190" s="18" t="str">
        <f t="shared" si="471"/>
        <v>Generación de residuos</v>
      </c>
      <c r="D190" s="18" t="str">
        <f t="shared" si="472"/>
        <v>Aprovechamiento de residuos reutilizables</v>
      </c>
      <c r="E190" s="35">
        <v>43647</v>
      </c>
      <c r="F190" s="167" t="s">
        <v>334</v>
      </c>
      <c r="G190" s="99" t="s">
        <v>177</v>
      </c>
      <c r="H190" s="99" t="s">
        <v>338</v>
      </c>
      <c r="I190" s="26" t="s">
        <v>7</v>
      </c>
      <c r="J190" s="27" t="s">
        <v>90</v>
      </c>
      <c r="K190" s="104" t="s">
        <v>230</v>
      </c>
      <c r="L190" s="53" t="s">
        <v>280</v>
      </c>
      <c r="M190" s="37" t="s">
        <v>68</v>
      </c>
      <c r="N190" s="26" t="s">
        <v>216</v>
      </c>
      <c r="O190" s="26" t="s">
        <v>464</v>
      </c>
      <c r="P190" s="26" t="s">
        <v>23</v>
      </c>
      <c r="Q190" s="26" t="s">
        <v>60</v>
      </c>
      <c r="R190" s="27" t="s">
        <v>72</v>
      </c>
      <c r="S190" s="55" t="s">
        <v>76</v>
      </c>
      <c r="T190" s="35">
        <v>43647</v>
      </c>
      <c r="U190" s="27" t="s">
        <v>101</v>
      </c>
      <c r="V190" s="27" t="s">
        <v>103</v>
      </c>
      <c r="W190" s="27" t="str">
        <f t="shared" si="473"/>
        <v>Moderado</v>
      </c>
      <c r="X190" s="27">
        <f t="shared" si="474"/>
        <v>5</v>
      </c>
      <c r="Y190" s="27">
        <f t="shared" si="475"/>
        <v>3</v>
      </c>
      <c r="Z190" s="27">
        <f t="shared" si="476"/>
        <v>15</v>
      </c>
      <c r="AA190" s="27" t="str">
        <f t="shared" si="477"/>
        <v>Potencialmente no tolerable</v>
      </c>
      <c r="AB190" s="27" t="str">
        <f t="shared" si="478"/>
        <v>No</v>
      </c>
      <c r="AC190" s="53" t="s">
        <v>320</v>
      </c>
      <c r="AD190" s="80" t="s">
        <v>230</v>
      </c>
      <c r="AE190" s="78">
        <v>0</v>
      </c>
      <c r="AF190" s="83">
        <v>0</v>
      </c>
      <c r="AG190" s="29">
        <f t="shared" si="479"/>
        <v>0</v>
      </c>
      <c r="AH190" s="27">
        <v>0</v>
      </c>
      <c r="AI190" s="184">
        <f t="shared" si="419"/>
        <v>0</v>
      </c>
      <c r="AJ190" s="142">
        <v>44006</v>
      </c>
      <c r="AK190" s="142" t="s">
        <v>291</v>
      </c>
      <c r="AL190" s="152" t="str">
        <f>IF(MATRIZASPECTOS[[#This Row],[(2) Tipo de valoración 2020]]="","",IF(MATRIZASPECTOS[[#This Row],[(2) Tipo de valoración 2020]]="Manual","",MATRIZASPECTOS[[#This Row],[Probabilidad]]))</f>
        <v>Certeza</v>
      </c>
      <c r="AM190" s="152" t="str">
        <f>IF(MATRIZASPECTOS[[#This Row],[(2) Tipo de valoración 2020]]="","",IF(MATRIZASPECTOS[[#This Row],[(2) Tipo de valoración 2020]]="Manual","",MATRIZASPECTOS[[#This Row],[Consecuencia]]))</f>
        <v>Moderada</v>
      </c>
      <c r="AN190" s="153" t="str">
        <f t="shared" si="420"/>
        <v>Moderado</v>
      </c>
      <c r="AO190" s="153">
        <f t="shared" si="421"/>
        <v>5</v>
      </c>
      <c r="AP190" s="153">
        <f t="shared" si="422"/>
        <v>3</v>
      </c>
      <c r="AQ190" s="27">
        <f t="shared" si="423"/>
        <v>15</v>
      </c>
      <c r="AR190" s="29">
        <f t="shared" si="424"/>
        <v>15</v>
      </c>
      <c r="AS190" s="27" t="str">
        <f t="shared" si="480"/>
        <v>Potencialmente no tolerable</v>
      </c>
      <c r="AT190" s="27" t="str">
        <f t="shared" si="481"/>
        <v>No</v>
      </c>
      <c r="AU190" s="140" t="s">
        <v>321</v>
      </c>
      <c r="AV190" s="37" t="s">
        <v>230</v>
      </c>
      <c r="AW190" s="27">
        <v>0</v>
      </c>
      <c r="AX190" s="191">
        <v>0</v>
      </c>
      <c r="AY190" s="29">
        <f t="shared" si="425"/>
        <v>0</v>
      </c>
      <c r="AZ190" s="27">
        <v>0</v>
      </c>
      <c r="BA190" s="189">
        <f t="shared" si="426"/>
        <v>0</v>
      </c>
      <c r="BB190" s="145">
        <v>44105</v>
      </c>
      <c r="BC190" s="27" t="s">
        <v>292</v>
      </c>
      <c r="BD190" s="27" t="s">
        <v>100</v>
      </c>
      <c r="BE190" s="27" t="s">
        <v>103</v>
      </c>
      <c r="BF190" s="27" t="str">
        <f t="shared" si="427"/>
        <v>Bajo</v>
      </c>
      <c r="BG190" s="27">
        <f t="shared" si="428"/>
        <v>3</v>
      </c>
      <c r="BH190" s="27">
        <f t="shared" si="429"/>
        <v>3</v>
      </c>
      <c r="BI190" s="27">
        <f t="shared" si="430"/>
        <v>9</v>
      </c>
      <c r="BJ190" s="29">
        <f t="shared" si="431"/>
        <v>9</v>
      </c>
      <c r="BK190" s="27" t="str">
        <f t="shared" si="436"/>
        <v>Tolerable</v>
      </c>
      <c r="BL190" s="27" t="str">
        <f t="shared" si="432"/>
        <v>No</v>
      </c>
      <c r="BM190" s="53" t="s">
        <v>449</v>
      </c>
      <c r="BN190" s="37"/>
      <c r="BO190" s="29">
        <f t="shared" si="433"/>
        <v>0</v>
      </c>
      <c r="BP190" s="28"/>
      <c r="BQ190" s="29" t="str">
        <f t="shared" si="482"/>
        <v/>
      </c>
      <c r="BR190" s="27"/>
      <c r="BS190" s="49" t="str">
        <f t="shared" si="483"/>
        <v/>
      </c>
      <c r="BT190" s="25"/>
      <c r="BU190" s="27">
        <f t="shared" si="434"/>
        <v>15</v>
      </c>
      <c r="BV190" s="27" t="str">
        <f t="shared" si="435"/>
        <v>Potencialmente no tolerable</v>
      </c>
      <c r="BW190" s="29" t="str">
        <f t="shared" si="484"/>
        <v/>
      </c>
      <c r="BX190" s="27" t="str">
        <f t="shared" si="485"/>
        <v/>
      </c>
      <c r="BY190" s="27" t="str">
        <f t="shared" si="486"/>
        <v/>
      </c>
      <c r="BZ190" s="53"/>
      <c r="CA190" s="37"/>
      <c r="CB190" s="29" t="str">
        <f t="shared" si="487"/>
        <v/>
      </c>
      <c r="CC190" s="28"/>
      <c r="CD190" s="29" t="str">
        <f t="shared" si="488"/>
        <v/>
      </c>
      <c r="CE190" s="27"/>
      <c r="CF190" s="49" t="str">
        <f t="shared" si="489"/>
        <v/>
      </c>
      <c r="CG190" s="25"/>
      <c r="CH190" s="27" t="str">
        <f t="shared" si="490"/>
        <v/>
      </c>
      <c r="CI190" s="27" t="str">
        <f t="shared" si="491"/>
        <v/>
      </c>
      <c r="CJ190" s="29" t="str">
        <f t="shared" si="492"/>
        <v/>
      </c>
      <c r="CK190" s="27" t="str">
        <f t="shared" si="493"/>
        <v/>
      </c>
      <c r="CL190" s="27" t="str">
        <f t="shared" si="494"/>
        <v/>
      </c>
      <c r="CM190" s="53"/>
      <c r="CN190" s="37"/>
      <c r="CO190" s="29" t="str">
        <f t="shared" si="495"/>
        <v/>
      </c>
      <c r="CP190" s="28"/>
      <c r="CQ190" s="29" t="str">
        <f t="shared" si="496"/>
        <v/>
      </c>
      <c r="CR190" s="27"/>
      <c r="CS190" s="49" t="str">
        <f t="shared" si="497"/>
        <v/>
      </c>
      <c r="CT190" s="25"/>
      <c r="CU190" s="27" t="str">
        <f t="shared" si="498"/>
        <v/>
      </c>
      <c r="CV190" s="27" t="str">
        <f t="shared" si="499"/>
        <v/>
      </c>
      <c r="CW190" s="29" t="str">
        <f t="shared" si="500"/>
        <v/>
      </c>
      <c r="CX190" s="27" t="str">
        <f t="shared" si="501"/>
        <v/>
      </c>
      <c r="CY190" s="27" t="str">
        <f t="shared" si="502"/>
        <v/>
      </c>
      <c r="CZ190" s="30"/>
    </row>
    <row r="191" spans="1:104" ht="45.75" thickBot="1" x14ac:dyDescent="0.3">
      <c r="A191" s="17">
        <v>188</v>
      </c>
      <c r="B191" s="18" t="str">
        <f t="shared" si="470"/>
        <v>Seguridad Minera</v>
      </c>
      <c r="C191" s="18" t="str">
        <f t="shared" si="471"/>
        <v>Generación de residuos</v>
      </c>
      <c r="D191" s="18" t="str">
        <f t="shared" si="472"/>
        <v>Aprovechamiento de residuos recuperables</v>
      </c>
      <c r="E191" s="35">
        <v>43647</v>
      </c>
      <c r="F191" s="167" t="s">
        <v>334</v>
      </c>
      <c r="G191" s="99" t="s">
        <v>177</v>
      </c>
      <c r="H191" s="99" t="s">
        <v>338</v>
      </c>
      <c r="I191" s="26" t="s">
        <v>7</v>
      </c>
      <c r="J191" s="27" t="s">
        <v>90</v>
      </c>
      <c r="K191" s="104" t="s">
        <v>230</v>
      </c>
      <c r="L191" s="53" t="s">
        <v>280</v>
      </c>
      <c r="M191" s="37" t="s">
        <v>68</v>
      </c>
      <c r="N191" s="26" t="s">
        <v>210</v>
      </c>
      <c r="O191" s="26" t="s">
        <v>464</v>
      </c>
      <c r="P191" s="26" t="s">
        <v>23</v>
      </c>
      <c r="Q191" s="26" t="s">
        <v>59</v>
      </c>
      <c r="R191" s="27" t="s">
        <v>72</v>
      </c>
      <c r="S191" s="55" t="s">
        <v>76</v>
      </c>
      <c r="T191" s="35">
        <v>43647</v>
      </c>
      <c r="U191" s="27" t="s">
        <v>101</v>
      </c>
      <c r="V191" s="27" t="s">
        <v>103</v>
      </c>
      <c r="W191" s="27" t="str">
        <f t="shared" si="473"/>
        <v>Moderado</v>
      </c>
      <c r="X191" s="27">
        <f t="shared" si="474"/>
        <v>5</v>
      </c>
      <c r="Y191" s="27">
        <f t="shared" si="475"/>
        <v>3</v>
      </c>
      <c r="Z191" s="27">
        <f t="shared" si="476"/>
        <v>15</v>
      </c>
      <c r="AA191" s="27" t="str">
        <f t="shared" si="477"/>
        <v>Potencialmente no tolerable</v>
      </c>
      <c r="AB191" s="27" t="str">
        <f t="shared" si="478"/>
        <v>No</v>
      </c>
      <c r="AC191" s="53" t="s">
        <v>320</v>
      </c>
      <c r="AD191" s="80" t="s">
        <v>230</v>
      </c>
      <c r="AE191" s="78">
        <v>0</v>
      </c>
      <c r="AF191" s="83">
        <v>0</v>
      </c>
      <c r="AG191" s="29">
        <f t="shared" si="479"/>
        <v>0</v>
      </c>
      <c r="AH191" s="27">
        <v>0</v>
      </c>
      <c r="AI191" s="184">
        <f t="shared" si="419"/>
        <v>0</v>
      </c>
      <c r="AJ191" s="142">
        <v>44006</v>
      </c>
      <c r="AK191" s="142" t="s">
        <v>291</v>
      </c>
      <c r="AL191" s="152" t="str">
        <f>IF(MATRIZASPECTOS[[#This Row],[(2) Tipo de valoración 2020]]="","",IF(MATRIZASPECTOS[[#This Row],[(2) Tipo de valoración 2020]]="Manual","",MATRIZASPECTOS[[#This Row],[Probabilidad]]))</f>
        <v>Certeza</v>
      </c>
      <c r="AM191" s="152" t="str">
        <f>IF(MATRIZASPECTOS[[#This Row],[(2) Tipo de valoración 2020]]="","",IF(MATRIZASPECTOS[[#This Row],[(2) Tipo de valoración 2020]]="Manual","",MATRIZASPECTOS[[#This Row],[Consecuencia]]))</f>
        <v>Moderada</v>
      </c>
      <c r="AN191" s="153" t="str">
        <f t="shared" si="420"/>
        <v>Moderado</v>
      </c>
      <c r="AO191" s="153">
        <f t="shared" si="421"/>
        <v>5</v>
      </c>
      <c r="AP191" s="153">
        <f t="shared" si="422"/>
        <v>3</v>
      </c>
      <c r="AQ191" s="27">
        <f t="shared" si="423"/>
        <v>15</v>
      </c>
      <c r="AR191" s="29">
        <f t="shared" si="424"/>
        <v>15</v>
      </c>
      <c r="AS191" s="27" t="str">
        <f t="shared" si="480"/>
        <v>Potencialmente no tolerable</v>
      </c>
      <c r="AT191" s="27" t="str">
        <f t="shared" si="481"/>
        <v>No</v>
      </c>
      <c r="AU191" s="140" t="s">
        <v>321</v>
      </c>
      <c r="AV191" s="37" t="s">
        <v>230</v>
      </c>
      <c r="AW191" s="27">
        <v>0</v>
      </c>
      <c r="AX191" s="191">
        <v>0</v>
      </c>
      <c r="AY191" s="29">
        <f t="shared" si="425"/>
        <v>0</v>
      </c>
      <c r="AZ191" s="27">
        <v>0</v>
      </c>
      <c r="BA191" s="189">
        <f t="shared" si="426"/>
        <v>0</v>
      </c>
      <c r="BB191" s="145">
        <v>44105</v>
      </c>
      <c r="BC191" s="27" t="s">
        <v>292</v>
      </c>
      <c r="BD191" s="27" t="s">
        <v>100</v>
      </c>
      <c r="BE191" s="27" t="s">
        <v>103</v>
      </c>
      <c r="BF191" s="27" t="str">
        <f t="shared" si="427"/>
        <v>Bajo</v>
      </c>
      <c r="BG191" s="27">
        <f t="shared" si="428"/>
        <v>3</v>
      </c>
      <c r="BH191" s="27">
        <f t="shared" si="429"/>
        <v>3</v>
      </c>
      <c r="BI191" s="27">
        <f t="shared" si="430"/>
        <v>9</v>
      </c>
      <c r="BJ191" s="29">
        <f t="shared" si="431"/>
        <v>9</v>
      </c>
      <c r="BK191" s="27" t="str">
        <f t="shared" si="436"/>
        <v>Tolerable</v>
      </c>
      <c r="BL191" s="27" t="str">
        <f t="shared" si="432"/>
        <v>No</v>
      </c>
      <c r="BM191" s="53" t="s">
        <v>449</v>
      </c>
      <c r="BN191" s="37"/>
      <c r="BO191" s="29">
        <f t="shared" si="433"/>
        <v>0</v>
      </c>
      <c r="BP191" s="28"/>
      <c r="BQ191" s="29" t="str">
        <f t="shared" si="482"/>
        <v/>
      </c>
      <c r="BR191" s="27"/>
      <c r="BS191" s="49" t="str">
        <f t="shared" si="483"/>
        <v/>
      </c>
      <c r="BT191" s="25"/>
      <c r="BU191" s="27">
        <f t="shared" si="434"/>
        <v>15</v>
      </c>
      <c r="BV191" s="27" t="str">
        <f t="shared" si="435"/>
        <v>Potencialmente no tolerable</v>
      </c>
      <c r="BW191" s="29" t="str">
        <f t="shared" si="484"/>
        <v/>
      </c>
      <c r="BX191" s="27" t="str">
        <f t="shared" si="485"/>
        <v/>
      </c>
      <c r="BY191" s="27" t="str">
        <f t="shared" si="486"/>
        <v/>
      </c>
      <c r="BZ191" s="53"/>
      <c r="CA191" s="37"/>
      <c r="CB191" s="29" t="str">
        <f t="shared" si="487"/>
        <v/>
      </c>
      <c r="CC191" s="28"/>
      <c r="CD191" s="29" t="str">
        <f t="shared" si="488"/>
        <v/>
      </c>
      <c r="CE191" s="27"/>
      <c r="CF191" s="49" t="str">
        <f t="shared" si="489"/>
        <v/>
      </c>
      <c r="CG191" s="25"/>
      <c r="CH191" s="27" t="str">
        <f t="shared" si="490"/>
        <v/>
      </c>
      <c r="CI191" s="27" t="str">
        <f t="shared" si="491"/>
        <v/>
      </c>
      <c r="CJ191" s="29" t="str">
        <f t="shared" si="492"/>
        <v/>
      </c>
      <c r="CK191" s="27" t="str">
        <f t="shared" si="493"/>
        <v/>
      </c>
      <c r="CL191" s="27" t="str">
        <f t="shared" si="494"/>
        <v/>
      </c>
      <c r="CM191" s="53"/>
      <c r="CN191" s="37"/>
      <c r="CO191" s="29" t="str">
        <f t="shared" si="495"/>
        <v/>
      </c>
      <c r="CP191" s="28"/>
      <c r="CQ191" s="29" t="str">
        <f t="shared" si="496"/>
        <v/>
      </c>
      <c r="CR191" s="27"/>
      <c r="CS191" s="49" t="str">
        <f t="shared" si="497"/>
        <v/>
      </c>
      <c r="CT191" s="25"/>
      <c r="CU191" s="27" t="str">
        <f t="shared" si="498"/>
        <v/>
      </c>
      <c r="CV191" s="27" t="str">
        <f t="shared" si="499"/>
        <v/>
      </c>
      <c r="CW191" s="29" t="str">
        <f t="shared" si="500"/>
        <v/>
      </c>
      <c r="CX191" s="27" t="str">
        <f t="shared" si="501"/>
        <v/>
      </c>
      <c r="CY191" s="27" t="str">
        <f t="shared" si="502"/>
        <v/>
      </c>
      <c r="CZ191" s="30"/>
    </row>
    <row r="192" spans="1:104" ht="54.75" thickBot="1" x14ac:dyDescent="0.3">
      <c r="A192" s="17">
        <v>189</v>
      </c>
      <c r="B192" s="18" t="str">
        <f t="shared" si="470"/>
        <v>Seguridad Minera</v>
      </c>
      <c r="C192" s="18" t="str">
        <f t="shared" si="471"/>
        <v>Generación de residuos</v>
      </c>
      <c r="D192" s="18" t="str">
        <f t="shared" si="472"/>
        <v>Contaminación por generación de residuos de aparatos eléctricos y electrónicos</v>
      </c>
      <c r="E192" s="35">
        <v>43647</v>
      </c>
      <c r="F192" s="167" t="s">
        <v>334</v>
      </c>
      <c r="G192" s="99" t="s">
        <v>177</v>
      </c>
      <c r="H192" s="99" t="s">
        <v>338</v>
      </c>
      <c r="I192" s="26" t="s">
        <v>7</v>
      </c>
      <c r="J192" s="27" t="s">
        <v>90</v>
      </c>
      <c r="K192" s="104" t="s">
        <v>230</v>
      </c>
      <c r="L192" s="53" t="s">
        <v>280</v>
      </c>
      <c r="M192" s="37" t="s">
        <v>68</v>
      </c>
      <c r="N192" s="26" t="s">
        <v>214</v>
      </c>
      <c r="O192" s="26" t="s">
        <v>464</v>
      </c>
      <c r="P192" s="26" t="s">
        <v>23</v>
      </c>
      <c r="Q192" s="26" t="s">
        <v>58</v>
      </c>
      <c r="R192" s="27" t="s">
        <v>71</v>
      </c>
      <c r="S192" s="55" t="s">
        <v>76</v>
      </c>
      <c r="T192" s="35">
        <v>43647</v>
      </c>
      <c r="U192" s="27" t="s">
        <v>101</v>
      </c>
      <c r="V192" s="27" t="s">
        <v>104</v>
      </c>
      <c r="W192" s="27" t="str">
        <f t="shared" si="473"/>
        <v>Alto</v>
      </c>
      <c r="X192" s="27">
        <f t="shared" si="474"/>
        <v>5</v>
      </c>
      <c r="Y192" s="27">
        <f t="shared" si="475"/>
        <v>5</v>
      </c>
      <c r="Z192" s="27">
        <f t="shared" si="476"/>
        <v>25</v>
      </c>
      <c r="AA192" s="27" t="str">
        <f t="shared" si="477"/>
        <v>No tolerable</v>
      </c>
      <c r="AB192" s="27" t="str">
        <f t="shared" si="478"/>
        <v>Si</v>
      </c>
      <c r="AC192" s="53" t="s">
        <v>309</v>
      </c>
      <c r="AD192" s="37" t="s">
        <v>230</v>
      </c>
      <c r="AE192" s="78">
        <v>0</v>
      </c>
      <c r="AF192" s="83">
        <v>0</v>
      </c>
      <c r="AG192" s="29">
        <f t="shared" si="479"/>
        <v>0</v>
      </c>
      <c r="AH192" s="27">
        <v>0</v>
      </c>
      <c r="AI192" s="184">
        <f t="shared" si="419"/>
        <v>0</v>
      </c>
      <c r="AJ192" s="145">
        <v>44006</v>
      </c>
      <c r="AK192" s="145" t="s">
        <v>291</v>
      </c>
      <c r="AL192" s="158" t="str">
        <f>IF(MATRIZASPECTOS[[#This Row],[(2) Tipo de valoración 2020]]="","",IF(MATRIZASPECTOS[[#This Row],[(2) Tipo de valoración 2020]]="Manual","",MATRIZASPECTOS[[#This Row],[Probabilidad]]))</f>
        <v>Certeza</v>
      </c>
      <c r="AM192" s="158" t="str">
        <f>IF(MATRIZASPECTOS[[#This Row],[(2) Tipo de valoración 2020]]="","",IF(MATRIZASPECTOS[[#This Row],[(2) Tipo de valoración 2020]]="Manual","",MATRIZASPECTOS[[#This Row],[Consecuencia]]))</f>
        <v>Alta</v>
      </c>
      <c r="AN192" s="159" t="str">
        <f t="shared" si="420"/>
        <v>Alto</v>
      </c>
      <c r="AO192" s="159">
        <f t="shared" si="421"/>
        <v>5</v>
      </c>
      <c r="AP192" s="159">
        <f t="shared" si="422"/>
        <v>5</v>
      </c>
      <c r="AQ192" s="27">
        <f t="shared" si="423"/>
        <v>25</v>
      </c>
      <c r="AR192" s="29">
        <f t="shared" si="424"/>
        <v>25</v>
      </c>
      <c r="AS192" s="27" t="str">
        <f t="shared" si="480"/>
        <v>No tolerable</v>
      </c>
      <c r="AT192" s="27" t="str">
        <f t="shared" si="481"/>
        <v>Si</v>
      </c>
      <c r="AU192" s="53" t="s">
        <v>286</v>
      </c>
      <c r="AV192" s="37" t="s">
        <v>230</v>
      </c>
      <c r="AW192" s="27">
        <v>0</v>
      </c>
      <c r="AX192" s="191">
        <v>0</v>
      </c>
      <c r="AY192" s="29">
        <f t="shared" si="425"/>
        <v>0</v>
      </c>
      <c r="AZ192" s="27">
        <v>0</v>
      </c>
      <c r="BA192" s="189">
        <f t="shared" si="426"/>
        <v>0</v>
      </c>
      <c r="BB192" s="142">
        <v>44105</v>
      </c>
      <c r="BC192" s="27" t="s">
        <v>291</v>
      </c>
      <c r="BD192" s="27" t="str">
        <f>IF(MATRIZASPECTOS[[#This Row],[(E) Tipo de valoración extraordinaria 2020]]="","",IF(MATRIZASPECTOS[[#This Row],[(E) Tipo de valoración extraordinaria 2020]]="Manual","",MATRIZASPECTOS[[#This Row],[(2) Probabilidad]]))</f>
        <v>Certeza</v>
      </c>
      <c r="BE192" s="27" t="str">
        <f>IF(MATRIZASPECTOS[[#This Row],[(E) Tipo de valoración extraordinaria 2020]]="","",IF(MATRIZASPECTOS[[#This Row],[(E) Tipo de valoración extraordinaria 2020]]="Manual","",MATRIZASPECTOS[[#This Row],[(2) Consecuencia]]))</f>
        <v>Alta</v>
      </c>
      <c r="BF192" s="27" t="str">
        <f t="shared" si="427"/>
        <v>Alto</v>
      </c>
      <c r="BG192" s="27">
        <f t="shared" si="428"/>
        <v>5</v>
      </c>
      <c r="BH192" s="27">
        <f t="shared" si="429"/>
        <v>5</v>
      </c>
      <c r="BI192" s="27">
        <f t="shared" si="430"/>
        <v>25</v>
      </c>
      <c r="BJ192" s="29">
        <f t="shared" si="431"/>
        <v>25</v>
      </c>
      <c r="BK192" s="27" t="str">
        <f t="shared" si="436"/>
        <v>No tolerable</v>
      </c>
      <c r="BL192" s="27" t="str">
        <f t="shared" si="432"/>
        <v>Si</v>
      </c>
      <c r="BM192" s="53" t="s">
        <v>420</v>
      </c>
      <c r="BN192" s="37"/>
      <c r="BO192" s="29">
        <f t="shared" si="433"/>
        <v>0</v>
      </c>
      <c r="BP192" s="28"/>
      <c r="BQ192" s="29" t="str">
        <f t="shared" si="482"/>
        <v/>
      </c>
      <c r="BR192" s="27"/>
      <c r="BS192" s="49" t="str">
        <f t="shared" si="483"/>
        <v/>
      </c>
      <c r="BT192" s="25"/>
      <c r="BU192" s="27">
        <f t="shared" si="434"/>
        <v>25</v>
      </c>
      <c r="BV192" s="27" t="str">
        <f t="shared" si="435"/>
        <v>No tolerable</v>
      </c>
      <c r="BW192" s="29" t="str">
        <f t="shared" si="484"/>
        <v/>
      </c>
      <c r="BX192" s="27" t="str">
        <f t="shared" si="485"/>
        <v/>
      </c>
      <c r="BY192" s="27" t="str">
        <f t="shared" si="486"/>
        <v/>
      </c>
      <c r="BZ192" s="53"/>
      <c r="CA192" s="37"/>
      <c r="CB192" s="29" t="str">
        <f t="shared" si="487"/>
        <v/>
      </c>
      <c r="CC192" s="28"/>
      <c r="CD192" s="29" t="str">
        <f t="shared" si="488"/>
        <v/>
      </c>
      <c r="CE192" s="27"/>
      <c r="CF192" s="49" t="str">
        <f t="shared" si="489"/>
        <v/>
      </c>
      <c r="CG192" s="25"/>
      <c r="CH192" s="27" t="str">
        <f t="shared" si="490"/>
        <v/>
      </c>
      <c r="CI192" s="27" t="str">
        <f t="shared" si="491"/>
        <v/>
      </c>
      <c r="CJ192" s="29" t="str">
        <f t="shared" si="492"/>
        <v/>
      </c>
      <c r="CK192" s="27" t="str">
        <f t="shared" si="493"/>
        <v/>
      </c>
      <c r="CL192" s="27" t="str">
        <f t="shared" si="494"/>
        <v/>
      </c>
      <c r="CM192" s="53"/>
      <c r="CN192" s="37"/>
      <c r="CO192" s="29" t="str">
        <f t="shared" si="495"/>
        <v/>
      </c>
      <c r="CP192" s="28"/>
      <c r="CQ192" s="29" t="str">
        <f t="shared" si="496"/>
        <v/>
      </c>
      <c r="CR192" s="27"/>
      <c r="CS192" s="49" t="str">
        <f t="shared" si="497"/>
        <v/>
      </c>
      <c r="CT192" s="25"/>
      <c r="CU192" s="27" t="str">
        <f t="shared" si="498"/>
        <v/>
      </c>
      <c r="CV192" s="27" t="str">
        <f t="shared" si="499"/>
        <v/>
      </c>
      <c r="CW192" s="29" t="str">
        <f t="shared" si="500"/>
        <v/>
      </c>
      <c r="CX192" s="27" t="str">
        <f t="shared" si="501"/>
        <v/>
      </c>
      <c r="CY192" s="27" t="str">
        <f t="shared" si="502"/>
        <v/>
      </c>
      <c r="CZ192" s="30"/>
    </row>
    <row r="193" spans="1:104" ht="45.75" thickBot="1" x14ac:dyDescent="0.3">
      <c r="A193" s="17">
        <v>190</v>
      </c>
      <c r="B193" s="18" t="str">
        <f t="shared" si="470"/>
        <v>Seguridad Minera</v>
      </c>
      <c r="C193" s="18" t="str">
        <f t="shared" si="471"/>
        <v>Generación de emisiones</v>
      </c>
      <c r="D193" s="18" t="str">
        <f t="shared" si="472"/>
        <v>Contaminación por emisión de varios agentes clasificados</v>
      </c>
      <c r="E193" s="35">
        <v>43647</v>
      </c>
      <c r="F193" s="167" t="s">
        <v>334</v>
      </c>
      <c r="G193" s="99" t="s">
        <v>177</v>
      </c>
      <c r="H193" s="99" t="s">
        <v>338</v>
      </c>
      <c r="I193" s="26" t="s">
        <v>7</v>
      </c>
      <c r="J193" s="27" t="s">
        <v>90</v>
      </c>
      <c r="K193" s="104" t="s">
        <v>230</v>
      </c>
      <c r="L193" s="53" t="s">
        <v>280</v>
      </c>
      <c r="M193" s="37" t="s">
        <v>68</v>
      </c>
      <c r="N193" s="26" t="s">
        <v>212</v>
      </c>
      <c r="O193" s="26" t="s">
        <v>458</v>
      </c>
      <c r="P193" s="26" t="s">
        <v>19</v>
      </c>
      <c r="Q193" s="26" t="s">
        <v>44</v>
      </c>
      <c r="R193" s="27" t="s">
        <v>71</v>
      </c>
      <c r="S193" s="55" t="s">
        <v>74</v>
      </c>
      <c r="T193" s="35">
        <v>43647</v>
      </c>
      <c r="U193" s="27" t="s">
        <v>101</v>
      </c>
      <c r="V193" s="27" t="s">
        <v>103</v>
      </c>
      <c r="W193" s="27" t="str">
        <f t="shared" si="473"/>
        <v>Moderado</v>
      </c>
      <c r="X193" s="27">
        <f t="shared" si="474"/>
        <v>5</v>
      </c>
      <c r="Y193" s="27">
        <f t="shared" si="475"/>
        <v>3</v>
      </c>
      <c r="Z193" s="27">
        <f t="shared" si="476"/>
        <v>15</v>
      </c>
      <c r="AA193" s="27" t="str">
        <f t="shared" si="477"/>
        <v>Potencialmente no tolerable</v>
      </c>
      <c r="AB193" s="27" t="str">
        <f t="shared" si="478"/>
        <v>No</v>
      </c>
      <c r="AC193" s="53" t="s">
        <v>306</v>
      </c>
      <c r="AD193" s="80" t="s">
        <v>230</v>
      </c>
      <c r="AE193" s="78">
        <v>0</v>
      </c>
      <c r="AF193" s="83">
        <v>0</v>
      </c>
      <c r="AG193" s="29">
        <f t="shared" si="479"/>
        <v>0</v>
      </c>
      <c r="AH193" s="27">
        <v>0</v>
      </c>
      <c r="AI193" s="184">
        <f t="shared" si="419"/>
        <v>0</v>
      </c>
      <c r="AJ193" s="142">
        <v>44006</v>
      </c>
      <c r="AK193" s="142" t="s">
        <v>291</v>
      </c>
      <c r="AL193" s="152" t="str">
        <f>IF(MATRIZASPECTOS[[#This Row],[(2) Tipo de valoración 2020]]="","",IF(MATRIZASPECTOS[[#This Row],[(2) Tipo de valoración 2020]]="Manual","",MATRIZASPECTOS[[#This Row],[Probabilidad]]))</f>
        <v>Certeza</v>
      </c>
      <c r="AM193" s="152" t="str">
        <f>IF(MATRIZASPECTOS[[#This Row],[(2) Tipo de valoración 2020]]="","",IF(MATRIZASPECTOS[[#This Row],[(2) Tipo de valoración 2020]]="Manual","",MATRIZASPECTOS[[#This Row],[Consecuencia]]))</f>
        <v>Moderada</v>
      </c>
      <c r="AN193" s="153" t="str">
        <f t="shared" si="420"/>
        <v>Moderado</v>
      </c>
      <c r="AO193" s="153">
        <f t="shared" si="421"/>
        <v>5</v>
      </c>
      <c r="AP193" s="153">
        <f t="shared" si="422"/>
        <v>3</v>
      </c>
      <c r="AQ193" s="27">
        <f t="shared" si="423"/>
        <v>15</v>
      </c>
      <c r="AR193" s="29">
        <f t="shared" si="424"/>
        <v>15</v>
      </c>
      <c r="AS193" s="27" t="str">
        <f t="shared" si="480"/>
        <v>Potencialmente no tolerable</v>
      </c>
      <c r="AT193" s="27" t="str">
        <f t="shared" si="481"/>
        <v>No</v>
      </c>
      <c r="AU193" s="140" t="s">
        <v>300</v>
      </c>
      <c r="AV193" s="37" t="s">
        <v>230</v>
      </c>
      <c r="AW193" s="27">
        <v>0</v>
      </c>
      <c r="AX193" s="191">
        <v>0</v>
      </c>
      <c r="AY193" s="29">
        <f t="shared" si="425"/>
        <v>0</v>
      </c>
      <c r="AZ193" s="27">
        <v>0</v>
      </c>
      <c r="BA193" s="189">
        <f t="shared" si="426"/>
        <v>0</v>
      </c>
      <c r="BB193" s="145">
        <v>44105</v>
      </c>
      <c r="BC193" s="27" t="s">
        <v>292</v>
      </c>
      <c r="BD193" s="27" t="s">
        <v>100</v>
      </c>
      <c r="BE193" s="27" t="s">
        <v>103</v>
      </c>
      <c r="BF193" s="27" t="str">
        <f t="shared" si="427"/>
        <v>Bajo</v>
      </c>
      <c r="BG193" s="27">
        <f t="shared" si="428"/>
        <v>3</v>
      </c>
      <c r="BH193" s="27">
        <f t="shared" si="429"/>
        <v>3</v>
      </c>
      <c r="BI193" s="27">
        <f t="shared" si="430"/>
        <v>9</v>
      </c>
      <c r="BJ193" s="29">
        <f t="shared" si="431"/>
        <v>9</v>
      </c>
      <c r="BK193" s="27" t="str">
        <f t="shared" si="436"/>
        <v>Tolerable</v>
      </c>
      <c r="BL193" s="27" t="str">
        <f t="shared" si="432"/>
        <v>No</v>
      </c>
      <c r="BM193" s="53" t="s">
        <v>426</v>
      </c>
      <c r="BN193" s="37"/>
      <c r="BO193" s="29">
        <f t="shared" si="433"/>
        <v>0</v>
      </c>
      <c r="BP193" s="28"/>
      <c r="BQ193" s="29" t="str">
        <f t="shared" si="482"/>
        <v/>
      </c>
      <c r="BR193" s="27"/>
      <c r="BS193" s="49" t="str">
        <f t="shared" si="483"/>
        <v/>
      </c>
      <c r="BT193" s="25"/>
      <c r="BU193" s="27">
        <f t="shared" si="434"/>
        <v>15</v>
      </c>
      <c r="BV193" s="27" t="str">
        <f t="shared" si="435"/>
        <v>Potencialmente no tolerable</v>
      </c>
      <c r="BW193" s="29" t="str">
        <f t="shared" si="484"/>
        <v/>
      </c>
      <c r="BX193" s="27" t="str">
        <f t="shared" si="485"/>
        <v/>
      </c>
      <c r="BY193" s="27" t="str">
        <f t="shared" si="486"/>
        <v/>
      </c>
      <c r="BZ193" s="53"/>
      <c r="CA193" s="37"/>
      <c r="CB193" s="29" t="str">
        <f t="shared" si="487"/>
        <v/>
      </c>
      <c r="CC193" s="28"/>
      <c r="CD193" s="29" t="str">
        <f t="shared" si="488"/>
        <v/>
      </c>
      <c r="CE193" s="27"/>
      <c r="CF193" s="49" t="str">
        <f t="shared" si="489"/>
        <v/>
      </c>
      <c r="CG193" s="25"/>
      <c r="CH193" s="27" t="str">
        <f t="shared" si="490"/>
        <v/>
      </c>
      <c r="CI193" s="27" t="str">
        <f t="shared" si="491"/>
        <v/>
      </c>
      <c r="CJ193" s="29" t="str">
        <f t="shared" si="492"/>
        <v/>
      </c>
      <c r="CK193" s="27" t="str">
        <f t="shared" si="493"/>
        <v/>
      </c>
      <c r="CL193" s="27" t="str">
        <f t="shared" si="494"/>
        <v/>
      </c>
      <c r="CM193" s="53"/>
      <c r="CN193" s="37"/>
      <c r="CO193" s="29" t="str">
        <f t="shared" si="495"/>
        <v/>
      </c>
      <c r="CP193" s="28"/>
      <c r="CQ193" s="29" t="str">
        <f t="shared" si="496"/>
        <v/>
      </c>
      <c r="CR193" s="27"/>
      <c r="CS193" s="49" t="str">
        <f t="shared" si="497"/>
        <v/>
      </c>
      <c r="CT193" s="25"/>
      <c r="CU193" s="27" t="str">
        <f t="shared" si="498"/>
        <v/>
      </c>
      <c r="CV193" s="27" t="str">
        <f t="shared" si="499"/>
        <v/>
      </c>
      <c r="CW193" s="29" t="str">
        <f t="shared" si="500"/>
        <v/>
      </c>
      <c r="CX193" s="27" t="str">
        <f t="shared" si="501"/>
        <v/>
      </c>
      <c r="CY193" s="27" t="str">
        <f t="shared" si="502"/>
        <v/>
      </c>
      <c r="CZ193" s="30"/>
    </row>
    <row r="194" spans="1:104" ht="45.75" thickBot="1" x14ac:dyDescent="0.3">
      <c r="A194" s="17">
        <v>191</v>
      </c>
      <c r="B194" s="18" t="str">
        <f t="shared" si="470"/>
        <v>Seguridad Minera</v>
      </c>
      <c r="C194" s="18" t="str">
        <f t="shared" si="471"/>
        <v>Generación de emisiones</v>
      </c>
      <c r="D194" s="18" t="str">
        <f t="shared" si="472"/>
        <v>Contaminación por emisión de varios agentes clasificados</v>
      </c>
      <c r="E194" s="35">
        <v>43647</v>
      </c>
      <c r="F194" s="167" t="s">
        <v>334</v>
      </c>
      <c r="G194" s="99" t="s">
        <v>177</v>
      </c>
      <c r="H194" s="99" t="s">
        <v>338</v>
      </c>
      <c r="I194" s="26" t="s">
        <v>7</v>
      </c>
      <c r="J194" s="27" t="s">
        <v>90</v>
      </c>
      <c r="K194" s="104" t="s">
        <v>230</v>
      </c>
      <c r="L194" s="53" t="s">
        <v>280</v>
      </c>
      <c r="M194" s="37" t="s">
        <v>68</v>
      </c>
      <c r="N194" s="26" t="s">
        <v>211</v>
      </c>
      <c r="O194" s="26" t="s">
        <v>458</v>
      </c>
      <c r="P194" s="26" t="s">
        <v>19</v>
      </c>
      <c r="Q194" s="26" t="s">
        <v>44</v>
      </c>
      <c r="R194" s="27" t="s">
        <v>71</v>
      </c>
      <c r="S194" s="55" t="s">
        <v>74</v>
      </c>
      <c r="T194" s="35">
        <v>43647</v>
      </c>
      <c r="U194" s="27" t="s">
        <v>101</v>
      </c>
      <c r="V194" s="27" t="s">
        <v>103</v>
      </c>
      <c r="W194" s="27" t="str">
        <f t="shared" si="473"/>
        <v>Moderado</v>
      </c>
      <c r="X194" s="27">
        <f t="shared" si="474"/>
        <v>5</v>
      </c>
      <c r="Y194" s="27">
        <f t="shared" si="475"/>
        <v>3</v>
      </c>
      <c r="Z194" s="27">
        <f t="shared" si="476"/>
        <v>15</v>
      </c>
      <c r="AA194" s="27" t="str">
        <f t="shared" si="477"/>
        <v>Potencialmente no tolerable</v>
      </c>
      <c r="AB194" s="27" t="str">
        <f t="shared" si="478"/>
        <v>No</v>
      </c>
      <c r="AC194" s="53" t="s">
        <v>306</v>
      </c>
      <c r="AD194" s="80" t="s">
        <v>230</v>
      </c>
      <c r="AE194" s="78">
        <v>0</v>
      </c>
      <c r="AF194" s="83">
        <v>0</v>
      </c>
      <c r="AG194" s="29">
        <f t="shared" si="479"/>
        <v>0</v>
      </c>
      <c r="AH194" s="27">
        <v>0</v>
      </c>
      <c r="AI194" s="184">
        <f t="shared" si="419"/>
        <v>0</v>
      </c>
      <c r="AJ194" s="142">
        <v>44006</v>
      </c>
      <c r="AK194" s="142" t="s">
        <v>291</v>
      </c>
      <c r="AL194" s="152" t="str">
        <f>IF(MATRIZASPECTOS[[#This Row],[(2) Tipo de valoración 2020]]="","",IF(MATRIZASPECTOS[[#This Row],[(2) Tipo de valoración 2020]]="Manual","",MATRIZASPECTOS[[#This Row],[Probabilidad]]))</f>
        <v>Certeza</v>
      </c>
      <c r="AM194" s="152" t="str">
        <f>IF(MATRIZASPECTOS[[#This Row],[(2) Tipo de valoración 2020]]="","",IF(MATRIZASPECTOS[[#This Row],[(2) Tipo de valoración 2020]]="Manual","",MATRIZASPECTOS[[#This Row],[Consecuencia]]))</f>
        <v>Moderada</v>
      </c>
      <c r="AN194" s="153" t="str">
        <f t="shared" si="420"/>
        <v>Moderado</v>
      </c>
      <c r="AO194" s="153">
        <f t="shared" si="421"/>
        <v>5</v>
      </c>
      <c r="AP194" s="153">
        <f t="shared" si="422"/>
        <v>3</v>
      </c>
      <c r="AQ194" s="27">
        <f t="shared" si="423"/>
        <v>15</v>
      </c>
      <c r="AR194" s="29">
        <f t="shared" si="424"/>
        <v>15</v>
      </c>
      <c r="AS194" s="27" t="str">
        <f t="shared" si="480"/>
        <v>Potencialmente no tolerable</v>
      </c>
      <c r="AT194" s="27" t="str">
        <f t="shared" si="481"/>
        <v>No</v>
      </c>
      <c r="AU194" s="140" t="s">
        <v>282</v>
      </c>
      <c r="AV194" s="37" t="s">
        <v>230</v>
      </c>
      <c r="AW194" s="27">
        <v>0</v>
      </c>
      <c r="AX194" s="191">
        <v>0</v>
      </c>
      <c r="AY194" s="29">
        <f t="shared" si="425"/>
        <v>0</v>
      </c>
      <c r="AZ194" s="27">
        <v>0</v>
      </c>
      <c r="BA194" s="189">
        <f t="shared" si="426"/>
        <v>0</v>
      </c>
      <c r="BB194" s="145">
        <v>44105</v>
      </c>
      <c r="BC194" s="27" t="s">
        <v>292</v>
      </c>
      <c r="BD194" s="27" t="s">
        <v>100</v>
      </c>
      <c r="BE194" s="27" t="s">
        <v>103</v>
      </c>
      <c r="BF194" s="27" t="str">
        <f t="shared" si="427"/>
        <v>Bajo</v>
      </c>
      <c r="BG194" s="27">
        <f t="shared" si="428"/>
        <v>3</v>
      </c>
      <c r="BH194" s="27">
        <f t="shared" si="429"/>
        <v>3</v>
      </c>
      <c r="BI194" s="27">
        <f t="shared" si="430"/>
        <v>9</v>
      </c>
      <c r="BJ194" s="29">
        <f t="shared" si="431"/>
        <v>9</v>
      </c>
      <c r="BK194" s="27" t="str">
        <f t="shared" si="436"/>
        <v>Tolerable</v>
      </c>
      <c r="BL194" s="27" t="str">
        <f t="shared" si="432"/>
        <v>No</v>
      </c>
      <c r="BM194" s="53" t="s">
        <v>425</v>
      </c>
      <c r="BN194" s="37"/>
      <c r="BO194" s="29">
        <f t="shared" si="433"/>
        <v>0</v>
      </c>
      <c r="BP194" s="28"/>
      <c r="BQ194" s="29" t="str">
        <f t="shared" si="482"/>
        <v/>
      </c>
      <c r="BR194" s="27"/>
      <c r="BS194" s="49" t="str">
        <f t="shared" si="483"/>
        <v/>
      </c>
      <c r="BT194" s="25"/>
      <c r="BU194" s="27">
        <f t="shared" si="434"/>
        <v>15</v>
      </c>
      <c r="BV194" s="27" t="str">
        <f t="shared" si="435"/>
        <v>Potencialmente no tolerable</v>
      </c>
      <c r="BW194" s="29" t="str">
        <f t="shared" si="484"/>
        <v/>
      </c>
      <c r="BX194" s="27" t="str">
        <f t="shared" si="485"/>
        <v/>
      </c>
      <c r="BY194" s="27" t="str">
        <f t="shared" si="486"/>
        <v/>
      </c>
      <c r="BZ194" s="53"/>
      <c r="CA194" s="37"/>
      <c r="CB194" s="29" t="str">
        <f t="shared" si="487"/>
        <v/>
      </c>
      <c r="CC194" s="28"/>
      <c r="CD194" s="29" t="str">
        <f t="shared" si="488"/>
        <v/>
      </c>
      <c r="CE194" s="27"/>
      <c r="CF194" s="49" t="str">
        <f t="shared" si="489"/>
        <v/>
      </c>
      <c r="CG194" s="25"/>
      <c r="CH194" s="27" t="str">
        <f t="shared" si="490"/>
        <v/>
      </c>
      <c r="CI194" s="27" t="str">
        <f t="shared" si="491"/>
        <v/>
      </c>
      <c r="CJ194" s="29" t="str">
        <f t="shared" si="492"/>
        <v/>
      </c>
      <c r="CK194" s="27" t="str">
        <f t="shared" si="493"/>
        <v/>
      </c>
      <c r="CL194" s="27" t="str">
        <f t="shared" si="494"/>
        <v/>
      </c>
      <c r="CM194" s="53"/>
      <c r="CN194" s="37"/>
      <c r="CO194" s="29" t="str">
        <f t="shared" si="495"/>
        <v/>
      </c>
      <c r="CP194" s="28"/>
      <c r="CQ194" s="29" t="str">
        <f t="shared" si="496"/>
        <v/>
      </c>
      <c r="CR194" s="27"/>
      <c r="CS194" s="49" t="str">
        <f t="shared" si="497"/>
        <v/>
      </c>
      <c r="CT194" s="25"/>
      <c r="CU194" s="27" t="str">
        <f t="shared" si="498"/>
        <v/>
      </c>
      <c r="CV194" s="27" t="str">
        <f t="shared" si="499"/>
        <v/>
      </c>
      <c r="CW194" s="29" t="str">
        <f t="shared" si="500"/>
        <v/>
      </c>
      <c r="CX194" s="27" t="str">
        <f t="shared" si="501"/>
        <v/>
      </c>
      <c r="CY194" s="27" t="str">
        <f t="shared" si="502"/>
        <v/>
      </c>
      <c r="CZ194" s="30"/>
    </row>
    <row r="195" spans="1:104" ht="45.75" thickBot="1" x14ac:dyDescent="0.3">
      <c r="A195" s="17">
        <v>192</v>
      </c>
      <c r="B195" s="18" t="str">
        <f t="shared" si="470"/>
        <v>Seguridad Minera</v>
      </c>
      <c r="C195" s="18" t="str">
        <f t="shared" si="471"/>
        <v>Generación de residuos</v>
      </c>
      <c r="D195" s="18" t="str">
        <f t="shared" si="472"/>
        <v>Contaminación por generación de residuos peligrosos</v>
      </c>
      <c r="E195" s="35">
        <v>43647</v>
      </c>
      <c r="F195" s="167" t="s">
        <v>334</v>
      </c>
      <c r="G195" s="99" t="s">
        <v>177</v>
      </c>
      <c r="H195" s="99" t="s">
        <v>338</v>
      </c>
      <c r="I195" s="26" t="s">
        <v>7</v>
      </c>
      <c r="J195" s="27" t="s">
        <v>90</v>
      </c>
      <c r="K195" s="104" t="s">
        <v>230</v>
      </c>
      <c r="L195" s="53" t="s">
        <v>280</v>
      </c>
      <c r="M195" s="37" t="s">
        <v>68</v>
      </c>
      <c r="N195" s="26" t="s">
        <v>232</v>
      </c>
      <c r="O195" s="26" t="s">
        <v>464</v>
      </c>
      <c r="P195" s="26" t="s">
        <v>23</v>
      </c>
      <c r="Q195" s="26" t="s">
        <v>56</v>
      </c>
      <c r="R195" s="27" t="s">
        <v>71</v>
      </c>
      <c r="S195" s="55" t="s">
        <v>76</v>
      </c>
      <c r="T195" s="35">
        <v>43647</v>
      </c>
      <c r="U195" s="27" t="s">
        <v>101</v>
      </c>
      <c r="V195" s="27" t="s">
        <v>104</v>
      </c>
      <c r="W195" s="27" t="str">
        <f t="shared" si="473"/>
        <v>Alto</v>
      </c>
      <c r="X195" s="27">
        <f t="shared" si="474"/>
        <v>5</v>
      </c>
      <c r="Y195" s="27">
        <f t="shared" si="475"/>
        <v>5</v>
      </c>
      <c r="Z195" s="27">
        <f t="shared" si="476"/>
        <v>25</v>
      </c>
      <c r="AA195" s="27" t="str">
        <f t="shared" si="477"/>
        <v>No tolerable</v>
      </c>
      <c r="AB195" s="27" t="str">
        <f t="shared" si="478"/>
        <v>Si</v>
      </c>
      <c r="AC195" s="53" t="s">
        <v>322</v>
      </c>
      <c r="AD195" s="37" t="s">
        <v>230</v>
      </c>
      <c r="AE195" s="27">
        <v>0</v>
      </c>
      <c r="AF195" s="28">
        <v>0</v>
      </c>
      <c r="AG195" s="29">
        <f t="shared" si="479"/>
        <v>0</v>
      </c>
      <c r="AH195" s="27">
        <v>0</v>
      </c>
      <c r="AI195" s="184">
        <f t="shared" si="419"/>
        <v>0</v>
      </c>
      <c r="AJ195" s="142">
        <v>44006</v>
      </c>
      <c r="AK195" s="142" t="s">
        <v>292</v>
      </c>
      <c r="AL195" s="152" t="s">
        <v>99</v>
      </c>
      <c r="AM195" s="152" t="s">
        <v>102</v>
      </c>
      <c r="AN195" s="153" t="str">
        <f t="shared" si="420"/>
        <v>Bajo</v>
      </c>
      <c r="AO195" s="153">
        <f t="shared" si="421"/>
        <v>1</v>
      </c>
      <c r="AP195" s="153">
        <f t="shared" si="422"/>
        <v>1</v>
      </c>
      <c r="AQ195" s="27">
        <f t="shared" si="423"/>
        <v>1</v>
      </c>
      <c r="AR195" s="29">
        <f t="shared" si="424"/>
        <v>1</v>
      </c>
      <c r="AS195" s="27" t="str">
        <f t="shared" si="480"/>
        <v>Tolerable</v>
      </c>
      <c r="AT195" s="27" t="str">
        <f t="shared" si="481"/>
        <v>No</v>
      </c>
      <c r="AU195" s="53" t="s">
        <v>323</v>
      </c>
      <c r="AV195" s="37" t="s">
        <v>230</v>
      </c>
      <c r="AW195" s="27">
        <v>0</v>
      </c>
      <c r="AX195" s="191">
        <v>0</v>
      </c>
      <c r="AY195" s="29">
        <f t="shared" si="425"/>
        <v>0</v>
      </c>
      <c r="AZ195" s="27">
        <v>0</v>
      </c>
      <c r="BA195" s="189">
        <f t="shared" si="426"/>
        <v>0</v>
      </c>
      <c r="BB195" s="144">
        <v>44105</v>
      </c>
      <c r="BC195" s="27" t="s">
        <v>292</v>
      </c>
      <c r="BD195" s="27" t="s">
        <v>101</v>
      </c>
      <c r="BE195" s="27" t="s">
        <v>104</v>
      </c>
      <c r="BF195" s="27" t="str">
        <f t="shared" si="427"/>
        <v>Alto</v>
      </c>
      <c r="BG195" s="27">
        <f t="shared" si="428"/>
        <v>5</v>
      </c>
      <c r="BH195" s="27">
        <f t="shared" si="429"/>
        <v>5</v>
      </c>
      <c r="BI195" s="27">
        <f t="shared" si="430"/>
        <v>25</v>
      </c>
      <c r="BJ195" s="29">
        <f t="shared" si="431"/>
        <v>25</v>
      </c>
      <c r="BK195" s="27" t="str">
        <f t="shared" si="436"/>
        <v>No tolerable</v>
      </c>
      <c r="BL195" s="27" t="str">
        <f t="shared" si="432"/>
        <v>Si</v>
      </c>
      <c r="BM195" s="53" t="s">
        <v>442</v>
      </c>
      <c r="BN195" s="37"/>
      <c r="BO195" s="29">
        <f t="shared" si="433"/>
        <v>0</v>
      </c>
      <c r="BP195" s="28"/>
      <c r="BQ195" s="29" t="str">
        <f t="shared" si="482"/>
        <v/>
      </c>
      <c r="BR195" s="27"/>
      <c r="BS195" s="49" t="str">
        <f t="shared" si="483"/>
        <v/>
      </c>
      <c r="BT195" s="25"/>
      <c r="BU195" s="27">
        <f t="shared" si="434"/>
        <v>1</v>
      </c>
      <c r="BV195" s="27" t="str">
        <f t="shared" si="435"/>
        <v>Tolerable</v>
      </c>
      <c r="BW195" s="29" t="str">
        <f t="shared" si="484"/>
        <v/>
      </c>
      <c r="BX195" s="27" t="str">
        <f t="shared" si="485"/>
        <v/>
      </c>
      <c r="BY195" s="27" t="str">
        <f t="shared" si="486"/>
        <v/>
      </c>
      <c r="BZ195" s="53"/>
      <c r="CA195" s="37"/>
      <c r="CB195" s="29" t="str">
        <f t="shared" si="487"/>
        <v/>
      </c>
      <c r="CC195" s="28"/>
      <c r="CD195" s="29" t="str">
        <f t="shared" si="488"/>
        <v/>
      </c>
      <c r="CE195" s="27"/>
      <c r="CF195" s="49" t="str">
        <f t="shared" si="489"/>
        <v/>
      </c>
      <c r="CG195" s="25"/>
      <c r="CH195" s="27" t="str">
        <f t="shared" si="490"/>
        <v/>
      </c>
      <c r="CI195" s="27" t="str">
        <f t="shared" si="491"/>
        <v/>
      </c>
      <c r="CJ195" s="29" t="str">
        <f t="shared" si="492"/>
        <v/>
      </c>
      <c r="CK195" s="27" t="str">
        <f t="shared" si="493"/>
        <v/>
      </c>
      <c r="CL195" s="27" t="str">
        <f t="shared" si="494"/>
        <v/>
      </c>
      <c r="CM195" s="53"/>
      <c r="CN195" s="37"/>
      <c r="CO195" s="29" t="str">
        <f t="shared" si="495"/>
        <v/>
      </c>
      <c r="CP195" s="28"/>
      <c r="CQ195" s="29" t="str">
        <f t="shared" si="496"/>
        <v/>
      </c>
      <c r="CR195" s="27"/>
      <c r="CS195" s="49" t="str">
        <f t="shared" si="497"/>
        <v/>
      </c>
      <c r="CT195" s="25"/>
      <c r="CU195" s="27" t="str">
        <f t="shared" si="498"/>
        <v/>
      </c>
      <c r="CV195" s="27" t="str">
        <f t="shared" si="499"/>
        <v/>
      </c>
      <c r="CW195" s="29" t="str">
        <f t="shared" si="500"/>
        <v/>
      </c>
      <c r="CX195" s="27" t="str">
        <f t="shared" si="501"/>
        <v/>
      </c>
      <c r="CY195" s="27" t="str">
        <f t="shared" si="502"/>
        <v/>
      </c>
      <c r="CZ195" s="30"/>
    </row>
    <row r="196" spans="1:104" ht="45.75" thickBot="1" x14ac:dyDescent="0.3">
      <c r="A196" s="17">
        <v>193</v>
      </c>
      <c r="B196" s="18" t="str">
        <f>IF(I196="","",I196)</f>
        <v>Seguridad Minera</v>
      </c>
      <c r="C196" s="18" t="str">
        <f>IF(P196="","",P196)</f>
        <v>Generación de emisiones</v>
      </c>
      <c r="D196" s="18" t="str">
        <f>IF(Q196="","",Q196)</f>
        <v>Contaminación por emisión de varios agentes clasificados</v>
      </c>
      <c r="E196" s="35">
        <v>43647</v>
      </c>
      <c r="F196" s="167" t="s">
        <v>334</v>
      </c>
      <c r="G196" s="99" t="s">
        <v>177</v>
      </c>
      <c r="H196" s="99" t="s">
        <v>338</v>
      </c>
      <c r="I196" s="26" t="s">
        <v>7</v>
      </c>
      <c r="J196" s="27" t="s">
        <v>90</v>
      </c>
      <c r="K196" s="104" t="s">
        <v>230</v>
      </c>
      <c r="L196" s="53" t="s">
        <v>280</v>
      </c>
      <c r="M196" s="37" t="s">
        <v>68</v>
      </c>
      <c r="N196" s="26" t="s">
        <v>238</v>
      </c>
      <c r="O196" s="26" t="s">
        <v>458</v>
      </c>
      <c r="P196" s="26" t="s">
        <v>19</v>
      </c>
      <c r="Q196" s="26" t="s">
        <v>44</v>
      </c>
      <c r="R196" s="27" t="s">
        <v>71</v>
      </c>
      <c r="S196" s="55" t="s">
        <v>74</v>
      </c>
      <c r="T196" s="35">
        <v>43647</v>
      </c>
      <c r="U196" s="27" t="s">
        <v>101</v>
      </c>
      <c r="V196" s="27" t="s">
        <v>103</v>
      </c>
      <c r="W196" s="27" t="str">
        <f>IF(Z196="","",IF(Z196&lt;=10,"Bajo",IF(Z196&lt;=15,"Moderado",IF(Z196&gt;15,"Alto",""))))</f>
        <v>Moderado</v>
      </c>
      <c r="X196" s="27">
        <f t="shared" si="474"/>
        <v>5</v>
      </c>
      <c r="Y196" s="27">
        <f t="shared" si="475"/>
        <v>3</v>
      </c>
      <c r="Z196" s="27">
        <f>IF(X196="","",IF(Y196="","",(X196*Y196)))</f>
        <v>15</v>
      </c>
      <c r="AA196" s="27" t="str">
        <f>IF(Z196="","",IF(Z196&lt;=10,"Tolerable",IF(Z196&lt;=15,"Potencialmente no tolerable",IF(Z196&gt;15,"No tolerable",""))))</f>
        <v>Potencialmente no tolerable</v>
      </c>
      <c r="AB196" s="27" t="str">
        <f>IF(AA196="","",IF(AA196="Tolerable","No",IF(AA196="Potencialmente no tolerable","No",IF(AA196="No tolerable","Si",""))))</f>
        <v>No</v>
      </c>
      <c r="AC196" s="53" t="s">
        <v>306</v>
      </c>
      <c r="AD196" s="37" t="s">
        <v>230</v>
      </c>
      <c r="AE196" s="27">
        <v>0</v>
      </c>
      <c r="AF196" s="28">
        <v>0</v>
      </c>
      <c r="AG196" s="29">
        <f>IF(AE196="","",IF(AF196="","",(AE196-(AE196*AF196))))</f>
        <v>0</v>
      </c>
      <c r="AH196" s="27">
        <v>0</v>
      </c>
      <c r="AI196" s="184">
        <f t="shared" ref="AI196:AI259" si="506">IF(AG196="","",IF(AH196="","",IF(AH196=0,0,((AG196-AH196)/AG196))))</f>
        <v>0</v>
      </c>
      <c r="AJ196" s="142">
        <v>44006</v>
      </c>
      <c r="AK196" s="142" t="s">
        <v>291</v>
      </c>
      <c r="AL196" s="152" t="str">
        <f>IF(MATRIZASPECTOS[[#This Row],[(2) Tipo de valoración 2020]]="","",IF(MATRIZASPECTOS[[#This Row],[(2) Tipo de valoración 2020]]="Manual","",MATRIZASPECTOS[[#This Row],[Probabilidad]]))</f>
        <v>Certeza</v>
      </c>
      <c r="AM196" s="152" t="str">
        <f>IF(MATRIZASPECTOS[[#This Row],[(2) Tipo de valoración 2020]]="","",IF(MATRIZASPECTOS[[#This Row],[(2) Tipo de valoración 2020]]="Manual","",MATRIZASPECTOS[[#This Row],[Consecuencia]]))</f>
        <v>Moderada</v>
      </c>
      <c r="AN196" s="153" t="str">
        <f t="shared" ref="AN196:AN259" si="507">IF(AQ196="","",IF(AQ196&lt;=10,"Bajo",IF(AQ196&lt;=15,"Moderado",IF(AQ196&gt;15,"Alto",""))))</f>
        <v>Moderado</v>
      </c>
      <c r="AO196" s="153">
        <f t="shared" ref="AO196:AO259" si="508">IF(AL196="","",VLOOKUP(AL196,MATRIZ2,2,FALSE))</f>
        <v>5</v>
      </c>
      <c r="AP196" s="153">
        <f t="shared" ref="AP196:AP259" si="509">IF(AM196="","",VLOOKUP(AM196,MATRIZ3,2,FALSE))</f>
        <v>3</v>
      </c>
      <c r="AQ196" s="27">
        <f t="shared" ref="AQ196:AQ259" si="510">IF(AO196="","",IF(AP196="","",(AO196*AP196)))</f>
        <v>15</v>
      </c>
      <c r="AR196" s="29">
        <f t="shared" ref="AR196:AR259" si="511">IF(AI196="","",(IF(AI196&lt;=-1%,(AQ196+(ABS(AQ196*AI196))),(AQ196-((ABS(AQ196*AI196))+AF196)))))</f>
        <v>15</v>
      </c>
      <c r="AS196" s="27" t="str">
        <f>IF(AR196="","",IF(AR196&lt;=10,"Tolerable",IF(AR196&lt;=15,"Potencialmente no tolerable",IF(AR196&gt;15,"No tolerable",""))))</f>
        <v>Potencialmente no tolerable</v>
      </c>
      <c r="AT196" s="27" t="str">
        <f>IF(AS196="","",IF(AS196="Tolerable","No",IF(AS196="Potencialmente no tolerable","No",IF(AS196="No tolerable","Si",""))))</f>
        <v>No</v>
      </c>
      <c r="AU196" s="140" t="s">
        <v>300</v>
      </c>
      <c r="AV196" s="37" t="s">
        <v>230</v>
      </c>
      <c r="AW196" s="27">
        <v>0</v>
      </c>
      <c r="AX196" s="191">
        <v>0</v>
      </c>
      <c r="AY196" s="29">
        <f t="shared" ref="AY196:AY259" si="512">IF(AW196="","",IF(AX196="","",(AW196-(AW196*AX196))))</f>
        <v>0</v>
      </c>
      <c r="AZ196" s="27">
        <v>0</v>
      </c>
      <c r="BA196" s="189">
        <f t="shared" ref="BA196:BA259" si="513">IF(AY196="","",IF(AZ196="","",IF(AZ196=0,0,((AY196-AZ196)/AY196))))</f>
        <v>0</v>
      </c>
      <c r="BB196" s="145">
        <v>44105</v>
      </c>
      <c r="BC196" s="27" t="s">
        <v>291</v>
      </c>
      <c r="BD196" s="27" t="str">
        <f>IF(MATRIZASPECTOS[[#This Row],[(E) Tipo de valoración extraordinaria 2020]]="","",IF(MATRIZASPECTOS[[#This Row],[(E) Tipo de valoración extraordinaria 2020]]="Manual","",MATRIZASPECTOS[[#This Row],[(2) Probabilidad]]))</f>
        <v>Certeza</v>
      </c>
      <c r="BE196" s="27" t="str">
        <f>IF(MATRIZASPECTOS[[#This Row],[(E) Tipo de valoración extraordinaria 2020]]="","",IF(MATRIZASPECTOS[[#This Row],[(E) Tipo de valoración extraordinaria 2020]]="Manual","",MATRIZASPECTOS[[#This Row],[(2) Consecuencia]]))</f>
        <v>Moderada</v>
      </c>
      <c r="BF196" s="27" t="str">
        <f t="shared" ref="BF196:BF259" si="514">IF(BI196="","",IF(BI196&lt;=10,"Bajo",IF(BI196&lt;=15,"Moderado",IF(BI196&gt;15,"Alto",""))))</f>
        <v>Moderado</v>
      </c>
      <c r="BG196" s="27">
        <f t="shared" ref="BG196:BG259" si="515">IF(BD196="","",VLOOKUP(BD196,MATRIZ2,2,FALSE))</f>
        <v>5</v>
      </c>
      <c r="BH196" s="27">
        <f t="shared" ref="BH196:BH259" si="516">IF(BE196="","",VLOOKUP(BE196,MATRIZ3,2,FALSE))</f>
        <v>3</v>
      </c>
      <c r="BI196" s="27">
        <f t="shared" ref="BI196:BI259" si="517">IF(BG196="","",IF(BH196="","",IF(BC196="Manual",(BG196*BH196),AR196)))</f>
        <v>15</v>
      </c>
      <c r="BJ196" s="29">
        <f t="shared" ref="BJ196:BJ259" si="518">IF(BA196="","",(IF(BA196&lt;=-1%,(BI196+(ABS(BI196*BA196))),(BI196-((ABS(BI196*BA196))+AX196)))))</f>
        <v>15</v>
      </c>
      <c r="BK196" s="27" t="str">
        <f>IF(BJ196="","",IF(BJ196&lt;=10,"Tolerable",IF(BJ196&lt;=15,"Potencialmente no tolerable",IF(BJ196&gt;15,"No tolerable",""))))</f>
        <v>Potencialmente no tolerable</v>
      </c>
      <c r="BL196" s="27" t="str">
        <f t="shared" ref="BL196:BL259" si="519">IF(BK196="","",IF(BK196="Tolerable","No",IF(BK196="Potencialmente no tolerable","No",IF(BK196="No tolerable","Si",""))))</f>
        <v>No</v>
      </c>
      <c r="BM196" s="53" t="s">
        <v>444</v>
      </c>
      <c r="BN196" s="37"/>
      <c r="BO196" s="29">
        <f t="shared" ref="BO196:BO259" si="520">IF(AH196="","",AH196)</f>
        <v>0</v>
      </c>
      <c r="BP196" s="28"/>
      <c r="BQ196" s="29" t="str">
        <f>IF(BO196="","",IF(BP196="","",(BO196-(BO196*BP196))))</f>
        <v/>
      </c>
      <c r="BR196" s="27"/>
      <c r="BS196" s="49" t="str">
        <f>IF(BQ196="","",IF(BR196="","",((BQ196-BR196)/BQ196)))</f>
        <v/>
      </c>
      <c r="BT196" s="25"/>
      <c r="BU196" s="27">
        <f t="shared" ref="BU196:BU259" si="521">IF(AR196="","",AR196)</f>
        <v>15</v>
      </c>
      <c r="BV196" s="27" t="str">
        <f t="shared" ref="BV196:BV259" si="522">IF(AS196="","",AS196)</f>
        <v>Potencialmente no tolerable</v>
      </c>
      <c r="BW196" s="29" t="str">
        <f>IF(BS196="","",(IF(BS196&lt;=-1%,(BU196+(ABS(BU196*BS196))),(BU196-((ABS(BU196*BS196))+BP196)))))</f>
        <v/>
      </c>
      <c r="BX196" s="27" t="str">
        <f>IF(BW196="","",IF(BW196&lt;=10,"Tolerable",IF(BW196&lt;=15,"Potencialmente no tolerable",IF(BW196&gt;15,"No tolerable",""))))</f>
        <v/>
      </c>
      <c r="BY196" s="27" t="str">
        <f>IF(BX196="","",IF(BX196="Tolerable","No",IF(BX196="Potencialmente no tolerable","No",IF(BX196="No tolerable","Si",""))))</f>
        <v/>
      </c>
      <c r="BZ196" s="53"/>
      <c r="CA196" s="37"/>
      <c r="CB196" s="29" t="str">
        <f>IF(BR196="","",BR196)</f>
        <v/>
      </c>
      <c r="CC196" s="28"/>
      <c r="CD196" s="29" t="str">
        <f>IF(CB196="","",IF(CC196="","",(CB196-(CB196*CC196))))</f>
        <v/>
      </c>
      <c r="CE196" s="27"/>
      <c r="CF196" s="49" t="str">
        <f>IF(CD196="","",IF(CE196="","",((CD196-CE196)/CD196)))</f>
        <v/>
      </c>
      <c r="CG196" s="25"/>
      <c r="CH196" s="27" t="str">
        <f>IF(BW196="","",BW196)</f>
        <v/>
      </c>
      <c r="CI196" s="27" t="str">
        <f>IF(BX196="","",BX196)</f>
        <v/>
      </c>
      <c r="CJ196" s="29" t="str">
        <f>IF(CF196="","",(IF(CF196&lt;=-1%,(CH196+(ABS(CH196*CF196))),(CH196-((ABS(CH196*CF196))+CC196)))))</f>
        <v/>
      </c>
      <c r="CK196" s="27" t="str">
        <f>IF(CJ196="","",IF(CJ196&lt;=10,"Tolerable",IF(CJ196&lt;=15,"Potencialmente no tolerable",IF(CJ196&gt;15,"No tolerable",""))))</f>
        <v/>
      </c>
      <c r="CL196" s="27" t="str">
        <f>IF(CK196="","",IF(CK196="Tolerable","No",IF(CK196="Potencialmente no tolerable","No",IF(CK196="No tolerable","Si",""))))</f>
        <v/>
      </c>
      <c r="CM196" s="53"/>
      <c r="CN196" s="37"/>
      <c r="CO196" s="29" t="str">
        <f>IF(CE196="","",CE196)</f>
        <v/>
      </c>
      <c r="CP196" s="28"/>
      <c r="CQ196" s="29" t="str">
        <f>IF(CO196="","",IF(CP196="","",(CO196-(CO196*CP196))))</f>
        <v/>
      </c>
      <c r="CR196" s="27"/>
      <c r="CS196" s="49" t="str">
        <f>IF(CQ196="","",IF(CR196="","",((CQ196-CR196)/CQ196)))</f>
        <v/>
      </c>
      <c r="CT196" s="25"/>
      <c r="CU196" s="27" t="str">
        <f>IF(CJ196="","",CJ196)</f>
        <v/>
      </c>
      <c r="CV196" s="27" t="str">
        <f>IF(CK196="","",CK196)</f>
        <v/>
      </c>
      <c r="CW196" s="29" t="str">
        <f>IF(CS196="","",(IF(CS196&lt;=-1%,(CU196+(ABS(CU196*CS196))),(CU196-((ABS(CU196*CS196))+CP196)))))</f>
        <v/>
      </c>
      <c r="CX196" s="27" t="str">
        <f>IF(CW196="","",IF(CW196&lt;=10,"Tolerable",IF(CW196&lt;=15,"Potencialmente no tolerable",IF(CW196&gt;15,"No tolerable",""))))</f>
        <v/>
      </c>
      <c r="CY196" s="27" t="str">
        <f>IF(CX196="","",IF(CX196="Tolerable","No",IF(CX196="Potencialmente no tolerable","No",IF(CX196="No tolerable","Si",""))))</f>
        <v/>
      </c>
      <c r="CZ196" s="30"/>
    </row>
    <row r="197" spans="1:104" ht="27.75" thickBot="1" x14ac:dyDescent="0.3">
      <c r="A197" s="17">
        <v>194</v>
      </c>
      <c r="B197" s="18" t="str">
        <f>IF(I197="","",I197)</f>
        <v>Seguridad Minera</v>
      </c>
      <c r="C197" s="18" t="str">
        <f>IF(P197="","",P197)</f>
        <v>Generación de residuos</v>
      </c>
      <c r="D197" s="18" t="str">
        <f>IF(Q197="","",Q197)</f>
        <v>Contaminación por generación de residuos peligrosos</v>
      </c>
      <c r="E197" s="35">
        <v>43647</v>
      </c>
      <c r="F197" s="167" t="s">
        <v>334</v>
      </c>
      <c r="G197" s="99" t="s">
        <v>177</v>
      </c>
      <c r="H197" s="99" t="s">
        <v>338</v>
      </c>
      <c r="I197" s="26" t="s">
        <v>7</v>
      </c>
      <c r="J197" s="27" t="s">
        <v>90</v>
      </c>
      <c r="K197" s="104" t="s">
        <v>230</v>
      </c>
      <c r="L197" s="53" t="s">
        <v>280</v>
      </c>
      <c r="M197" s="37" t="s">
        <v>68</v>
      </c>
      <c r="N197" s="26" t="s">
        <v>239</v>
      </c>
      <c r="O197" s="26" t="s">
        <v>464</v>
      </c>
      <c r="P197" s="26" t="s">
        <v>23</v>
      </c>
      <c r="Q197" s="26" t="s">
        <v>56</v>
      </c>
      <c r="R197" s="27" t="s">
        <v>71</v>
      </c>
      <c r="S197" s="55" t="s">
        <v>76</v>
      </c>
      <c r="T197" s="35">
        <v>43647</v>
      </c>
      <c r="U197" s="27" t="s">
        <v>101</v>
      </c>
      <c r="V197" s="27" t="s">
        <v>104</v>
      </c>
      <c r="W197" s="27" t="str">
        <f>IF(Z197="","",IF(Z197&lt;=10,"Bajo",IF(Z197&lt;=15,"Moderado",IF(Z197&gt;15,"Alto",""))))</f>
        <v>Alto</v>
      </c>
      <c r="X197" s="27">
        <f t="shared" si="474"/>
        <v>5</v>
      </c>
      <c r="Y197" s="27">
        <f t="shared" si="475"/>
        <v>5</v>
      </c>
      <c r="Z197" s="27">
        <f>IF(X197="","",IF(Y197="","",(X197*Y197)))</f>
        <v>25</v>
      </c>
      <c r="AA197" s="27" t="str">
        <f>IF(Z197="","",IF(Z197&lt;=10,"Tolerable",IF(Z197&lt;=15,"Potencialmente no tolerable",IF(Z197&gt;15,"No tolerable",""))))</f>
        <v>No tolerable</v>
      </c>
      <c r="AB197" s="27" t="str">
        <f>IF(AA197="","",IF(AA197="Tolerable","No",IF(AA197="Potencialmente no tolerable","No",IF(AA197="No tolerable","Si",""))))</f>
        <v>Si</v>
      </c>
      <c r="AC197" s="53" t="s">
        <v>322</v>
      </c>
      <c r="AD197" s="37" t="s">
        <v>230</v>
      </c>
      <c r="AE197" s="27">
        <v>0</v>
      </c>
      <c r="AF197" s="28">
        <v>0</v>
      </c>
      <c r="AG197" s="29">
        <f>IF(AE197="","",IF(AF197="","",(AE197-(AE197*AF197))))</f>
        <v>0</v>
      </c>
      <c r="AH197" s="27">
        <v>0</v>
      </c>
      <c r="AI197" s="184">
        <f t="shared" si="506"/>
        <v>0</v>
      </c>
      <c r="AJ197" s="142">
        <v>44006</v>
      </c>
      <c r="AK197" s="142" t="s">
        <v>292</v>
      </c>
      <c r="AL197" s="152" t="s">
        <v>99</v>
      </c>
      <c r="AM197" s="152" t="s">
        <v>102</v>
      </c>
      <c r="AN197" s="153" t="str">
        <f t="shared" si="507"/>
        <v>Bajo</v>
      </c>
      <c r="AO197" s="153">
        <f t="shared" si="508"/>
        <v>1</v>
      </c>
      <c r="AP197" s="153">
        <f t="shared" si="509"/>
        <v>1</v>
      </c>
      <c r="AQ197" s="27">
        <f t="shared" si="510"/>
        <v>1</v>
      </c>
      <c r="AR197" s="29">
        <f t="shared" si="511"/>
        <v>1</v>
      </c>
      <c r="AS197" s="27" t="str">
        <f>IF(AR197="","",IF(AR197&lt;=10,"Tolerable",IF(AR197&lt;=15,"Potencialmente no tolerable",IF(AR197&gt;15,"No tolerable",""))))</f>
        <v>Tolerable</v>
      </c>
      <c r="AT197" s="27" t="str">
        <f>IF(AS197="","",IF(AS197="Tolerable","No",IF(AS197="Potencialmente no tolerable","No",IF(AS197="No tolerable","Si",""))))</f>
        <v>No</v>
      </c>
      <c r="AU197" s="53" t="s">
        <v>324</v>
      </c>
      <c r="AV197" s="37" t="s">
        <v>230</v>
      </c>
      <c r="AW197" s="27">
        <v>0</v>
      </c>
      <c r="AX197" s="191">
        <v>0</v>
      </c>
      <c r="AY197" s="29">
        <f t="shared" si="512"/>
        <v>0</v>
      </c>
      <c r="AZ197" s="27">
        <v>0</v>
      </c>
      <c r="BA197" s="189">
        <f t="shared" si="513"/>
        <v>0</v>
      </c>
      <c r="BB197" s="142">
        <v>44105</v>
      </c>
      <c r="BC197" s="27" t="s">
        <v>291</v>
      </c>
      <c r="BD197" s="27" t="str">
        <f>IF(MATRIZASPECTOS[[#This Row],[(E) Tipo de valoración extraordinaria 2020]]="","",IF(MATRIZASPECTOS[[#This Row],[(E) Tipo de valoración extraordinaria 2020]]="Manual","",MATRIZASPECTOS[[#This Row],[(2) Probabilidad]]))</f>
        <v>Improbable</v>
      </c>
      <c r="BE197" s="27" t="str">
        <f>IF(MATRIZASPECTOS[[#This Row],[(E) Tipo de valoración extraordinaria 2020]]="","",IF(MATRIZASPECTOS[[#This Row],[(E) Tipo de valoración extraordinaria 2020]]="Manual","",MATRIZASPECTOS[[#This Row],[(2) Consecuencia]]))</f>
        <v>Baja</v>
      </c>
      <c r="BF197" s="27" t="str">
        <f t="shared" si="514"/>
        <v>Bajo</v>
      </c>
      <c r="BG197" s="27">
        <f t="shared" si="515"/>
        <v>1</v>
      </c>
      <c r="BH197" s="27">
        <f t="shared" si="516"/>
        <v>1</v>
      </c>
      <c r="BI197" s="27">
        <f t="shared" si="517"/>
        <v>1</v>
      </c>
      <c r="BJ197" s="29">
        <f t="shared" si="518"/>
        <v>1</v>
      </c>
      <c r="BK197" s="27" t="str">
        <f>IF(BJ197="","",IF(BJ197&lt;=10,"Tolerable",IF(BJ197&lt;=15,"Potencialmente no tolerable",IF(BJ197&gt;15,"No tolerable",""))))</f>
        <v>Tolerable</v>
      </c>
      <c r="BL197" s="27" t="str">
        <f t="shared" si="519"/>
        <v>No</v>
      </c>
      <c r="BM197" s="53" t="s">
        <v>419</v>
      </c>
      <c r="BN197" s="37"/>
      <c r="BO197" s="29">
        <f t="shared" si="520"/>
        <v>0</v>
      </c>
      <c r="BP197" s="28"/>
      <c r="BQ197" s="29" t="str">
        <f>IF(BO197="","",IF(BP197="","",(BO197-(BO197*BP197))))</f>
        <v/>
      </c>
      <c r="BR197" s="27"/>
      <c r="BS197" s="49" t="str">
        <f>IF(BQ197="","",IF(BR197="","",((BQ197-BR197)/BQ197)))</f>
        <v/>
      </c>
      <c r="BT197" s="25"/>
      <c r="BU197" s="27">
        <f t="shared" si="521"/>
        <v>1</v>
      </c>
      <c r="BV197" s="27" t="str">
        <f t="shared" si="522"/>
        <v>Tolerable</v>
      </c>
      <c r="BW197" s="29" t="str">
        <f>IF(BS197="","",(IF(BS197&lt;=-1%,(BU197+(ABS(BU197*BS197))),(BU197-((ABS(BU197*BS197))+BP197)))))</f>
        <v/>
      </c>
      <c r="BX197" s="27" t="str">
        <f>IF(BW197="","",IF(BW197&lt;=10,"Tolerable",IF(BW197&lt;=15,"Potencialmente no tolerable",IF(BW197&gt;15,"No tolerable",""))))</f>
        <v/>
      </c>
      <c r="BY197" s="27" t="str">
        <f>IF(BX197="","",IF(BX197="Tolerable","No",IF(BX197="Potencialmente no tolerable","No",IF(BX197="No tolerable","Si",""))))</f>
        <v/>
      </c>
      <c r="BZ197" s="53"/>
      <c r="CA197" s="37"/>
      <c r="CB197" s="29" t="str">
        <f>IF(BR197="","",BR197)</f>
        <v/>
      </c>
      <c r="CC197" s="28"/>
      <c r="CD197" s="29" t="str">
        <f>IF(CB197="","",IF(CC197="","",(CB197-(CB197*CC197))))</f>
        <v/>
      </c>
      <c r="CE197" s="27"/>
      <c r="CF197" s="49" t="str">
        <f>IF(CD197="","",IF(CE197="","",((CD197-CE197)/CD197)))</f>
        <v/>
      </c>
      <c r="CG197" s="25"/>
      <c r="CH197" s="27" t="str">
        <f>IF(BW197="","",BW197)</f>
        <v/>
      </c>
      <c r="CI197" s="27" t="str">
        <f>IF(BX197="","",BX197)</f>
        <v/>
      </c>
      <c r="CJ197" s="29" t="str">
        <f>IF(CF197="","",(IF(CF197&lt;=-1%,(CH197+(ABS(CH197*CF197))),(CH197-((ABS(CH197*CF197))+CC197)))))</f>
        <v/>
      </c>
      <c r="CK197" s="27" t="str">
        <f>IF(CJ197="","",IF(CJ197&lt;=10,"Tolerable",IF(CJ197&lt;=15,"Potencialmente no tolerable",IF(CJ197&gt;15,"No tolerable",""))))</f>
        <v/>
      </c>
      <c r="CL197" s="27" t="str">
        <f>IF(CK197="","",IF(CK197="Tolerable","No",IF(CK197="Potencialmente no tolerable","No",IF(CK197="No tolerable","Si",""))))</f>
        <v/>
      </c>
      <c r="CM197" s="53"/>
      <c r="CN197" s="37"/>
      <c r="CO197" s="29" t="str">
        <f>IF(CE197="","",CE197)</f>
        <v/>
      </c>
      <c r="CP197" s="28"/>
      <c r="CQ197" s="29" t="str">
        <f>IF(CO197="","",IF(CP197="","",(CO197-(CO197*CP197))))</f>
        <v/>
      </c>
      <c r="CR197" s="27"/>
      <c r="CS197" s="49" t="str">
        <f>IF(CQ197="","",IF(CR197="","",((CQ197-CR197)/CQ197)))</f>
        <v/>
      </c>
      <c r="CT197" s="25"/>
      <c r="CU197" s="27" t="str">
        <f>IF(CJ197="","",CJ197)</f>
        <v/>
      </c>
      <c r="CV197" s="27" t="str">
        <f>IF(CK197="","",CK197)</f>
        <v/>
      </c>
      <c r="CW197" s="29" t="str">
        <f>IF(CS197="","",(IF(CS197&lt;=-1%,(CU197+(ABS(CU197*CS197))),(CU197-((ABS(CU197*CS197))+CP197)))))</f>
        <v/>
      </c>
      <c r="CX197" s="27" t="str">
        <f>IF(CW197="","",IF(CW197&lt;=10,"Tolerable",IF(CW197&lt;=15,"Potencialmente no tolerable",IF(CW197&gt;15,"No tolerable",""))))</f>
        <v/>
      </c>
      <c r="CY197" s="27" t="str">
        <f>IF(CX197="","",IF(CX197="Tolerable","No",IF(CX197="Potencialmente no tolerable","No",IF(CX197="No tolerable","Si",""))))</f>
        <v/>
      </c>
      <c r="CZ197" s="30"/>
    </row>
    <row r="198" spans="1:104" ht="45.75" thickBot="1" x14ac:dyDescent="0.3">
      <c r="A198" s="17">
        <v>195</v>
      </c>
      <c r="B198" s="18" t="str">
        <f t="shared" si="470"/>
        <v>Seguridad Minera</v>
      </c>
      <c r="C198" s="18" t="str">
        <f t="shared" si="471"/>
        <v>Consumo de materias primas e insumos</v>
      </c>
      <c r="D198" s="18" t="str">
        <f t="shared" si="472"/>
        <v>Agotamiento de los recursos naturales no renovables</v>
      </c>
      <c r="E198" s="35">
        <v>43647</v>
      </c>
      <c r="F198" s="167" t="s">
        <v>334</v>
      </c>
      <c r="G198" s="99" t="s">
        <v>177</v>
      </c>
      <c r="H198" s="99" t="s">
        <v>338</v>
      </c>
      <c r="I198" s="26" t="s">
        <v>7</v>
      </c>
      <c r="J198" s="27" t="s">
        <v>91</v>
      </c>
      <c r="K198" s="104" t="s">
        <v>262</v>
      </c>
      <c r="L198" s="53" t="s">
        <v>280</v>
      </c>
      <c r="M198" s="37" t="s">
        <v>233</v>
      </c>
      <c r="N198" s="26" t="s">
        <v>218</v>
      </c>
      <c r="O198" s="26" t="s">
        <v>464</v>
      </c>
      <c r="P198" s="26" t="s">
        <v>24</v>
      </c>
      <c r="Q198" s="26" t="s">
        <v>62</v>
      </c>
      <c r="R198" s="27" t="s">
        <v>71</v>
      </c>
      <c r="S198" s="55" t="s">
        <v>77</v>
      </c>
      <c r="T198" s="35">
        <v>43647</v>
      </c>
      <c r="U198" s="27" t="s">
        <v>100</v>
      </c>
      <c r="V198" s="27" t="s">
        <v>103</v>
      </c>
      <c r="W198" s="27" t="str">
        <f t="shared" si="473"/>
        <v>Bajo</v>
      </c>
      <c r="X198" s="27">
        <f t="shared" si="474"/>
        <v>3</v>
      </c>
      <c r="Y198" s="27">
        <f t="shared" si="475"/>
        <v>3</v>
      </c>
      <c r="Z198" s="27">
        <f t="shared" si="476"/>
        <v>9</v>
      </c>
      <c r="AA198" s="27" t="str">
        <f t="shared" si="477"/>
        <v>Tolerable</v>
      </c>
      <c r="AB198" s="27" t="str">
        <f t="shared" si="478"/>
        <v>No</v>
      </c>
      <c r="AC198" s="53" t="s">
        <v>306</v>
      </c>
      <c r="AD198" s="80" t="s">
        <v>230</v>
      </c>
      <c r="AE198" s="78">
        <v>0</v>
      </c>
      <c r="AF198" s="83">
        <v>0</v>
      </c>
      <c r="AG198" s="29">
        <f t="shared" si="479"/>
        <v>0</v>
      </c>
      <c r="AH198" s="27">
        <v>0</v>
      </c>
      <c r="AI198" s="184">
        <f t="shared" si="506"/>
        <v>0</v>
      </c>
      <c r="AJ198" s="142">
        <v>44006</v>
      </c>
      <c r="AK198" s="142" t="s">
        <v>291</v>
      </c>
      <c r="AL198" s="152" t="str">
        <f>IF(MATRIZASPECTOS[[#This Row],[(2) Tipo de valoración 2020]]="","",IF(MATRIZASPECTOS[[#This Row],[(2) Tipo de valoración 2020]]="Manual","",MATRIZASPECTOS[[#This Row],[Probabilidad]]))</f>
        <v>Probable</v>
      </c>
      <c r="AM198" s="152" t="str">
        <f>IF(MATRIZASPECTOS[[#This Row],[(2) Tipo de valoración 2020]]="","",IF(MATRIZASPECTOS[[#This Row],[(2) Tipo de valoración 2020]]="Manual","",MATRIZASPECTOS[[#This Row],[Consecuencia]]))</f>
        <v>Moderada</v>
      </c>
      <c r="AN198" s="153" t="str">
        <f t="shared" si="507"/>
        <v>Bajo</v>
      </c>
      <c r="AO198" s="153">
        <f t="shared" si="508"/>
        <v>3</v>
      </c>
      <c r="AP198" s="153">
        <f t="shared" si="509"/>
        <v>3</v>
      </c>
      <c r="AQ198" s="27">
        <f t="shared" si="510"/>
        <v>9</v>
      </c>
      <c r="AR198" s="29">
        <f t="shared" si="511"/>
        <v>9</v>
      </c>
      <c r="AS198" s="27" t="str">
        <f t="shared" si="480"/>
        <v>Tolerable</v>
      </c>
      <c r="AT198" s="27" t="str">
        <f t="shared" si="481"/>
        <v>No</v>
      </c>
      <c r="AU198" s="140" t="s">
        <v>302</v>
      </c>
      <c r="AV198" s="37" t="s">
        <v>230</v>
      </c>
      <c r="AW198" s="27">
        <v>0</v>
      </c>
      <c r="AX198" s="191">
        <v>0</v>
      </c>
      <c r="AY198" s="29">
        <f t="shared" si="512"/>
        <v>0</v>
      </c>
      <c r="AZ198" s="27">
        <v>0</v>
      </c>
      <c r="BA198" s="189">
        <f t="shared" si="513"/>
        <v>0</v>
      </c>
      <c r="BB198" s="142">
        <v>44105</v>
      </c>
      <c r="BC198" s="27" t="s">
        <v>291</v>
      </c>
      <c r="BD198" s="27" t="str">
        <f>IF(MATRIZASPECTOS[[#This Row],[(E) Tipo de valoración extraordinaria 2020]]="","",IF(MATRIZASPECTOS[[#This Row],[(E) Tipo de valoración extraordinaria 2020]]="Manual","",MATRIZASPECTOS[[#This Row],[(2) Probabilidad]]))</f>
        <v>Probable</v>
      </c>
      <c r="BE198" s="27" t="str">
        <f>IF(MATRIZASPECTOS[[#This Row],[(E) Tipo de valoración extraordinaria 2020]]="","",IF(MATRIZASPECTOS[[#This Row],[(E) Tipo de valoración extraordinaria 2020]]="Manual","",MATRIZASPECTOS[[#This Row],[(2) Consecuencia]]))</f>
        <v>Moderada</v>
      </c>
      <c r="BF198" s="27" t="str">
        <f t="shared" si="514"/>
        <v>Bajo</v>
      </c>
      <c r="BG198" s="27">
        <f t="shared" si="515"/>
        <v>3</v>
      </c>
      <c r="BH198" s="27">
        <f t="shared" si="516"/>
        <v>3</v>
      </c>
      <c r="BI198" s="27">
        <f t="shared" si="517"/>
        <v>9</v>
      </c>
      <c r="BJ198" s="29">
        <f t="shared" si="518"/>
        <v>9</v>
      </c>
      <c r="BK198" s="27" t="str">
        <f t="shared" si="436"/>
        <v>Tolerable</v>
      </c>
      <c r="BL198" s="27" t="str">
        <f t="shared" si="519"/>
        <v>No</v>
      </c>
      <c r="BM198" s="53" t="s">
        <v>406</v>
      </c>
      <c r="BN198" s="37"/>
      <c r="BO198" s="29">
        <f t="shared" si="520"/>
        <v>0</v>
      </c>
      <c r="BP198" s="28"/>
      <c r="BQ198" s="29" t="str">
        <f t="shared" si="482"/>
        <v/>
      </c>
      <c r="BR198" s="27"/>
      <c r="BS198" s="49" t="str">
        <f t="shared" si="483"/>
        <v/>
      </c>
      <c r="BT198" s="25"/>
      <c r="BU198" s="27">
        <f t="shared" si="521"/>
        <v>9</v>
      </c>
      <c r="BV198" s="27" t="str">
        <f t="shared" si="522"/>
        <v>Tolerable</v>
      </c>
      <c r="BW198" s="29" t="str">
        <f t="shared" si="484"/>
        <v/>
      </c>
      <c r="BX198" s="27" t="str">
        <f t="shared" si="485"/>
        <v/>
      </c>
      <c r="BY198" s="27" t="str">
        <f t="shared" si="486"/>
        <v/>
      </c>
      <c r="BZ198" s="53"/>
      <c r="CA198" s="37"/>
      <c r="CB198" s="29" t="str">
        <f t="shared" si="487"/>
        <v/>
      </c>
      <c r="CC198" s="28"/>
      <c r="CD198" s="29" t="str">
        <f t="shared" si="488"/>
        <v/>
      </c>
      <c r="CE198" s="27"/>
      <c r="CF198" s="49" t="str">
        <f t="shared" si="489"/>
        <v/>
      </c>
      <c r="CG198" s="25"/>
      <c r="CH198" s="27" t="str">
        <f t="shared" si="490"/>
        <v/>
      </c>
      <c r="CI198" s="27" t="str">
        <f t="shared" si="491"/>
        <v/>
      </c>
      <c r="CJ198" s="29" t="str">
        <f t="shared" si="492"/>
        <v/>
      </c>
      <c r="CK198" s="27" t="str">
        <f t="shared" si="493"/>
        <v/>
      </c>
      <c r="CL198" s="27" t="str">
        <f t="shared" si="494"/>
        <v/>
      </c>
      <c r="CM198" s="53"/>
      <c r="CN198" s="37"/>
      <c r="CO198" s="29" t="str">
        <f t="shared" si="495"/>
        <v/>
      </c>
      <c r="CP198" s="28"/>
      <c r="CQ198" s="29" t="str">
        <f t="shared" si="496"/>
        <v/>
      </c>
      <c r="CR198" s="27"/>
      <c r="CS198" s="49" t="str">
        <f t="shared" si="497"/>
        <v/>
      </c>
      <c r="CT198" s="25"/>
      <c r="CU198" s="27" t="str">
        <f t="shared" si="498"/>
        <v/>
      </c>
      <c r="CV198" s="27" t="str">
        <f t="shared" si="499"/>
        <v/>
      </c>
      <c r="CW198" s="29" t="str">
        <f t="shared" si="500"/>
        <v/>
      </c>
      <c r="CX198" s="27" t="str">
        <f t="shared" si="501"/>
        <v/>
      </c>
      <c r="CY198" s="27" t="str">
        <f t="shared" si="502"/>
        <v/>
      </c>
      <c r="CZ198" s="30"/>
    </row>
    <row r="199" spans="1:104" ht="45.75" thickBot="1" x14ac:dyDescent="0.3">
      <c r="A199" s="17">
        <v>196</v>
      </c>
      <c r="B199" s="18" t="str">
        <f t="shared" si="470"/>
        <v>Seguridad Minera</v>
      </c>
      <c r="C199" s="18" t="str">
        <f t="shared" si="471"/>
        <v>Generación de emisiones</v>
      </c>
      <c r="D199" s="18" t="str">
        <f t="shared" si="472"/>
        <v>Contaminación por emisión de contaminantes criterio</v>
      </c>
      <c r="E199" s="35">
        <v>43647</v>
      </c>
      <c r="F199" s="167" t="s">
        <v>334</v>
      </c>
      <c r="G199" s="99" t="s">
        <v>177</v>
      </c>
      <c r="H199" s="99" t="s">
        <v>338</v>
      </c>
      <c r="I199" s="26" t="s">
        <v>7</v>
      </c>
      <c r="J199" s="27" t="s">
        <v>91</v>
      </c>
      <c r="K199" s="104" t="s">
        <v>262</v>
      </c>
      <c r="L199" s="53" t="s">
        <v>280</v>
      </c>
      <c r="M199" s="37" t="s">
        <v>68</v>
      </c>
      <c r="N199" s="26" t="s">
        <v>219</v>
      </c>
      <c r="O199" s="26" t="s">
        <v>464</v>
      </c>
      <c r="P199" s="26" t="s">
        <v>19</v>
      </c>
      <c r="Q199" s="26" t="s">
        <v>46</v>
      </c>
      <c r="R199" s="27" t="s">
        <v>71</v>
      </c>
      <c r="S199" s="55" t="s">
        <v>74</v>
      </c>
      <c r="T199" s="35">
        <v>43647</v>
      </c>
      <c r="U199" s="27" t="s">
        <v>100</v>
      </c>
      <c r="V199" s="27" t="s">
        <v>103</v>
      </c>
      <c r="W199" s="27" t="str">
        <f t="shared" si="473"/>
        <v>Bajo</v>
      </c>
      <c r="X199" s="27">
        <f t="shared" si="474"/>
        <v>3</v>
      </c>
      <c r="Y199" s="27">
        <f t="shared" si="475"/>
        <v>3</v>
      </c>
      <c r="Z199" s="27">
        <f t="shared" si="476"/>
        <v>9</v>
      </c>
      <c r="AA199" s="27" t="str">
        <f t="shared" si="477"/>
        <v>Tolerable</v>
      </c>
      <c r="AB199" s="27" t="str">
        <f t="shared" si="478"/>
        <v>No</v>
      </c>
      <c r="AC199" s="53" t="s">
        <v>306</v>
      </c>
      <c r="AD199" s="80" t="s">
        <v>230</v>
      </c>
      <c r="AE199" s="78">
        <v>0</v>
      </c>
      <c r="AF199" s="83">
        <v>0</v>
      </c>
      <c r="AG199" s="29">
        <f t="shared" si="479"/>
        <v>0</v>
      </c>
      <c r="AH199" s="27">
        <v>0</v>
      </c>
      <c r="AI199" s="184">
        <f t="shared" si="506"/>
        <v>0</v>
      </c>
      <c r="AJ199" s="142">
        <v>44006</v>
      </c>
      <c r="AK199" s="142" t="s">
        <v>291</v>
      </c>
      <c r="AL199" s="152" t="str">
        <f>IF(MATRIZASPECTOS[[#This Row],[(2) Tipo de valoración 2020]]="","",IF(MATRIZASPECTOS[[#This Row],[(2) Tipo de valoración 2020]]="Manual","",MATRIZASPECTOS[[#This Row],[Probabilidad]]))</f>
        <v>Probable</v>
      </c>
      <c r="AM199" s="152" t="str">
        <f>IF(MATRIZASPECTOS[[#This Row],[(2) Tipo de valoración 2020]]="","",IF(MATRIZASPECTOS[[#This Row],[(2) Tipo de valoración 2020]]="Manual","",MATRIZASPECTOS[[#This Row],[Consecuencia]]))</f>
        <v>Moderada</v>
      </c>
      <c r="AN199" s="153" t="str">
        <f t="shared" si="507"/>
        <v>Bajo</v>
      </c>
      <c r="AO199" s="153">
        <f t="shared" si="508"/>
        <v>3</v>
      </c>
      <c r="AP199" s="153">
        <f t="shared" si="509"/>
        <v>3</v>
      </c>
      <c r="AQ199" s="27">
        <f t="shared" si="510"/>
        <v>9</v>
      </c>
      <c r="AR199" s="29">
        <f t="shared" si="511"/>
        <v>9</v>
      </c>
      <c r="AS199" s="27" t="str">
        <f t="shared" si="480"/>
        <v>Tolerable</v>
      </c>
      <c r="AT199" s="27" t="str">
        <f t="shared" si="481"/>
        <v>No</v>
      </c>
      <c r="AU199" s="140" t="s">
        <v>302</v>
      </c>
      <c r="AV199" s="37" t="s">
        <v>230</v>
      </c>
      <c r="AW199" s="27">
        <v>0</v>
      </c>
      <c r="AX199" s="191">
        <v>0</v>
      </c>
      <c r="AY199" s="29">
        <f t="shared" si="512"/>
        <v>0</v>
      </c>
      <c r="AZ199" s="27">
        <v>0</v>
      </c>
      <c r="BA199" s="189">
        <f t="shared" si="513"/>
        <v>0</v>
      </c>
      <c r="BB199" s="142">
        <v>44105</v>
      </c>
      <c r="BC199" s="27" t="s">
        <v>291</v>
      </c>
      <c r="BD199" s="27" t="str">
        <f>IF(MATRIZASPECTOS[[#This Row],[(E) Tipo de valoración extraordinaria 2020]]="","",IF(MATRIZASPECTOS[[#This Row],[(E) Tipo de valoración extraordinaria 2020]]="Manual","",MATRIZASPECTOS[[#This Row],[(2) Probabilidad]]))</f>
        <v>Probable</v>
      </c>
      <c r="BE199" s="27" t="str">
        <f>IF(MATRIZASPECTOS[[#This Row],[(E) Tipo de valoración extraordinaria 2020]]="","",IF(MATRIZASPECTOS[[#This Row],[(E) Tipo de valoración extraordinaria 2020]]="Manual","",MATRIZASPECTOS[[#This Row],[(2) Consecuencia]]))</f>
        <v>Moderada</v>
      </c>
      <c r="BF199" s="27" t="str">
        <f t="shared" si="514"/>
        <v>Bajo</v>
      </c>
      <c r="BG199" s="27">
        <f t="shared" si="515"/>
        <v>3</v>
      </c>
      <c r="BH199" s="27">
        <f t="shared" si="516"/>
        <v>3</v>
      </c>
      <c r="BI199" s="27">
        <f t="shared" si="517"/>
        <v>9</v>
      </c>
      <c r="BJ199" s="29">
        <f t="shared" si="518"/>
        <v>9</v>
      </c>
      <c r="BK199" s="27" t="str">
        <f t="shared" si="436"/>
        <v>Tolerable</v>
      </c>
      <c r="BL199" s="27" t="str">
        <f t="shared" si="519"/>
        <v>No</v>
      </c>
      <c r="BM199" s="53" t="s">
        <v>414</v>
      </c>
      <c r="BN199" s="37"/>
      <c r="BO199" s="29">
        <f t="shared" si="520"/>
        <v>0</v>
      </c>
      <c r="BP199" s="28"/>
      <c r="BQ199" s="29" t="str">
        <f t="shared" si="482"/>
        <v/>
      </c>
      <c r="BR199" s="27"/>
      <c r="BS199" s="49" t="str">
        <f t="shared" si="483"/>
        <v/>
      </c>
      <c r="BT199" s="25"/>
      <c r="BU199" s="27">
        <f t="shared" si="521"/>
        <v>9</v>
      </c>
      <c r="BV199" s="27" t="str">
        <f t="shared" si="522"/>
        <v>Tolerable</v>
      </c>
      <c r="BW199" s="29" t="str">
        <f t="shared" si="484"/>
        <v/>
      </c>
      <c r="BX199" s="27" t="str">
        <f t="shared" si="485"/>
        <v/>
      </c>
      <c r="BY199" s="27" t="str">
        <f t="shared" si="486"/>
        <v/>
      </c>
      <c r="BZ199" s="53"/>
      <c r="CA199" s="37"/>
      <c r="CB199" s="29" t="str">
        <f t="shared" si="487"/>
        <v/>
      </c>
      <c r="CC199" s="28"/>
      <c r="CD199" s="29" t="str">
        <f t="shared" si="488"/>
        <v/>
      </c>
      <c r="CE199" s="27"/>
      <c r="CF199" s="49" t="str">
        <f t="shared" si="489"/>
        <v/>
      </c>
      <c r="CG199" s="25"/>
      <c r="CH199" s="27" t="str">
        <f t="shared" si="490"/>
        <v/>
      </c>
      <c r="CI199" s="27" t="str">
        <f t="shared" si="491"/>
        <v/>
      </c>
      <c r="CJ199" s="29" t="str">
        <f t="shared" si="492"/>
        <v/>
      </c>
      <c r="CK199" s="27" t="str">
        <f t="shared" si="493"/>
        <v/>
      </c>
      <c r="CL199" s="27" t="str">
        <f t="shared" si="494"/>
        <v/>
      </c>
      <c r="CM199" s="53"/>
      <c r="CN199" s="37"/>
      <c r="CO199" s="29" t="str">
        <f t="shared" si="495"/>
        <v/>
      </c>
      <c r="CP199" s="28"/>
      <c r="CQ199" s="29" t="str">
        <f t="shared" si="496"/>
        <v/>
      </c>
      <c r="CR199" s="27"/>
      <c r="CS199" s="49" t="str">
        <f t="shared" si="497"/>
        <v/>
      </c>
      <c r="CT199" s="25"/>
      <c r="CU199" s="27" t="str">
        <f t="shared" si="498"/>
        <v/>
      </c>
      <c r="CV199" s="27" t="str">
        <f t="shared" si="499"/>
        <v/>
      </c>
      <c r="CW199" s="29" t="str">
        <f t="shared" si="500"/>
        <v/>
      </c>
      <c r="CX199" s="27" t="str">
        <f t="shared" si="501"/>
        <v/>
      </c>
      <c r="CY199" s="27" t="str">
        <f t="shared" si="502"/>
        <v/>
      </c>
      <c r="CZ199" s="30"/>
    </row>
    <row r="200" spans="1:104" ht="45.75" thickBot="1" x14ac:dyDescent="0.3">
      <c r="A200" s="17">
        <v>197</v>
      </c>
      <c r="B200" s="18" t="str">
        <f t="shared" si="470"/>
        <v>Seguridad Minera</v>
      </c>
      <c r="C200" s="18" t="str">
        <f t="shared" si="471"/>
        <v>Generación de emisiones</v>
      </c>
      <c r="D200" s="18" t="str">
        <f t="shared" si="472"/>
        <v>Contaminación por emisión de ruido</v>
      </c>
      <c r="E200" s="35">
        <v>43647</v>
      </c>
      <c r="F200" s="167" t="s">
        <v>334</v>
      </c>
      <c r="G200" s="99" t="s">
        <v>177</v>
      </c>
      <c r="H200" s="99" t="s">
        <v>338</v>
      </c>
      <c r="I200" s="26" t="s">
        <v>7</v>
      </c>
      <c r="J200" s="27" t="s">
        <v>91</v>
      </c>
      <c r="K200" s="104" t="s">
        <v>262</v>
      </c>
      <c r="L200" s="53" t="s">
        <v>280</v>
      </c>
      <c r="M200" s="37" t="s">
        <v>68</v>
      </c>
      <c r="N200" s="26" t="s">
        <v>220</v>
      </c>
      <c r="O200" s="26" t="s">
        <v>464</v>
      </c>
      <c r="P200" s="26" t="s">
        <v>19</v>
      </c>
      <c r="Q200" s="26" t="s">
        <v>43</v>
      </c>
      <c r="R200" s="27" t="s">
        <v>71</v>
      </c>
      <c r="S200" s="55" t="s">
        <v>74</v>
      </c>
      <c r="T200" s="35">
        <v>43647</v>
      </c>
      <c r="U200" s="27" t="s">
        <v>100</v>
      </c>
      <c r="V200" s="27" t="s">
        <v>102</v>
      </c>
      <c r="W200" s="27" t="str">
        <f t="shared" si="473"/>
        <v>Bajo</v>
      </c>
      <c r="X200" s="27">
        <f t="shared" si="474"/>
        <v>3</v>
      </c>
      <c r="Y200" s="27">
        <f t="shared" si="475"/>
        <v>1</v>
      </c>
      <c r="Z200" s="27">
        <f t="shared" si="476"/>
        <v>3</v>
      </c>
      <c r="AA200" s="27" t="str">
        <f t="shared" si="477"/>
        <v>Tolerable</v>
      </c>
      <c r="AB200" s="27" t="str">
        <f t="shared" si="478"/>
        <v>No</v>
      </c>
      <c r="AC200" s="53" t="s">
        <v>306</v>
      </c>
      <c r="AD200" s="80" t="s">
        <v>230</v>
      </c>
      <c r="AE200" s="78">
        <v>0</v>
      </c>
      <c r="AF200" s="83">
        <v>0</v>
      </c>
      <c r="AG200" s="29">
        <f t="shared" si="479"/>
        <v>0</v>
      </c>
      <c r="AH200" s="27">
        <v>0</v>
      </c>
      <c r="AI200" s="184">
        <f t="shared" si="506"/>
        <v>0</v>
      </c>
      <c r="AJ200" s="142">
        <v>44006</v>
      </c>
      <c r="AK200" s="142" t="s">
        <v>291</v>
      </c>
      <c r="AL200" s="152" t="str">
        <f>IF(MATRIZASPECTOS[[#This Row],[(2) Tipo de valoración 2020]]="","",IF(MATRIZASPECTOS[[#This Row],[(2) Tipo de valoración 2020]]="Manual","",MATRIZASPECTOS[[#This Row],[Probabilidad]]))</f>
        <v>Probable</v>
      </c>
      <c r="AM200" s="152" t="str">
        <f>IF(MATRIZASPECTOS[[#This Row],[(2) Tipo de valoración 2020]]="","",IF(MATRIZASPECTOS[[#This Row],[(2) Tipo de valoración 2020]]="Manual","",MATRIZASPECTOS[[#This Row],[Consecuencia]]))</f>
        <v>Baja</v>
      </c>
      <c r="AN200" s="153" t="str">
        <f t="shared" si="507"/>
        <v>Bajo</v>
      </c>
      <c r="AO200" s="153">
        <f t="shared" si="508"/>
        <v>3</v>
      </c>
      <c r="AP200" s="153">
        <f t="shared" si="509"/>
        <v>1</v>
      </c>
      <c r="AQ200" s="27">
        <f t="shared" si="510"/>
        <v>3</v>
      </c>
      <c r="AR200" s="29">
        <f t="shared" si="511"/>
        <v>3</v>
      </c>
      <c r="AS200" s="27" t="str">
        <f t="shared" si="480"/>
        <v>Tolerable</v>
      </c>
      <c r="AT200" s="27" t="str">
        <f t="shared" si="481"/>
        <v>No</v>
      </c>
      <c r="AU200" s="140" t="s">
        <v>302</v>
      </c>
      <c r="AV200" s="37" t="s">
        <v>230</v>
      </c>
      <c r="AW200" s="27">
        <v>0</v>
      </c>
      <c r="AX200" s="191">
        <v>0</v>
      </c>
      <c r="AY200" s="29">
        <f t="shared" si="512"/>
        <v>0</v>
      </c>
      <c r="AZ200" s="27">
        <v>0</v>
      </c>
      <c r="BA200" s="189">
        <f t="shared" si="513"/>
        <v>0</v>
      </c>
      <c r="BB200" s="145">
        <v>44105</v>
      </c>
      <c r="BC200" s="27" t="s">
        <v>291</v>
      </c>
      <c r="BD200" s="27" t="str">
        <f>IF(MATRIZASPECTOS[[#This Row],[(E) Tipo de valoración extraordinaria 2020]]="","",IF(MATRIZASPECTOS[[#This Row],[(E) Tipo de valoración extraordinaria 2020]]="Manual","",MATRIZASPECTOS[[#This Row],[(2) Probabilidad]]))</f>
        <v>Probable</v>
      </c>
      <c r="BE200" s="27" t="str">
        <f>IF(MATRIZASPECTOS[[#This Row],[(E) Tipo de valoración extraordinaria 2020]]="","",IF(MATRIZASPECTOS[[#This Row],[(E) Tipo de valoración extraordinaria 2020]]="Manual","",MATRIZASPECTOS[[#This Row],[(2) Consecuencia]]))</f>
        <v>Baja</v>
      </c>
      <c r="BF200" s="27" t="str">
        <f t="shared" si="514"/>
        <v>Bajo</v>
      </c>
      <c r="BG200" s="27">
        <f t="shared" si="515"/>
        <v>3</v>
      </c>
      <c r="BH200" s="27">
        <f t="shared" si="516"/>
        <v>1</v>
      </c>
      <c r="BI200" s="27">
        <f t="shared" si="517"/>
        <v>3</v>
      </c>
      <c r="BJ200" s="29">
        <f t="shared" si="518"/>
        <v>3</v>
      </c>
      <c r="BK200" s="27" t="str">
        <f t="shared" si="436"/>
        <v>Tolerable</v>
      </c>
      <c r="BL200" s="27" t="str">
        <f t="shared" si="519"/>
        <v>No</v>
      </c>
      <c r="BM200" s="53" t="s">
        <v>437</v>
      </c>
      <c r="BN200" s="37"/>
      <c r="BO200" s="29">
        <f t="shared" si="520"/>
        <v>0</v>
      </c>
      <c r="BP200" s="28"/>
      <c r="BQ200" s="29" t="str">
        <f t="shared" si="482"/>
        <v/>
      </c>
      <c r="BR200" s="27"/>
      <c r="BS200" s="49" t="str">
        <f t="shared" si="483"/>
        <v/>
      </c>
      <c r="BT200" s="25"/>
      <c r="BU200" s="27">
        <f t="shared" si="521"/>
        <v>3</v>
      </c>
      <c r="BV200" s="27" t="str">
        <f t="shared" si="522"/>
        <v>Tolerable</v>
      </c>
      <c r="BW200" s="29" t="str">
        <f t="shared" si="484"/>
        <v/>
      </c>
      <c r="BX200" s="27" t="str">
        <f t="shared" si="485"/>
        <v/>
      </c>
      <c r="BY200" s="27" t="str">
        <f t="shared" si="486"/>
        <v/>
      </c>
      <c r="BZ200" s="53"/>
      <c r="CA200" s="37"/>
      <c r="CB200" s="29" t="str">
        <f t="shared" si="487"/>
        <v/>
      </c>
      <c r="CC200" s="28"/>
      <c r="CD200" s="29" t="str">
        <f t="shared" si="488"/>
        <v/>
      </c>
      <c r="CE200" s="27"/>
      <c r="CF200" s="49" t="str">
        <f t="shared" si="489"/>
        <v/>
      </c>
      <c r="CG200" s="25"/>
      <c r="CH200" s="27" t="str">
        <f t="shared" si="490"/>
        <v/>
      </c>
      <c r="CI200" s="27" t="str">
        <f t="shared" si="491"/>
        <v/>
      </c>
      <c r="CJ200" s="29" t="str">
        <f t="shared" si="492"/>
        <v/>
      </c>
      <c r="CK200" s="27" t="str">
        <f t="shared" si="493"/>
        <v/>
      </c>
      <c r="CL200" s="27" t="str">
        <f t="shared" si="494"/>
        <v/>
      </c>
      <c r="CM200" s="53"/>
      <c r="CN200" s="37"/>
      <c r="CO200" s="29" t="str">
        <f t="shared" si="495"/>
        <v/>
      </c>
      <c r="CP200" s="28"/>
      <c r="CQ200" s="29" t="str">
        <f t="shared" si="496"/>
        <v/>
      </c>
      <c r="CR200" s="27"/>
      <c r="CS200" s="49" t="str">
        <f t="shared" si="497"/>
        <v/>
      </c>
      <c r="CT200" s="25"/>
      <c r="CU200" s="27" t="str">
        <f t="shared" si="498"/>
        <v/>
      </c>
      <c r="CV200" s="27" t="str">
        <f t="shared" si="499"/>
        <v/>
      </c>
      <c r="CW200" s="29" t="str">
        <f t="shared" si="500"/>
        <v/>
      </c>
      <c r="CX200" s="27" t="str">
        <f t="shared" si="501"/>
        <v/>
      </c>
      <c r="CY200" s="27" t="str">
        <f t="shared" si="502"/>
        <v/>
      </c>
      <c r="CZ200" s="30"/>
    </row>
    <row r="201" spans="1:104" ht="72.75" thickBot="1" x14ac:dyDescent="0.3">
      <c r="A201" s="17">
        <v>198</v>
      </c>
      <c r="B201" s="18" t="str">
        <f t="shared" si="470"/>
        <v>Seguridad Minera</v>
      </c>
      <c r="C201" s="18" t="str">
        <f t="shared" si="471"/>
        <v>Generación de residuos</v>
      </c>
      <c r="D201" s="18" t="str">
        <f t="shared" si="472"/>
        <v>Contaminación por generación de residuos ordinarios</v>
      </c>
      <c r="E201" s="35">
        <v>43647</v>
      </c>
      <c r="F201" s="167" t="s">
        <v>334</v>
      </c>
      <c r="G201" s="99" t="s">
        <v>177</v>
      </c>
      <c r="H201" s="99" t="s">
        <v>338</v>
      </c>
      <c r="I201" s="26" t="s">
        <v>7</v>
      </c>
      <c r="J201" s="27" t="s">
        <v>91</v>
      </c>
      <c r="K201" s="111" t="s">
        <v>223</v>
      </c>
      <c r="L201" s="53" t="s">
        <v>280</v>
      </c>
      <c r="M201" s="37" t="s">
        <v>68</v>
      </c>
      <c r="N201" s="26" t="s">
        <v>209</v>
      </c>
      <c r="O201" s="26" t="s">
        <v>464</v>
      </c>
      <c r="P201" s="26" t="s">
        <v>23</v>
      </c>
      <c r="Q201" s="26" t="s">
        <v>55</v>
      </c>
      <c r="R201" s="27" t="s">
        <v>71</v>
      </c>
      <c r="S201" s="55" t="s">
        <v>76</v>
      </c>
      <c r="T201" s="35">
        <v>43647</v>
      </c>
      <c r="U201" s="27" t="s">
        <v>101</v>
      </c>
      <c r="V201" s="27" t="s">
        <v>104</v>
      </c>
      <c r="W201" s="27" t="str">
        <f t="shared" si="473"/>
        <v>Alto</v>
      </c>
      <c r="X201" s="27">
        <f t="shared" si="474"/>
        <v>5</v>
      </c>
      <c r="Y201" s="27">
        <f t="shared" si="475"/>
        <v>5</v>
      </c>
      <c r="Z201" s="27">
        <f t="shared" si="476"/>
        <v>25</v>
      </c>
      <c r="AA201" s="27" t="str">
        <f t="shared" si="477"/>
        <v>No tolerable</v>
      </c>
      <c r="AB201" s="27" t="str">
        <f t="shared" si="478"/>
        <v>Si</v>
      </c>
      <c r="AC201" s="140" t="s">
        <v>312</v>
      </c>
      <c r="AD201" s="80" t="s">
        <v>284</v>
      </c>
      <c r="AE201" s="78">
        <v>0.97</v>
      </c>
      <c r="AF201" s="83">
        <v>0</v>
      </c>
      <c r="AG201" s="29">
        <f t="shared" si="479"/>
        <v>0.97</v>
      </c>
      <c r="AH201" s="27">
        <v>0.74</v>
      </c>
      <c r="AI201" s="184">
        <f t="shared" si="506"/>
        <v>0.23711340206185566</v>
      </c>
      <c r="AJ201" s="142">
        <v>44006</v>
      </c>
      <c r="AK201" s="142" t="s">
        <v>291</v>
      </c>
      <c r="AL201" s="152" t="str">
        <f>IF(MATRIZASPECTOS[[#This Row],[(2) Tipo de valoración 2020]]="","",IF(MATRIZASPECTOS[[#This Row],[(2) Tipo de valoración 2020]]="Manual","",MATRIZASPECTOS[[#This Row],[Probabilidad]]))</f>
        <v>Certeza</v>
      </c>
      <c r="AM201" s="152" t="str">
        <f>IF(MATRIZASPECTOS[[#This Row],[(2) Tipo de valoración 2020]]="","",IF(MATRIZASPECTOS[[#This Row],[(2) Tipo de valoración 2020]]="Manual","",MATRIZASPECTOS[[#This Row],[Consecuencia]]))</f>
        <v>Alta</v>
      </c>
      <c r="AN201" s="153" t="str">
        <f t="shared" si="507"/>
        <v>Alto</v>
      </c>
      <c r="AO201" s="153">
        <f t="shared" si="508"/>
        <v>5</v>
      </c>
      <c r="AP201" s="153">
        <f t="shared" si="509"/>
        <v>5</v>
      </c>
      <c r="AQ201" s="27">
        <f t="shared" si="510"/>
        <v>25</v>
      </c>
      <c r="AR201" s="29">
        <f t="shared" si="511"/>
        <v>19.072164948453608</v>
      </c>
      <c r="AS201" s="27" t="str">
        <f t="shared" si="480"/>
        <v>No tolerable</v>
      </c>
      <c r="AT201" s="27" t="str">
        <f t="shared" si="481"/>
        <v>Si</v>
      </c>
      <c r="AU201" s="140" t="s">
        <v>304</v>
      </c>
      <c r="AV201" s="37" t="s">
        <v>284</v>
      </c>
      <c r="AW201" s="27">
        <v>0.74</v>
      </c>
      <c r="AX201" s="191">
        <v>-0.18</v>
      </c>
      <c r="AY201" s="29">
        <f t="shared" si="512"/>
        <v>0.87319999999999998</v>
      </c>
      <c r="AZ201" s="27">
        <v>0.28000000000000003</v>
      </c>
      <c r="BA201" s="189">
        <f t="shared" si="513"/>
        <v>0.67934035730645892</v>
      </c>
      <c r="BB201" s="143">
        <v>44105</v>
      </c>
      <c r="BC201" s="27" t="s">
        <v>291</v>
      </c>
      <c r="BD201" s="27" t="str">
        <f>IF(MATRIZASPECTOS[[#This Row],[(E) Tipo de valoración extraordinaria 2020]]="","",IF(MATRIZASPECTOS[[#This Row],[(E) Tipo de valoración extraordinaria 2020]]="Manual","",MATRIZASPECTOS[[#This Row],[(2) Probabilidad]]))</f>
        <v>Certeza</v>
      </c>
      <c r="BE201" s="27" t="str">
        <f>IF(MATRIZASPECTOS[[#This Row],[(E) Tipo de valoración extraordinaria 2020]]="","",IF(MATRIZASPECTOS[[#This Row],[(E) Tipo de valoración extraordinaria 2020]]="Manual","",MATRIZASPECTOS[[#This Row],[(2) Consecuencia]]))</f>
        <v>Alta</v>
      </c>
      <c r="BF201" s="27" t="str">
        <f t="shared" si="514"/>
        <v>Alto</v>
      </c>
      <c r="BG201" s="27">
        <f t="shared" si="515"/>
        <v>5</v>
      </c>
      <c r="BH201" s="27">
        <f t="shared" si="516"/>
        <v>5</v>
      </c>
      <c r="BI201" s="29">
        <f t="shared" si="517"/>
        <v>19.072164948453608</v>
      </c>
      <c r="BJ201" s="29">
        <f t="shared" si="518"/>
        <v>6.2956735977634128</v>
      </c>
      <c r="BK201" s="27" t="str">
        <f t="shared" si="436"/>
        <v>Tolerable</v>
      </c>
      <c r="BL201" s="27" t="str">
        <f t="shared" si="519"/>
        <v>No</v>
      </c>
      <c r="BM201" s="53" t="s">
        <v>454</v>
      </c>
      <c r="BN201" s="37"/>
      <c r="BO201" s="29">
        <f t="shared" si="520"/>
        <v>0.74</v>
      </c>
      <c r="BP201" s="28"/>
      <c r="BQ201" s="29" t="str">
        <f t="shared" si="482"/>
        <v/>
      </c>
      <c r="BR201" s="27"/>
      <c r="BS201" s="49" t="str">
        <f t="shared" si="483"/>
        <v/>
      </c>
      <c r="BT201" s="25"/>
      <c r="BU201" s="27">
        <f t="shared" si="521"/>
        <v>19.072164948453608</v>
      </c>
      <c r="BV201" s="27" t="str">
        <f t="shared" si="522"/>
        <v>No tolerable</v>
      </c>
      <c r="BW201" s="29" t="str">
        <f t="shared" si="484"/>
        <v/>
      </c>
      <c r="BX201" s="27" t="str">
        <f t="shared" si="485"/>
        <v/>
      </c>
      <c r="BY201" s="27" t="str">
        <f t="shared" si="486"/>
        <v/>
      </c>
      <c r="BZ201" s="53"/>
      <c r="CA201" s="37"/>
      <c r="CB201" s="29" t="str">
        <f t="shared" si="487"/>
        <v/>
      </c>
      <c r="CC201" s="28"/>
      <c r="CD201" s="29" t="str">
        <f t="shared" si="488"/>
        <v/>
      </c>
      <c r="CE201" s="27"/>
      <c r="CF201" s="49" t="str">
        <f t="shared" si="489"/>
        <v/>
      </c>
      <c r="CG201" s="25"/>
      <c r="CH201" s="27" t="str">
        <f t="shared" si="490"/>
        <v/>
      </c>
      <c r="CI201" s="27" t="str">
        <f t="shared" si="491"/>
        <v/>
      </c>
      <c r="CJ201" s="29" t="str">
        <f t="shared" si="492"/>
        <v/>
      </c>
      <c r="CK201" s="27" t="str">
        <f t="shared" si="493"/>
        <v/>
      </c>
      <c r="CL201" s="27" t="str">
        <f t="shared" si="494"/>
        <v/>
      </c>
      <c r="CM201" s="53"/>
      <c r="CN201" s="37"/>
      <c r="CO201" s="29" t="str">
        <f t="shared" si="495"/>
        <v/>
      </c>
      <c r="CP201" s="28"/>
      <c r="CQ201" s="29" t="str">
        <f t="shared" si="496"/>
        <v/>
      </c>
      <c r="CR201" s="27"/>
      <c r="CS201" s="49" t="str">
        <f t="shared" si="497"/>
        <v/>
      </c>
      <c r="CT201" s="25"/>
      <c r="CU201" s="27" t="str">
        <f t="shared" si="498"/>
        <v/>
      </c>
      <c r="CV201" s="27" t="str">
        <f t="shared" si="499"/>
        <v/>
      </c>
      <c r="CW201" s="29" t="str">
        <f t="shared" si="500"/>
        <v/>
      </c>
      <c r="CX201" s="27" t="str">
        <f t="shared" si="501"/>
        <v/>
      </c>
      <c r="CY201" s="27" t="str">
        <f t="shared" si="502"/>
        <v/>
      </c>
      <c r="CZ201" s="30"/>
    </row>
    <row r="202" spans="1:104" ht="54.75" thickBot="1" x14ac:dyDescent="0.3">
      <c r="A202" s="17">
        <v>199</v>
      </c>
      <c r="B202" s="18" t="str">
        <f>IF(I202="","",I202)</f>
        <v>Seguridad Minera</v>
      </c>
      <c r="C202" s="18" t="str">
        <f>IF(P202="","",P202)</f>
        <v>Generación de residuos</v>
      </c>
      <c r="D202" s="18" t="str">
        <f>IF(Q202="","",Q202)</f>
        <v>Contaminación por generación de residuos peligrosos</v>
      </c>
      <c r="E202" s="35">
        <v>43647</v>
      </c>
      <c r="F202" s="167" t="s">
        <v>334</v>
      </c>
      <c r="G202" s="99" t="s">
        <v>177</v>
      </c>
      <c r="H202" s="99" t="s">
        <v>338</v>
      </c>
      <c r="I202" s="26" t="s">
        <v>7</v>
      </c>
      <c r="J202" s="27" t="s">
        <v>91</v>
      </c>
      <c r="K202" s="104" t="s">
        <v>240</v>
      </c>
      <c r="L202" s="53" t="s">
        <v>280</v>
      </c>
      <c r="M202" s="37" t="s">
        <v>68</v>
      </c>
      <c r="N202" s="26" t="s">
        <v>241</v>
      </c>
      <c r="O202" s="26" t="s">
        <v>464</v>
      </c>
      <c r="P202" s="26" t="s">
        <v>23</v>
      </c>
      <c r="Q202" s="26" t="s">
        <v>56</v>
      </c>
      <c r="R202" s="27" t="s">
        <v>71</v>
      </c>
      <c r="S202" s="55" t="s">
        <v>76</v>
      </c>
      <c r="T202" s="35">
        <v>43647</v>
      </c>
      <c r="U202" s="27" t="s">
        <v>101</v>
      </c>
      <c r="V202" s="27" t="s">
        <v>104</v>
      </c>
      <c r="W202" s="27" t="str">
        <f>IF(Z202="","",IF(Z202&lt;=10,"Bajo",IF(Z202&lt;=15,"Moderado",IF(Z202&gt;15,"Alto",""))))</f>
        <v>Alto</v>
      </c>
      <c r="X202" s="27">
        <f t="shared" si="474"/>
        <v>5</v>
      </c>
      <c r="Y202" s="27">
        <f t="shared" si="475"/>
        <v>5</v>
      </c>
      <c r="Z202" s="27">
        <f>IF(X202="","",IF(Y202="","",(X202*Y202)))</f>
        <v>25</v>
      </c>
      <c r="AA202" s="27" t="str">
        <f>IF(Z202="","",IF(Z202&lt;=10,"Tolerable",IF(Z202&lt;=15,"Potencialmente no tolerable",IF(Z202&gt;15,"No tolerable",""))))</f>
        <v>No tolerable</v>
      </c>
      <c r="AB202" s="27" t="str">
        <f>IF(AA202="","",IF(AA202="Tolerable","No",IF(AA202="Potencialmente no tolerable","No",IF(AA202="No tolerable","Si",""))))</f>
        <v>Si</v>
      </c>
      <c r="AC202" s="140" t="s">
        <v>313</v>
      </c>
      <c r="AD202" s="37" t="s">
        <v>230</v>
      </c>
      <c r="AE202" s="27">
        <v>0</v>
      </c>
      <c r="AF202" s="28">
        <v>0</v>
      </c>
      <c r="AG202" s="29">
        <f>IF(AE202="","",IF(AF202="","",(AE202-(AE202*AF202))))</f>
        <v>0</v>
      </c>
      <c r="AH202" s="27">
        <v>0</v>
      </c>
      <c r="AI202" s="184">
        <f t="shared" si="506"/>
        <v>0</v>
      </c>
      <c r="AJ202" s="142">
        <v>44006</v>
      </c>
      <c r="AK202" s="142" t="s">
        <v>291</v>
      </c>
      <c r="AL202" s="152" t="str">
        <f>IF(MATRIZASPECTOS[[#This Row],[(2) Tipo de valoración 2020]]="","",IF(MATRIZASPECTOS[[#This Row],[(2) Tipo de valoración 2020]]="Manual","",MATRIZASPECTOS[[#This Row],[Probabilidad]]))</f>
        <v>Certeza</v>
      </c>
      <c r="AM202" s="152" t="str">
        <f>IF(MATRIZASPECTOS[[#This Row],[(2) Tipo de valoración 2020]]="","",IF(MATRIZASPECTOS[[#This Row],[(2) Tipo de valoración 2020]]="Manual","",MATRIZASPECTOS[[#This Row],[Consecuencia]]))</f>
        <v>Alta</v>
      </c>
      <c r="AN202" s="153" t="str">
        <f t="shared" si="507"/>
        <v>Alto</v>
      </c>
      <c r="AO202" s="153">
        <f t="shared" si="508"/>
        <v>5</v>
      </c>
      <c r="AP202" s="153">
        <f t="shared" si="509"/>
        <v>5</v>
      </c>
      <c r="AQ202" s="27">
        <f t="shared" si="510"/>
        <v>25</v>
      </c>
      <c r="AR202" s="29">
        <f t="shared" si="511"/>
        <v>25</v>
      </c>
      <c r="AS202" s="27" t="str">
        <f>IF(AR202="","",IF(AR202&lt;=10,"Tolerable",IF(AR202&lt;=15,"Potencialmente no tolerable",IF(AR202&gt;15,"No tolerable",""))))</f>
        <v>No tolerable</v>
      </c>
      <c r="AT202" s="27" t="str">
        <f>IF(AS202="","",IF(AS202="Tolerable","No",IF(AS202="Potencialmente no tolerable","No",IF(AS202="No tolerable","Si",""))))</f>
        <v>Si</v>
      </c>
      <c r="AU202" s="140" t="s">
        <v>305</v>
      </c>
      <c r="AV202" s="37" t="s">
        <v>230</v>
      </c>
      <c r="AW202" s="27">
        <v>0</v>
      </c>
      <c r="AX202" s="191">
        <v>0</v>
      </c>
      <c r="AY202" s="29">
        <f t="shared" si="512"/>
        <v>0</v>
      </c>
      <c r="AZ202" s="27">
        <v>0</v>
      </c>
      <c r="BA202" s="189">
        <f t="shared" si="513"/>
        <v>0</v>
      </c>
      <c r="BB202" s="142">
        <v>44105</v>
      </c>
      <c r="BC202" s="27" t="s">
        <v>291</v>
      </c>
      <c r="BD202" s="27" t="str">
        <f>IF(MATRIZASPECTOS[[#This Row],[(E) Tipo de valoración extraordinaria 2020]]="","",IF(MATRIZASPECTOS[[#This Row],[(E) Tipo de valoración extraordinaria 2020]]="Manual","",MATRIZASPECTOS[[#This Row],[(2) Probabilidad]]))</f>
        <v>Certeza</v>
      </c>
      <c r="BE202" s="27" t="str">
        <f>IF(MATRIZASPECTOS[[#This Row],[(E) Tipo de valoración extraordinaria 2020]]="","",IF(MATRIZASPECTOS[[#This Row],[(E) Tipo de valoración extraordinaria 2020]]="Manual","",MATRIZASPECTOS[[#This Row],[(2) Consecuencia]]))</f>
        <v>Alta</v>
      </c>
      <c r="BF202" s="27" t="str">
        <f t="shared" si="514"/>
        <v>Alto</v>
      </c>
      <c r="BG202" s="27">
        <f t="shared" si="515"/>
        <v>5</v>
      </c>
      <c r="BH202" s="27">
        <f t="shared" si="516"/>
        <v>5</v>
      </c>
      <c r="BI202" s="27">
        <f t="shared" si="517"/>
        <v>25</v>
      </c>
      <c r="BJ202" s="29">
        <f t="shared" si="518"/>
        <v>25</v>
      </c>
      <c r="BK202" s="27" t="str">
        <f>IF(BJ202="","",IF(BJ202&lt;=10,"Tolerable",IF(BJ202&lt;=15,"Potencialmente no tolerable",IF(BJ202&gt;15,"No tolerable",""))))</f>
        <v>No tolerable</v>
      </c>
      <c r="BL202" s="27" t="str">
        <f t="shared" si="519"/>
        <v>Si</v>
      </c>
      <c r="BM202" s="53" t="s">
        <v>447</v>
      </c>
      <c r="BN202" s="37"/>
      <c r="BO202" s="29">
        <f t="shared" si="520"/>
        <v>0</v>
      </c>
      <c r="BP202" s="28"/>
      <c r="BQ202" s="29" t="str">
        <f>IF(BO202="","",IF(BP202="","",(BO202-(BO202*BP202))))</f>
        <v/>
      </c>
      <c r="BR202" s="27"/>
      <c r="BS202" s="49" t="str">
        <f>IF(BQ202="","",IF(BR202="","",((BQ202-BR202)/BQ202)))</f>
        <v/>
      </c>
      <c r="BT202" s="25"/>
      <c r="BU202" s="27">
        <f t="shared" si="521"/>
        <v>25</v>
      </c>
      <c r="BV202" s="27" t="str">
        <f t="shared" si="522"/>
        <v>No tolerable</v>
      </c>
      <c r="BW202" s="29" t="str">
        <f>IF(BS202="","",(IF(BS202&lt;=-1%,(BU202+(ABS(BU202*BS202))),(BU202-((ABS(BU202*BS202))+BP202)))))</f>
        <v/>
      </c>
      <c r="BX202" s="27" t="str">
        <f>IF(BW202="","",IF(BW202&lt;=10,"Tolerable",IF(BW202&lt;=15,"Potencialmente no tolerable",IF(BW202&gt;15,"No tolerable",""))))</f>
        <v/>
      </c>
      <c r="BY202" s="27" t="str">
        <f>IF(BX202="","",IF(BX202="Tolerable","No",IF(BX202="Potencialmente no tolerable","No",IF(BX202="No tolerable","Si",""))))</f>
        <v/>
      </c>
      <c r="BZ202" s="53"/>
      <c r="CA202" s="37"/>
      <c r="CB202" s="29" t="str">
        <f>IF(BR202="","",BR202)</f>
        <v/>
      </c>
      <c r="CC202" s="28"/>
      <c r="CD202" s="29" t="str">
        <f>IF(CB202="","",IF(CC202="","",(CB202-(CB202*CC202))))</f>
        <v/>
      </c>
      <c r="CE202" s="27"/>
      <c r="CF202" s="49" t="str">
        <f>IF(CD202="","",IF(CE202="","",((CD202-CE202)/CD202)))</f>
        <v/>
      </c>
      <c r="CG202" s="25"/>
      <c r="CH202" s="27" t="str">
        <f>IF(BW202="","",BW202)</f>
        <v/>
      </c>
      <c r="CI202" s="27" t="str">
        <f>IF(BX202="","",BX202)</f>
        <v/>
      </c>
      <c r="CJ202" s="29" t="str">
        <f>IF(CF202="","",(IF(CF202&lt;=-1%,(CH202+(ABS(CH202*CF202))),(CH202-((ABS(CH202*CF202))+CC202)))))</f>
        <v/>
      </c>
      <c r="CK202" s="27" t="str">
        <f>IF(CJ202="","",IF(CJ202&lt;=10,"Tolerable",IF(CJ202&lt;=15,"Potencialmente no tolerable",IF(CJ202&gt;15,"No tolerable",""))))</f>
        <v/>
      </c>
      <c r="CL202" s="27" t="str">
        <f>IF(CK202="","",IF(CK202="Tolerable","No",IF(CK202="Potencialmente no tolerable","No",IF(CK202="No tolerable","Si",""))))</f>
        <v/>
      </c>
      <c r="CM202" s="53"/>
      <c r="CN202" s="37"/>
      <c r="CO202" s="29" t="str">
        <f>IF(CE202="","",CE202)</f>
        <v/>
      </c>
      <c r="CP202" s="28"/>
      <c r="CQ202" s="29" t="str">
        <f>IF(CO202="","",IF(CP202="","",(CO202-(CO202*CP202))))</f>
        <v/>
      </c>
      <c r="CR202" s="27"/>
      <c r="CS202" s="49" t="str">
        <f>IF(CQ202="","",IF(CR202="","",((CQ202-CR202)/CQ202)))</f>
        <v/>
      </c>
      <c r="CT202" s="25"/>
      <c r="CU202" s="27" t="str">
        <f>IF(CJ202="","",CJ202)</f>
        <v/>
      </c>
      <c r="CV202" s="27" t="str">
        <f>IF(CK202="","",CK202)</f>
        <v/>
      </c>
      <c r="CW202" s="29" t="str">
        <f>IF(CS202="","",(IF(CS202&lt;=-1%,(CU202+(ABS(CU202*CS202))),(CU202-((ABS(CU202*CS202))+CP202)))))</f>
        <v/>
      </c>
      <c r="CX202" s="27" t="str">
        <f>IF(CW202="","",IF(CW202&lt;=10,"Tolerable",IF(CW202&lt;=15,"Potencialmente no tolerable",IF(CW202&gt;15,"No tolerable",""))))</f>
        <v/>
      </c>
      <c r="CY202" s="27" t="str">
        <f>IF(CX202="","",IF(CX202="Tolerable","No",IF(CX202="Potencialmente no tolerable","No",IF(CX202="No tolerable","Si",""))))</f>
        <v/>
      </c>
      <c r="CZ202" s="30"/>
    </row>
    <row r="203" spans="1:104" ht="72.75" thickBot="1" x14ac:dyDescent="0.3">
      <c r="A203" s="17">
        <v>200</v>
      </c>
      <c r="B203" s="18" t="str">
        <f t="shared" si="470"/>
        <v>Seguridad Minera</v>
      </c>
      <c r="C203" s="18" t="str">
        <f t="shared" si="471"/>
        <v>Generación de residuos</v>
      </c>
      <c r="D203" s="18" t="str">
        <f t="shared" si="472"/>
        <v>Contaminación por generación de residuos ordinarios</v>
      </c>
      <c r="E203" s="35">
        <v>43647</v>
      </c>
      <c r="F203" s="167" t="s">
        <v>334</v>
      </c>
      <c r="G203" s="99" t="s">
        <v>177</v>
      </c>
      <c r="H203" s="99" t="s">
        <v>338</v>
      </c>
      <c r="I203" s="26" t="s">
        <v>7</v>
      </c>
      <c r="J203" s="27" t="s">
        <v>92</v>
      </c>
      <c r="K203" s="111" t="s">
        <v>221</v>
      </c>
      <c r="L203" s="53" t="s">
        <v>280</v>
      </c>
      <c r="M203" s="37" t="s">
        <v>68</v>
      </c>
      <c r="N203" s="26" t="s">
        <v>209</v>
      </c>
      <c r="O203" s="26" t="s">
        <v>464</v>
      </c>
      <c r="P203" s="26" t="s">
        <v>23</v>
      </c>
      <c r="Q203" s="26" t="s">
        <v>55</v>
      </c>
      <c r="R203" s="27" t="s">
        <v>71</v>
      </c>
      <c r="S203" s="55" t="s">
        <v>76</v>
      </c>
      <c r="T203" s="35">
        <v>43647</v>
      </c>
      <c r="U203" s="27" t="s">
        <v>101</v>
      </c>
      <c r="V203" s="27" t="s">
        <v>104</v>
      </c>
      <c r="W203" s="27" t="str">
        <f t="shared" si="473"/>
        <v>Alto</v>
      </c>
      <c r="X203" s="27">
        <f t="shared" si="474"/>
        <v>5</v>
      </c>
      <c r="Y203" s="27">
        <f t="shared" si="475"/>
        <v>5</v>
      </c>
      <c r="Z203" s="27">
        <f t="shared" si="476"/>
        <v>25</v>
      </c>
      <c r="AA203" s="27" t="str">
        <f t="shared" si="477"/>
        <v>No tolerable</v>
      </c>
      <c r="AB203" s="27" t="str">
        <f t="shared" si="478"/>
        <v>Si</v>
      </c>
      <c r="AC203" s="140" t="s">
        <v>312</v>
      </c>
      <c r="AD203" s="80" t="s">
        <v>284</v>
      </c>
      <c r="AE203" s="78">
        <v>0.97</v>
      </c>
      <c r="AF203" s="83">
        <v>0</v>
      </c>
      <c r="AG203" s="29">
        <f t="shared" si="479"/>
        <v>0.97</v>
      </c>
      <c r="AH203" s="27">
        <v>0.74</v>
      </c>
      <c r="AI203" s="184">
        <f t="shared" si="506"/>
        <v>0.23711340206185566</v>
      </c>
      <c r="AJ203" s="142">
        <v>44006</v>
      </c>
      <c r="AK203" s="142" t="s">
        <v>291</v>
      </c>
      <c r="AL203" s="152" t="str">
        <f>IF(MATRIZASPECTOS[[#This Row],[(2) Tipo de valoración 2020]]="","",IF(MATRIZASPECTOS[[#This Row],[(2) Tipo de valoración 2020]]="Manual","",MATRIZASPECTOS[[#This Row],[Probabilidad]]))</f>
        <v>Certeza</v>
      </c>
      <c r="AM203" s="152" t="str">
        <f>IF(MATRIZASPECTOS[[#This Row],[(2) Tipo de valoración 2020]]="","",IF(MATRIZASPECTOS[[#This Row],[(2) Tipo de valoración 2020]]="Manual","",MATRIZASPECTOS[[#This Row],[Consecuencia]]))</f>
        <v>Alta</v>
      </c>
      <c r="AN203" s="153" t="str">
        <f t="shared" si="507"/>
        <v>Alto</v>
      </c>
      <c r="AO203" s="153">
        <f t="shared" si="508"/>
        <v>5</v>
      </c>
      <c r="AP203" s="153">
        <f t="shared" si="509"/>
        <v>5</v>
      </c>
      <c r="AQ203" s="27">
        <f t="shared" si="510"/>
        <v>25</v>
      </c>
      <c r="AR203" s="29">
        <f t="shared" si="511"/>
        <v>19.072164948453608</v>
      </c>
      <c r="AS203" s="27" t="str">
        <f t="shared" si="480"/>
        <v>No tolerable</v>
      </c>
      <c r="AT203" s="27" t="str">
        <f t="shared" si="481"/>
        <v>Si</v>
      </c>
      <c r="AU203" s="140" t="s">
        <v>327</v>
      </c>
      <c r="AV203" s="37" t="s">
        <v>284</v>
      </c>
      <c r="AW203" s="27">
        <v>0.74</v>
      </c>
      <c r="AX203" s="191">
        <v>-0.18</v>
      </c>
      <c r="AY203" s="29">
        <f t="shared" si="512"/>
        <v>0.87319999999999998</v>
      </c>
      <c r="AZ203" s="27">
        <v>0.28000000000000003</v>
      </c>
      <c r="BA203" s="189">
        <f t="shared" si="513"/>
        <v>0.67934035730645892</v>
      </c>
      <c r="BB203" s="143">
        <v>44105</v>
      </c>
      <c r="BC203" s="27" t="s">
        <v>291</v>
      </c>
      <c r="BD203" s="27" t="str">
        <f>IF(MATRIZASPECTOS[[#This Row],[(E) Tipo de valoración extraordinaria 2020]]="","",IF(MATRIZASPECTOS[[#This Row],[(E) Tipo de valoración extraordinaria 2020]]="Manual","",MATRIZASPECTOS[[#This Row],[(2) Probabilidad]]))</f>
        <v>Certeza</v>
      </c>
      <c r="BE203" s="27" t="str">
        <f>IF(MATRIZASPECTOS[[#This Row],[(E) Tipo de valoración extraordinaria 2020]]="","",IF(MATRIZASPECTOS[[#This Row],[(E) Tipo de valoración extraordinaria 2020]]="Manual","",MATRIZASPECTOS[[#This Row],[(2) Consecuencia]]))</f>
        <v>Alta</v>
      </c>
      <c r="BF203" s="27" t="str">
        <f t="shared" si="514"/>
        <v>Alto</v>
      </c>
      <c r="BG203" s="27">
        <f t="shared" si="515"/>
        <v>5</v>
      </c>
      <c r="BH203" s="27">
        <f t="shared" si="516"/>
        <v>5</v>
      </c>
      <c r="BI203" s="29">
        <f t="shared" si="517"/>
        <v>19.072164948453608</v>
      </c>
      <c r="BJ203" s="29">
        <f t="shared" si="518"/>
        <v>6.2956735977634128</v>
      </c>
      <c r="BK203" s="27" t="str">
        <f t="shared" si="436"/>
        <v>Tolerable</v>
      </c>
      <c r="BL203" s="27" t="str">
        <f t="shared" si="519"/>
        <v>No</v>
      </c>
      <c r="BM203" s="53" t="s">
        <v>454</v>
      </c>
      <c r="BN203" s="37"/>
      <c r="BO203" s="29">
        <f t="shared" si="520"/>
        <v>0.74</v>
      </c>
      <c r="BP203" s="28"/>
      <c r="BQ203" s="29" t="str">
        <f t="shared" si="482"/>
        <v/>
      </c>
      <c r="BR203" s="27"/>
      <c r="BS203" s="49" t="str">
        <f t="shared" si="483"/>
        <v/>
      </c>
      <c r="BT203" s="25"/>
      <c r="BU203" s="27">
        <f t="shared" si="521"/>
        <v>19.072164948453608</v>
      </c>
      <c r="BV203" s="27" t="str">
        <f t="shared" si="522"/>
        <v>No tolerable</v>
      </c>
      <c r="BW203" s="29" t="str">
        <f t="shared" si="484"/>
        <v/>
      </c>
      <c r="BX203" s="27" t="str">
        <f t="shared" si="485"/>
        <v/>
      </c>
      <c r="BY203" s="27" t="str">
        <f t="shared" si="486"/>
        <v/>
      </c>
      <c r="BZ203" s="53"/>
      <c r="CA203" s="37"/>
      <c r="CB203" s="29" t="str">
        <f t="shared" si="487"/>
        <v/>
      </c>
      <c r="CC203" s="28"/>
      <c r="CD203" s="29" t="str">
        <f t="shared" si="488"/>
        <v/>
      </c>
      <c r="CE203" s="27"/>
      <c r="CF203" s="49" t="str">
        <f t="shared" si="489"/>
        <v/>
      </c>
      <c r="CG203" s="25"/>
      <c r="CH203" s="27" t="str">
        <f t="shared" si="490"/>
        <v/>
      </c>
      <c r="CI203" s="27" t="str">
        <f t="shared" si="491"/>
        <v/>
      </c>
      <c r="CJ203" s="29" t="str">
        <f t="shared" si="492"/>
        <v/>
      </c>
      <c r="CK203" s="27" t="str">
        <f t="shared" si="493"/>
        <v/>
      </c>
      <c r="CL203" s="27" t="str">
        <f t="shared" si="494"/>
        <v/>
      </c>
      <c r="CM203" s="53"/>
      <c r="CN203" s="37"/>
      <c r="CO203" s="29" t="str">
        <f t="shared" si="495"/>
        <v/>
      </c>
      <c r="CP203" s="28"/>
      <c r="CQ203" s="29" t="str">
        <f t="shared" si="496"/>
        <v/>
      </c>
      <c r="CR203" s="27"/>
      <c r="CS203" s="49" t="str">
        <f t="shared" si="497"/>
        <v/>
      </c>
      <c r="CT203" s="25"/>
      <c r="CU203" s="27" t="str">
        <f t="shared" si="498"/>
        <v/>
      </c>
      <c r="CV203" s="27" t="str">
        <f t="shared" si="499"/>
        <v/>
      </c>
      <c r="CW203" s="29" t="str">
        <f t="shared" si="500"/>
        <v/>
      </c>
      <c r="CX203" s="27" t="str">
        <f t="shared" si="501"/>
        <v/>
      </c>
      <c r="CY203" s="27" t="str">
        <f t="shared" si="502"/>
        <v/>
      </c>
      <c r="CZ203" s="30"/>
    </row>
    <row r="204" spans="1:104" ht="45.75" thickBot="1" x14ac:dyDescent="0.3">
      <c r="A204" s="17">
        <v>201</v>
      </c>
      <c r="B204" s="18" t="str">
        <f t="shared" si="470"/>
        <v>Seguridad Minera</v>
      </c>
      <c r="C204" s="18" t="str">
        <f t="shared" si="471"/>
        <v>Generación de residuos</v>
      </c>
      <c r="D204" s="18" t="str">
        <f t="shared" si="472"/>
        <v>Contaminación por generación de residuos recuperables</v>
      </c>
      <c r="E204" s="35">
        <v>43647</v>
      </c>
      <c r="F204" s="167" t="s">
        <v>334</v>
      </c>
      <c r="G204" s="99" t="s">
        <v>177</v>
      </c>
      <c r="H204" s="99" t="s">
        <v>338</v>
      </c>
      <c r="I204" s="26" t="s">
        <v>7</v>
      </c>
      <c r="J204" s="27" t="s">
        <v>92</v>
      </c>
      <c r="K204" s="111" t="s">
        <v>221</v>
      </c>
      <c r="L204" s="53" t="s">
        <v>280</v>
      </c>
      <c r="M204" s="37" t="s">
        <v>68</v>
      </c>
      <c r="N204" s="26" t="s">
        <v>216</v>
      </c>
      <c r="O204" s="26" t="s">
        <v>464</v>
      </c>
      <c r="P204" s="26" t="s">
        <v>23</v>
      </c>
      <c r="Q204" s="26" t="s">
        <v>226</v>
      </c>
      <c r="R204" s="27" t="s">
        <v>71</v>
      </c>
      <c r="S204" s="55" t="s">
        <v>76</v>
      </c>
      <c r="T204" s="35">
        <v>43647</v>
      </c>
      <c r="U204" s="27" t="s">
        <v>101</v>
      </c>
      <c r="V204" s="27" t="s">
        <v>103</v>
      </c>
      <c r="W204" s="27" t="str">
        <f t="shared" si="473"/>
        <v>Moderado</v>
      </c>
      <c r="X204" s="27">
        <f t="shared" si="474"/>
        <v>5</v>
      </c>
      <c r="Y204" s="27">
        <f t="shared" si="475"/>
        <v>3</v>
      </c>
      <c r="Z204" s="27">
        <f t="shared" si="476"/>
        <v>15</v>
      </c>
      <c r="AA204" s="27" t="str">
        <f t="shared" si="477"/>
        <v>Potencialmente no tolerable</v>
      </c>
      <c r="AB204" s="27" t="str">
        <f t="shared" si="478"/>
        <v>No</v>
      </c>
      <c r="AC204" s="53" t="s">
        <v>306</v>
      </c>
      <c r="AD204" s="80" t="s">
        <v>230</v>
      </c>
      <c r="AE204" s="78">
        <v>0</v>
      </c>
      <c r="AF204" s="83">
        <v>0</v>
      </c>
      <c r="AG204" s="29">
        <f t="shared" si="479"/>
        <v>0</v>
      </c>
      <c r="AH204" s="27">
        <v>0</v>
      </c>
      <c r="AI204" s="184">
        <f t="shared" si="506"/>
        <v>0</v>
      </c>
      <c r="AJ204" s="142">
        <v>44006</v>
      </c>
      <c r="AK204" s="142" t="s">
        <v>291</v>
      </c>
      <c r="AL204" s="152" t="str">
        <f>IF(MATRIZASPECTOS[[#This Row],[(2) Tipo de valoración 2020]]="","",IF(MATRIZASPECTOS[[#This Row],[(2) Tipo de valoración 2020]]="Manual","",MATRIZASPECTOS[[#This Row],[Probabilidad]]))</f>
        <v>Certeza</v>
      </c>
      <c r="AM204" s="152" t="str">
        <f>IF(MATRIZASPECTOS[[#This Row],[(2) Tipo de valoración 2020]]="","",IF(MATRIZASPECTOS[[#This Row],[(2) Tipo de valoración 2020]]="Manual","",MATRIZASPECTOS[[#This Row],[Consecuencia]]))</f>
        <v>Moderada</v>
      </c>
      <c r="AN204" s="153" t="str">
        <f t="shared" si="507"/>
        <v>Moderado</v>
      </c>
      <c r="AO204" s="153">
        <f t="shared" si="508"/>
        <v>5</v>
      </c>
      <c r="AP204" s="153">
        <f t="shared" si="509"/>
        <v>3</v>
      </c>
      <c r="AQ204" s="27">
        <f t="shared" si="510"/>
        <v>15</v>
      </c>
      <c r="AR204" s="29">
        <f t="shared" si="511"/>
        <v>15</v>
      </c>
      <c r="AS204" s="27" t="str">
        <f t="shared" si="480"/>
        <v>Potencialmente no tolerable</v>
      </c>
      <c r="AT204" s="27" t="str">
        <f t="shared" si="481"/>
        <v>No</v>
      </c>
      <c r="AU204" s="140" t="s">
        <v>314</v>
      </c>
      <c r="AV204" s="37" t="s">
        <v>230</v>
      </c>
      <c r="AW204" s="27">
        <v>0</v>
      </c>
      <c r="AX204" s="191">
        <v>0</v>
      </c>
      <c r="AY204" s="29">
        <f t="shared" si="512"/>
        <v>0</v>
      </c>
      <c r="AZ204" s="27">
        <v>0</v>
      </c>
      <c r="BA204" s="189">
        <f t="shared" si="513"/>
        <v>0</v>
      </c>
      <c r="BB204" s="145">
        <v>44105</v>
      </c>
      <c r="BC204" s="27" t="s">
        <v>291</v>
      </c>
      <c r="BD204" s="27" t="str">
        <f>IF(MATRIZASPECTOS[[#This Row],[(E) Tipo de valoración extraordinaria 2020]]="","",IF(MATRIZASPECTOS[[#This Row],[(E) Tipo de valoración extraordinaria 2020]]="Manual","",MATRIZASPECTOS[[#This Row],[(2) Probabilidad]]))</f>
        <v>Certeza</v>
      </c>
      <c r="BE204" s="27" t="str">
        <f>IF(MATRIZASPECTOS[[#This Row],[(E) Tipo de valoración extraordinaria 2020]]="","",IF(MATRIZASPECTOS[[#This Row],[(E) Tipo de valoración extraordinaria 2020]]="Manual","",MATRIZASPECTOS[[#This Row],[(2) Consecuencia]]))</f>
        <v>Moderada</v>
      </c>
      <c r="BF204" s="27" t="str">
        <f t="shared" si="514"/>
        <v>Moderado</v>
      </c>
      <c r="BG204" s="27">
        <f t="shared" si="515"/>
        <v>5</v>
      </c>
      <c r="BH204" s="27">
        <f t="shared" si="516"/>
        <v>3</v>
      </c>
      <c r="BI204" s="27">
        <f t="shared" si="517"/>
        <v>15</v>
      </c>
      <c r="BJ204" s="29">
        <f t="shared" si="518"/>
        <v>15</v>
      </c>
      <c r="BK204" s="27" t="str">
        <f t="shared" si="436"/>
        <v>Potencialmente no tolerable</v>
      </c>
      <c r="BL204" s="27" t="str">
        <f t="shared" si="519"/>
        <v>No</v>
      </c>
      <c r="BM204" s="53" t="s">
        <v>450</v>
      </c>
      <c r="BN204" s="37"/>
      <c r="BO204" s="29">
        <f t="shared" si="520"/>
        <v>0</v>
      </c>
      <c r="BP204" s="28"/>
      <c r="BQ204" s="29" t="str">
        <f t="shared" si="482"/>
        <v/>
      </c>
      <c r="BR204" s="27"/>
      <c r="BS204" s="49" t="str">
        <f t="shared" si="483"/>
        <v/>
      </c>
      <c r="BT204" s="25"/>
      <c r="BU204" s="27">
        <f t="shared" si="521"/>
        <v>15</v>
      </c>
      <c r="BV204" s="27" t="str">
        <f t="shared" si="522"/>
        <v>Potencialmente no tolerable</v>
      </c>
      <c r="BW204" s="29" t="str">
        <f t="shared" si="484"/>
        <v/>
      </c>
      <c r="BX204" s="27" t="str">
        <f t="shared" si="485"/>
        <v/>
      </c>
      <c r="BY204" s="27" t="str">
        <f t="shared" si="486"/>
        <v/>
      </c>
      <c r="BZ204" s="53"/>
      <c r="CA204" s="37"/>
      <c r="CB204" s="29" t="str">
        <f t="shared" si="487"/>
        <v/>
      </c>
      <c r="CC204" s="28"/>
      <c r="CD204" s="29" t="str">
        <f t="shared" si="488"/>
        <v/>
      </c>
      <c r="CE204" s="27"/>
      <c r="CF204" s="49" t="str">
        <f t="shared" si="489"/>
        <v/>
      </c>
      <c r="CG204" s="25"/>
      <c r="CH204" s="27" t="str">
        <f t="shared" si="490"/>
        <v/>
      </c>
      <c r="CI204" s="27" t="str">
        <f t="shared" si="491"/>
        <v/>
      </c>
      <c r="CJ204" s="29" t="str">
        <f t="shared" si="492"/>
        <v/>
      </c>
      <c r="CK204" s="27" t="str">
        <f t="shared" si="493"/>
        <v/>
      </c>
      <c r="CL204" s="27" t="str">
        <f t="shared" si="494"/>
        <v/>
      </c>
      <c r="CM204" s="53"/>
      <c r="CN204" s="37"/>
      <c r="CO204" s="29" t="str">
        <f t="shared" si="495"/>
        <v/>
      </c>
      <c r="CP204" s="28"/>
      <c r="CQ204" s="29" t="str">
        <f t="shared" si="496"/>
        <v/>
      </c>
      <c r="CR204" s="27"/>
      <c r="CS204" s="49" t="str">
        <f t="shared" si="497"/>
        <v/>
      </c>
      <c r="CT204" s="25"/>
      <c r="CU204" s="27" t="str">
        <f t="shared" si="498"/>
        <v/>
      </c>
      <c r="CV204" s="27" t="str">
        <f t="shared" si="499"/>
        <v/>
      </c>
      <c r="CW204" s="29" t="str">
        <f t="shared" si="500"/>
        <v/>
      </c>
      <c r="CX204" s="27" t="str">
        <f t="shared" si="501"/>
        <v/>
      </c>
      <c r="CY204" s="27" t="str">
        <f t="shared" si="502"/>
        <v/>
      </c>
      <c r="CZ204" s="30"/>
    </row>
    <row r="205" spans="1:104" ht="45.75" thickBot="1" x14ac:dyDescent="0.3">
      <c r="A205" s="17">
        <v>202</v>
      </c>
      <c r="B205" s="18" t="str">
        <f t="shared" si="470"/>
        <v>Seguridad Minera</v>
      </c>
      <c r="C205" s="18" t="str">
        <f t="shared" si="471"/>
        <v>Generación de residuos</v>
      </c>
      <c r="D205" s="18" t="str">
        <f t="shared" si="472"/>
        <v>Contaminación por generación de residuos reutilizables</v>
      </c>
      <c r="E205" s="35">
        <v>43647</v>
      </c>
      <c r="F205" s="167" t="s">
        <v>334</v>
      </c>
      <c r="G205" s="99" t="s">
        <v>177</v>
      </c>
      <c r="H205" s="99" t="s">
        <v>338</v>
      </c>
      <c r="I205" s="26" t="s">
        <v>7</v>
      </c>
      <c r="J205" s="27" t="s">
        <v>92</v>
      </c>
      <c r="K205" s="111" t="s">
        <v>221</v>
      </c>
      <c r="L205" s="53" t="s">
        <v>280</v>
      </c>
      <c r="M205" s="37" t="s">
        <v>68</v>
      </c>
      <c r="N205" s="26" t="s">
        <v>210</v>
      </c>
      <c r="O205" s="26" t="s">
        <v>464</v>
      </c>
      <c r="P205" s="26" t="s">
        <v>23</v>
      </c>
      <c r="Q205" s="26" t="s">
        <v>227</v>
      </c>
      <c r="R205" s="27" t="s">
        <v>71</v>
      </c>
      <c r="S205" s="55" t="s">
        <v>76</v>
      </c>
      <c r="T205" s="35">
        <v>43647</v>
      </c>
      <c r="U205" s="27" t="s">
        <v>101</v>
      </c>
      <c r="V205" s="27" t="s">
        <v>103</v>
      </c>
      <c r="W205" s="27" t="str">
        <f t="shared" si="473"/>
        <v>Moderado</v>
      </c>
      <c r="X205" s="27">
        <f t="shared" si="474"/>
        <v>5</v>
      </c>
      <c r="Y205" s="27">
        <f t="shared" si="475"/>
        <v>3</v>
      </c>
      <c r="Z205" s="27">
        <f t="shared" si="476"/>
        <v>15</v>
      </c>
      <c r="AA205" s="27" t="str">
        <f t="shared" si="477"/>
        <v>Potencialmente no tolerable</v>
      </c>
      <c r="AB205" s="27" t="str">
        <f t="shared" si="478"/>
        <v>No</v>
      </c>
      <c r="AC205" s="53" t="s">
        <v>306</v>
      </c>
      <c r="AD205" s="80" t="s">
        <v>230</v>
      </c>
      <c r="AE205" s="78">
        <v>0</v>
      </c>
      <c r="AF205" s="83">
        <v>0</v>
      </c>
      <c r="AG205" s="29">
        <f t="shared" si="479"/>
        <v>0</v>
      </c>
      <c r="AH205" s="27">
        <v>0</v>
      </c>
      <c r="AI205" s="184">
        <f t="shared" si="506"/>
        <v>0</v>
      </c>
      <c r="AJ205" s="142">
        <v>44006</v>
      </c>
      <c r="AK205" s="142" t="s">
        <v>291</v>
      </c>
      <c r="AL205" s="152" t="str">
        <f>IF(MATRIZASPECTOS[[#This Row],[(2) Tipo de valoración 2020]]="","",IF(MATRIZASPECTOS[[#This Row],[(2) Tipo de valoración 2020]]="Manual","",MATRIZASPECTOS[[#This Row],[Probabilidad]]))</f>
        <v>Certeza</v>
      </c>
      <c r="AM205" s="152" t="str">
        <f>IF(MATRIZASPECTOS[[#This Row],[(2) Tipo de valoración 2020]]="","",IF(MATRIZASPECTOS[[#This Row],[(2) Tipo de valoración 2020]]="Manual","",MATRIZASPECTOS[[#This Row],[Consecuencia]]))</f>
        <v>Moderada</v>
      </c>
      <c r="AN205" s="153" t="str">
        <f t="shared" si="507"/>
        <v>Moderado</v>
      </c>
      <c r="AO205" s="153">
        <f t="shared" si="508"/>
        <v>5</v>
      </c>
      <c r="AP205" s="153">
        <f t="shared" si="509"/>
        <v>3</v>
      </c>
      <c r="AQ205" s="27">
        <f t="shared" si="510"/>
        <v>15</v>
      </c>
      <c r="AR205" s="29">
        <f t="shared" si="511"/>
        <v>15</v>
      </c>
      <c r="AS205" s="27" t="str">
        <f t="shared" si="480"/>
        <v>Potencialmente no tolerable</v>
      </c>
      <c r="AT205" s="27" t="str">
        <f t="shared" si="481"/>
        <v>No</v>
      </c>
      <c r="AU205" s="140" t="s">
        <v>314</v>
      </c>
      <c r="AV205" s="37" t="s">
        <v>230</v>
      </c>
      <c r="AW205" s="27">
        <v>0</v>
      </c>
      <c r="AX205" s="191">
        <v>0</v>
      </c>
      <c r="AY205" s="29">
        <f t="shared" si="512"/>
        <v>0</v>
      </c>
      <c r="AZ205" s="27">
        <v>0</v>
      </c>
      <c r="BA205" s="189">
        <f t="shared" si="513"/>
        <v>0</v>
      </c>
      <c r="BB205" s="145">
        <v>44105</v>
      </c>
      <c r="BC205" s="27" t="s">
        <v>291</v>
      </c>
      <c r="BD205" s="27" t="str">
        <f>IF(MATRIZASPECTOS[[#This Row],[(E) Tipo de valoración extraordinaria 2020]]="","",IF(MATRIZASPECTOS[[#This Row],[(E) Tipo de valoración extraordinaria 2020]]="Manual","",MATRIZASPECTOS[[#This Row],[(2) Probabilidad]]))</f>
        <v>Certeza</v>
      </c>
      <c r="BE205" s="27" t="str">
        <f>IF(MATRIZASPECTOS[[#This Row],[(E) Tipo de valoración extraordinaria 2020]]="","",IF(MATRIZASPECTOS[[#This Row],[(E) Tipo de valoración extraordinaria 2020]]="Manual","",MATRIZASPECTOS[[#This Row],[(2) Consecuencia]]))</f>
        <v>Moderada</v>
      </c>
      <c r="BF205" s="27" t="str">
        <f t="shared" si="514"/>
        <v>Moderado</v>
      </c>
      <c r="BG205" s="27">
        <f t="shared" si="515"/>
        <v>5</v>
      </c>
      <c r="BH205" s="27">
        <f t="shared" si="516"/>
        <v>3</v>
      </c>
      <c r="BI205" s="27">
        <f t="shared" si="517"/>
        <v>15</v>
      </c>
      <c r="BJ205" s="29">
        <f t="shared" si="518"/>
        <v>15</v>
      </c>
      <c r="BK205" s="27" t="str">
        <f t="shared" si="436"/>
        <v>Potencialmente no tolerable</v>
      </c>
      <c r="BL205" s="27" t="str">
        <f t="shared" si="519"/>
        <v>No</v>
      </c>
      <c r="BM205" s="53" t="s">
        <v>450</v>
      </c>
      <c r="BN205" s="37"/>
      <c r="BO205" s="29">
        <f t="shared" si="520"/>
        <v>0</v>
      </c>
      <c r="BP205" s="28"/>
      <c r="BQ205" s="29" t="str">
        <f t="shared" si="482"/>
        <v/>
      </c>
      <c r="BR205" s="27"/>
      <c r="BS205" s="49" t="str">
        <f t="shared" si="483"/>
        <v/>
      </c>
      <c r="BT205" s="25"/>
      <c r="BU205" s="27">
        <f t="shared" si="521"/>
        <v>15</v>
      </c>
      <c r="BV205" s="27" t="str">
        <f t="shared" si="522"/>
        <v>Potencialmente no tolerable</v>
      </c>
      <c r="BW205" s="29" t="str">
        <f t="shared" si="484"/>
        <v/>
      </c>
      <c r="BX205" s="27" t="str">
        <f t="shared" si="485"/>
        <v/>
      </c>
      <c r="BY205" s="27" t="str">
        <f t="shared" si="486"/>
        <v/>
      </c>
      <c r="BZ205" s="53"/>
      <c r="CA205" s="37"/>
      <c r="CB205" s="29" t="str">
        <f t="shared" si="487"/>
        <v/>
      </c>
      <c r="CC205" s="28"/>
      <c r="CD205" s="29" t="str">
        <f t="shared" si="488"/>
        <v/>
      </c>
      <c r="CE205" s="27"/>
      <c r="CF205" s="49" t="str">
        <f t="shared" si="489"/>
        <v/>
      </c>
      <c r="CG205" s="25"/>
      <c r="CH205" s="27" t="str">
        <f t="shared" si="490"/>
        <v/>
      </c>
      <c r="CI205" s="27" t="str">
        <f t="shared" si="491"/>
        <v/>
      </c>
      <c r="CJ205" s="29" t="str">
        <f t="shared" si="492"/>
        <v/>
      </c>
      <c r="CK205" s="27" t="str">
        <f t="shared" si="493"/>
        <v/>
      </c>
      <c r="CL205" s="27" t="str">
        <f t="shared" si="494"/>
        <v/>
      </c>
      <c r="CM205" s="53"/>
      <c r="CN205" s="37"/>
      <c r="CO205" s="29" t="str">
        <f t="shared" si="495"/>
        <v/>
      </c>
      <c r="CP205" s="28"/>
      <c r="CQ205" s="29" t="str">
        <f t="shared" si="496"/>
        <v/>
      </c>
      <c r="CR205" s="27"/>
      <c r="CS205" s="49" t="str">
        <f t="shared" si="497"/>
        <v/>
      </c>
      <c r="CT205" s="25"/>
      <c r="CU205" s="27" t="str">
        <f t="shared" si="498"/>
        <v/>
      </c>
      <c r="CV205" s="27" t="str">
        <f t="shared" si="499"/>
        <v/>
      </c>
      <c r="CW205" s="29" t="str">
        <f t="shared" si="500"/>
        <v/>
      </c>
      <c r="CX205" s="27" t="str">
        <f t="shared" si="501"/>
        <v/>
      </c>
      <c r="CY205" s="27" t="str">
        <f t="shared" si="502"/>
        <v/>
      </c>
      <c r="CZ205" s="30"/>
    </row>
    <row r="206" spans="1:104" ht="45.75" thickBot="1" x14ac:dyDescent="0.3">
      <c r="A206" s="17">
        <v>203</v>
      </c>
      <c r="B206" s="18" t="str">
        <f t="shared" si="470"/>
        <v>Seguridad Minera</v>
      </c>
      <c r="C206" s="18" t="str">
        <f t="shared" si="471"/>
        <v>Generación de residuos</v>
      </c>
      <c r="D206" s="18" t="str">
        <f t="shared" si="472"/>
        <v>Contaminación por generación de residuos de aparatos eléctricos y electrónicos</v>
      </c>
      <c r="E206" s="35">
        <v>43647</v>
      </c>
      <c r="F206" s="167" t="s">
        <v>334</v>
      </c>
      <c r="G206" s="99" t="s">
        <v>177</v>
      </c>
      <c r="H206" s="99" t="s">
        <v>338</v>
      </c>
      <c r="I206" s="26" t="s">
        <v>7</v>
      </c>
      <c r="J206" s="27" t="s">
        <v>92</v>
      </c>
      <c r="K206" s="111" t="s">
        <v>221</v>
      </c>
      <c r="L206" s="53" t="s">
        <v>280</v>
      </c>
      <c r="M206" s="37" t="s">
        <v>68</v>
      </c>
      <c r="N206" s="26" t="s">
        <v>214</v>
      </c>
      <c r="O206" s="26" t="s">
        <v>464</v>
      </c>
      <c r="P206" s="26" t="s">
        <v>23</v>
      </c>
      <c r="Q206" s="26" t="s">
        <v>58</v>
      </c>
      <c r="R206" s="27" t="s">
        <v>71</v>
      </c>
      <c r="S206" s="55" t="s">
        <v>76</v>
      </c>
      <c r="T206" s="35">
        <v>43647</v>
      </c>
      <c r="U206" s="27" t="s">
        <v>101</v>
      </c>
      <c r="V206" s="27" t="s">
        <v>103</v>
      </c>
      <c r="W206" s="27" t="str">
        <f t="shared" si="473"/>
        <v>Moderado</v>
      </c>
      <c r="X206" s="27">
        <f t="shared" ref="X206:X237" si="523">IF(U206="","",VLOOKUP(U206,MATRIZ2,2,FALSE))</f>
        <v>5</v>
      </c>
      <c r="Y206" s="27">
        <f t="shared" ref="Y206:Y237" si="524">IF(V206="","",VLOOKUP(V206,MATRIZ3,2,FALSE))</f>
        <v>3</v>
      </c>
      <c r="Z206" s="27">
        <f t="shared" si="476"/>
        <v>15</v>
      </c>
      <c r="AA206" s="27" t="str">
        <f t="shared" si="477"/>
        <v>Potencialmente no tolerable</v>
      </c>
      <c r="AB206" s="27" t="str">
        <f t="shared" si="478"/>
        <v>No</v>
      </c>
      <c r="AC206" s="53" t="s">
        <v>306</v>
      </c>
      <c r="AD206" s="71" t="s">
        <v>230</v>
      </c>
      <c r="AE206" s="89">
        <v>0</v>
      </c>
      <c r="AF206" s="93">
        <v>0</v>
      </c>
      <c r="AG206" s="29">
        <f t="shared" si="479"/>
        <v>0</v>
      </c>
      <c r="AH206" s="27">
        <v>0</v>
      </c>
      <c r="AI206" s="184">
        <f t="shared" si="506"/>
        <v>0</v>
      </c>
      <c r="AJ206" s="145">
        <v>44006</v>
      </c>
      <c r="AK206" s="145" t="s">
        <v>291</v>
      </c>
      <c r="AL206" s="158" t="str">
        <f>IF(MATRIZASPECTOS[[#This Row],[(2) Tipo de valoración 2020]]="","",IF(MATRIZASPECTOS[[#This Row],[(2) Tipo de valoración 2020]]="Manual","",MATRIZASPECTOS[[#This Row],[Probabilidad]]))</f>
        <v>Certeza</v>
      </c>
      <c r="AM206" s="158" t="str">
        <f>IF(MATRIZASPECTOS[[#This Row],[(2) Tipo de valoración 2020]]="","",IF(MATRIZASPECTOS[[#This Row],[(2) Tipo de valoración 2020]]="Manual","",MATRIZASPECTOS[[#This Row],[Consecuencia]]))</f>
        <v>Moderada</v>
      </c>
      <c r="AN206" s="159" t="str">
        <f t="shared" si="507"/>
        <v>Moderado</v>
      </c>
      <c r="AO206" s="159">
        <f t="shared" si="508"/>
        <v>5</v>
      </c>
      <c r="AP206" s="159">
        <f t="shared" si="509"/>
        <v>3</v>
      </c>
      <c r="AQ206" s="27">
        <f t="shared" si="510"/>
        <v>15</v>
      </c>
      <c r="AR206" s="29">
        <f t="shared" si="511"/>
        <v>15</v>
      </c>
      <c r="AS206" s="27" t="str">
        <f t="shared" si="480"/>
        <v>Potencialmente no tolerable</v>
      </c>
      <c r="AT206" s="27" t="str">
        <f t="shared" si="481"/>
        <v>No</v>
      </c>
      <c r="AU206" s="140" t="s">
        <v>314</v>
      </c>
      <c r="AV206" s="37" t="s">
        <v>230</v>
      </c>
      <c r="AW206" s="27">
        <v>0</v>
      </c>
      <c r="AX206" s="191">
        <v>0</v>
      </c>
      <c r="AY206" s="29">
        <f t="shared" si="512"/>
        <v>0</v>
      </c>
      <c r="AZ206" s="27">
        <v>0</v>
      </c>
      <c r="BA206" s="189">
        <f t="shared" si="513"/>
        <v>0</v>
      </c>
      <c r="BB206" s="142">
        <v>44105</v>
      </c>
      <c r="BC206" s="27" t="s">
        <v>291</v>
      </c>
      <c r="BD206" s="27" t="str">
        <f>IF(MATRIZASPECTOS[[#This Row],[(E) Tipo de valoración extraordinaria 2020]]="","",IF(MATRIZASPECTOS[[#This Row],[(E) Tipo de valoración extraordinaria 2020]]="Manual","",MATRIZASPECTOS[[#This Row],[(2) Probabilidad]]))</f>
        <v>Certeza</v>
      </c>
      <c r="BE206" s="27" t="str">
        <f>IF(MATRIZASPECTOS[[#This Row],[(E) Tipo de valoración extraordinaria 2020]]="","",IF(MATRIZASPECTOS[[#This Row],[(E) Tipo de valoración extraordinaria 2020]]="Manual","",MATRIZASPECTOS[[#This Row],[(2) Consecuencia]]))</f>
        <v>Moderada</v>
      </c>
      <c r="BF206" s="27" t="str">
        <f t="shared" si="514"/>
        <v>Moderado</v>
      </c>
      <c r="BG206" s="27">
        <f t="shared" si="515"/>
        <v>5</v>
      </c>
      <c r="BH206" s="27">
        <f t="shared" si="516"/>
        <v>3</v>
      </c>
      <c r="BI206" s="27">
        <f t="shared" si="517"/>
        <v>15</v>
      </c>
      <c r="BJ206" s="29">
        <f t="shared" si="518"/>
        <v>15</v>
      </c>
      <c r="BK206" s="27" t="str">
        <f t="shared" ref="BK206:BK208" si="525">IF(BJ206="","",IF(BJ206&lt;=10,"Tolerable",IF(BJ206&lt;=15,"Potencialmente no tolerable",IF(BJ206&gt;15,"No tolerable",""))))</f>
        <v>Potencialmente no tolerable</v>
      </c>
      <c r="BL206" s="27" t="str">
        <f t="shared" si="519"/>
        <v>No</v>
      </c>
      <c r="BM206" s="53" t="s">
        <v>420</v>
      </c>
      <c r="BN206" s="37"/>
      <c r="BO206" s="29">
        <f t="shared" si="520"/>
        <v>0</v>
      </c>
      <c r="BP206" s="28"/>
      <c r="BQ206" s="29" t="str">
        <f t="shared" si="482"/>
        <v/>
      </c>
      <c r="BR206" s="27"/>
      <c r="BS206" s="49" t="str">
        <f t="shared" si="483"/>
        <v/>
      </c>
      <c r="BT206" s="25"/>
      <c r="BU206" s="27">
        <f t="shared" si="521"/>
        <v>15</v>
      </c>
      <c r="BV206" s="27" t="str">
        <f t="shared" si="522"/>
        <v>Potencialmente no tolerable</v>
      </c>
      <c r="BW206" s="29" t="str">
        <f t="shared" si="484"/>
        <v/>
      </c>
      <c r="BX206" s="27" t="str">
        <f t="shared" si="485"/>
        <v/>
      </c>
      <c r="BY206" s="27" t="str">
        <f t="shared" si="486"/>
        <v/>
      </c>
      <c r="BZ206" s="53"/>
      <c r="CA206" s="37"/>
      <c r="CB206" s="29" t="str">
        <f t="shared" si="487"/>
        <v/>
      </c>
      <c r="CC206" s="28"/>
      <c r="CD206" s="29" t="str">
        <f t="shared" si="488"/>
        <v/>
      </c>
      <c r="CE206" s="27"/>
      <c r="CF206" s="49" t="str">
        <f t="shared" si="489"/>
        <v/>
      </c>
      <c r="CG206" s="25"/>
      <c r="CH206" s="27" t="str">
        <f t="shared" si="490"/>
        <v/>
      </c>
      <c r="CI206" s="27" t="str">
        <f t="shared" si="491"/>
        <v/>
      </c>
      <c r="CJ206" s="29" t="str">
        <f t="shared" si="492"/>
        <v/>
      </c>
      <c r="CK206" s="27" t="str">
        <f t="shared" si="493"/>
        <v/>
      </c>
      <c r="CL206" s="27" t="str">
        <f t="shared" si="494"/>
        <v/>
      </c>
      <c r="CM206" s="53"/>
      <c r="CN206" s="37"/>
      <c r="CO206" s="29" t="str">
        <f t="shared" si="495"/>
        <v/>
      </c>
      <c r="CP206" s="28"/>
      <c r="CQ206" s="29" t="str">
        <f t="shared" si="496"/>
        <v/>
      </c>
      <c r="CR206" s="27"/>
      <c r="CS206" s="49" t="str">
        <f t="shared" si="497"/>
        <v/>
      </c>
      <c r="CT206" s="25"/>
      <c r="CU206" s="27" t="str">
        <f t="shared" si="498"/>
        <v/>
      </c>
      <c r="CV206" s="27" t="str">
        <f t="shared" si="499"/>
        <v/>
      </c>
      <c r="CW206" s="29" t="str">
        <f t="shared" si="500"/>
        <v/>
      </c>
      <c r="CX206" s="27" t="str">
        <f t="shared" si="501"/>
        <v/>
      </c>
      <c r="CY206" s="27" t="str">
        <f t="shared" si="502"/>
        <v/>
      </c>
      <c r="CZ206" s="30"/>
    </row>
    <row r="207" spans="1:104" ht="45.75" thickBot="1" x14ac:dyDescent="0.3">
      <c r="A207" s="17">
        <v>204</v>
      </c>
      <c r="B207" s="18" t="str">
        <f t="shared" si="470"/>
        <v>Seguridad Minera</v>
      </c>
      <c r="C207" s="18" t="str">
        <f t="shared" si="471"/>
        <v>Generación de residuos</v>
      </c>
      <c r="D207" s="18" t="str">
        <f t="shared" si="472"/>
        <v>Contaminación por generación de residuos de escombro</v>
      </c>
      <c r="E207" s="35">
        <v>43647</v>
      </c>
      <c r="F207" s="167" t="s">
        <v>334</v>
      </c>
      <c r="G207" s="99" t="s">
        <v>177</v>
      </c>
      <c r="H207" s="99" t="s">
        <v>338</v>
      </c>
      <c r="I207" s="26" t="s">
        <v>7</v>
      </c>
      <c r="J207" s="27" t="s">
        <v>92</v>
      </c>
      <c r="K207" s="111" t="s">
        <v>221</v>
      </c>
      <c r="L207" s="53" t="s">
        <v>280</v>
      </c>
      <c r="M207" s="37" t="s">
        <v>68</v>
      </c>
      <c r="N207" s="26" t="s">
        <v>224</v>
      </c>
      <c r="O207" s="26" t="s">
        <v>464</v>
      </c>
      <c r="P207" s="26" t="s">
        <v>23</v>
      </c>
      <c r="Q207" s="26" t="s">
        <v>57</v>
      </c>
      <c r="R207" s="27" t="s">
        <v>71</v>
      </c>
      <c r="S207" s="55" t="s">
        <v>76</v>
      </c>
      <c r="T207" s="35">
        <v>43647</v>
      </c>
      <c r="U207" s="27" t="s">
        <v>99</v>
      </c>
      <c r="V207" s="27" t="s">
        <v>104</v>
      </c>
      <c r="W207" s="27" t="str">
        <f t="shared" si="473"/>
        <v>Bajo</v>
      </c>
      <c r="X207" s="27">
        <f t="shared" si="523"/>
        <v>1</v>
      </c>
      <c r="Y207" s="27">
        <f t="shared" si="524"/>
        <v>5</v>
      </c>
      <c r="Z207" s="27">
        <f t="shared" si="476"/>
        <v>5</v>
      </c>
      <c r="AA207" s="27" t="str">
        <f t="shared" si="477"/>
        <v>Tolerable</v>
      </c>
      <c r="AB207" s="27" t="str">
        <f t="shared" si="478"/>
        <v>No</v>
      </c>
      <c r="AC207" s="53" t="s">
        <v>306</v>
      </c>
      <c r="AD207" s="80" t="s">
        <v>230</v>
      </c>
      <c r="AE207" s="78">
        <v>0</v>
      </c>
      <c r="AF207" s="83">
        <v>0</v>
      </c>
      <c r="AG207" s="29">
        <f t="shared" si="479"/>
        <v>0</v>
      </c>
      <c r="AH207" s="27">
        <v>0</v>
      </c>
      <c r="AI207" s="184">
        <f t="shared" si="506"/>
        <v>0</v>
      </c>
      <c r="AJ207" s="142">
        <v>44006</v>
      </c>
      <c r="AK207" s="142" t="s">
        <v>291</v>
      </c>
      <c r="AL207" s="152" t="str">
        <f>IF(MATRIZASPECTOS[[#This Row],[(2) Tipo de valoración 2020]]="","",IF(MATRIZASPECTOS[[#This Row],[(2) Tipo de valoración 2020]]="Manual","",MATRIZASPECTOS[[#This Row],[Probabilidad]]))</f>
        <v>Improbable</v>
      </c>
      <c r="AM207" s="152" t="str">
        <f>IF(MATRIZASPECTOS[[#This Row],[(2) Tipo de valoración 2020]]="","",IF(MATRIZASPECTOS[[#This Row],[(2) Tipo de valoración 2020]]="Manual","",MATRIZASPECTOS[[#This Row],[Consecuencia]]))</f>
        <v>Alta</v>
      </c>
      <c r="AN207" s="153" t="str">
        <f t="shared" si="507"/>
        <v>Bajo</v>
      </c>
      <c r="AO207" s="153">
        <f t="shared" si="508"/>
        <v>1</v>
      </c>
      <c r="AP207" s="153">
        <f t="shared" si="509"/>
        <v>5</v>
      </c>
      <c r="AQ207" s="27">
        <f t="shared" si="510"/>
        <v>5</v>
      </c>
      <c r="AR207" s="29">
        <f t="shared" si="511"/>
        <v>5</v>
      </c>
      <c r="AS207" s="27" t="str">
        <f t="shared" si="480"/>
        <v>Tolerable</v>
      </c>
      <c r="AT207" s="27" t="str">
        <f t="shared" si="481"/>
        <v>No</v>
      </c>
      <c r="AU207" s="140" t="s">
        <v>314</v>
      </c>
      <c r="AV207" s="37" t="s">
        <v>230</v>
      </c>
      <c r="AW207" s="27">
        <v>0</v>
      </c>
      <c r="AX207" s="191">
        <v>0</v>
      </c>
      <c r="AY207" s="29">
        <f t="shared" si="512"/>
        <v>0</v>
      </c>
      <c r="AZ207" s="27">
        <v>0</v>
      </c>
      <c r="BA207" s="189">
        <f t="shared" si="513"/>
        <v>0</v>
      </c>
      <c r="BB207" s="142">
        <v>44105</v>
      </c>
      <c r="BC207" s="27" t="s">
        <v>291</v>
      </c>
      <c r="BD207" s="27" t="str">
        <f>IF(MATRIZASPECTOS[[#This Row],[(E) Tipo de valoración extraordinaria 2020]]="","",IF(MATRIZASPECTOS[[#This Row],[(E) Tipo de valoración extraordinaria 2020]]="Manual","",MATRIZASPECTOS[[#This Row],[(2) Probabilidad]]))</f>
        <v>Improbable</v>
      </c>
      <c r="BE207" s="27" t="str">
        <f>IF(MATRIZASPECTOS[[#This Row],[(E) Tipo de valoración extraordinaria 2020]]="","",IF(MATRIZASPECTOS[[#This Row],[(E) Tipo de valoración extraordinaria 2020]]="Manual","",MATRIZASPECTOS[[#This Row],[(2) Consecuencia]]))</f>
        <v>Alta</v>
      </c>
      <c r="BF207" s="27" t="str">
        <f t="shared" si="514"/>
        <v>Bajo</v>
      </c>
      <c r="BG207" s="27">
        <f t="shared" si="515"/>
        <v>1</v>
      </c>
      <c r="BH207" s="27">
        <f t="shared" si="516"/>
        <v>5</v>
      </c>
      <c r="BI207" s="27">
        <f t="shared" si="517"/>
        <v>5</v>
      </c>
      <c r="BJ207" s="29">
        <f t="shared" si="518"/>
        <v>5</v>
      </c>
      <c r="BK207" s="27" t="str">
        <f t="shared" si="525"/>
        <v>Tolerable</v>
      </c>
      <c r="BL207" s="27" t="str">
        <f t="shared" si="519"/>
        <v>No</v>
      </c>
      <c r="BM207" s="53" t="s">
        <v>421</v>
      </c>
      <c r="BN207" s="37"/>
      <c r="BO207" s="29">
        <f t="shared" si="520"/>
        <v>0</v>
      </c>
      <c r="BP207" s="28"/>
      <c r="BQ207" s="29" t="str">
        <f t="shared" si="482"/>
        <v/>
      </c>
      <c r="BR207" s="27"/>
      <c r="BS207" s="49" t="str">
        <f t="shared" si="483"/>
        <v/>
      </c>
      <c r="BT207" s="25"/>
      <c r="BU207" s="27">
        <f t="shared" si="521"/>
        <v>5</v>
      </c>
      <c r="BV207" s="27" t="str">
        <f t="shared" si="522"/>
        <v>Tolerable</v>
      </c>
      <c r="BW207" s="29" t="str">
        <f t="shared" si="484"/>
        <v/>
      </c>
      <c r="BX207" s="27" t="str">
        <f t="shared" si="485"/>
        <v/>
      </c>
      <c r="BY207" s="27" t="str">
        <f t="shared" si="486"/>
        <v/>
      </c>
      <c r="BZ207" s="53"/>
      <c r="CA207" s="37"/>
      <c r="CB207" s="29" t="str">
        <f t="shared" si="487"/>
        <v/>
      </c>
      <c r="CC207" s="28"/>
      <c r="CD207" s="29" t="str">
        <f t="shared" si="488"/>
        <v/>
      </c>
      <c r="CE207" s="27"/>
      <c r="CF207" s="49" t="str">
        <f t="shared" si="489"/>
        <v/>
      </c>
      <c r="CG207" s="25"/>
      <c r="CH207" s="27" t="str">
        <f t="shared" si="490"/>
        <v/>
      </c>
      <c r="CI207" s="27" t="str">
        <f t="shared" si="491"/>
        <v/>
      </c>
      <c r="CJ207" s="29" t="str">
        <f t="shared" si="492"/>
        <v/>
      </c>
      <c r="CK207" s="27" t="str">
        <f t="shared" si="493"/>
        <v/>
      </c>
      <c r="CL207" s="27" t="str">
        <f t="shared" si="494"/>
        <v/>
      </c>
      <c r="CM207" s="53"/>
      <c r="CN207" s="37"/>
      <c r="CO207" s="29" t="str">
        <f t="shared" si="495"/>
        <v/>
      </c>
      <c r="CP207" s="28"/>
      <c r="CQ207" s="29" t="str">
        <f t="shared" si="496"/>
        <v/>
      </c>
      <c r="CR207" s="27"/>
      <c r="CS207" s="49" t="str">
        <f t="shared" si="497"/>
        <v/>
      </c>
      <c r="CT207" s="25"/>
      <c r="CU207" s="27" t="str">
        <f t="shared" si="498"/>
        <v/>
      </c>
      <c r="CV207" s="27" t="str">
        <f t="shared" si="499"/>
        <v/>
      </c>
      <c r="CW207" s="29" t="str">
        <f t="shared" si="500"/>
        <v/>
      </c>
      <c r="CX207" s="27" t="str">
        <f t="shared" si="501"/>
        <v/>
      </c>
      <c r="CY207" s="27" t="str">
        <f t="shared" si="502"/>
        <v/>
      </c>
      <c r="CZ207" s="30"/>
    </row>
    <row r="208" spans="1:104" ht="45.75" thickBot="1" x14ac:dyDescent="0.3">
      <c r="A208" s="17">
        <v>205</v>
      </c>
      <c r="B208" s="68" t="str">
        <f t="shared" si="470"/>
        <v>Seguridad Minera</v>
      </c>
      <c r="C208" s="68" t="str">
        <f t="shared" si="471"/>
        <v>Generación de residuos</v>
      </c>
      <c r="D208" s="68" t="str">
        <f t="shared" si="472"/>
        <v>Contaminación por generación de residuos peligrosos</v>
      </c>
      <c r="E208" s="114">
        <v>43647</v>
      </c>
      <c r="F208" s="170" t="s">
        <v>334</v>
      </c>
      <c r="G208" s="99" t="s">
        <v>177</v>
      </c>
      <c r="H208" s="99" t="s">
        <v>338</v>
      </c>
      <c r="I208" s="115" t="s">
        <v>7</v>
      </c>
      <c r="J208" s="27" t="s">
        <v>92</v>
      </c>
      <c r="K208" s="105" t="s">
        <v>222</v>
      </c>
      <c r="L208" s="53" t="s">
        <v>280</v>
      </c>
      <c r="M208" s="71" t="s">
        <v>68</v>
      </c>
      <c r="N208" s="115" t="s">
        <v>225</v>
      </c>
      <c r="O208" s="115" t="s">
        <v>464</v>
      </c>
      <c r="P208" s="115" t="s">
        <v>23</v>
      </c>
      <c r="Q208" s="115" t="s">
        <v>56</v>
      </c>
      <c r="R208" s="69" t="s">
        <v>71</v>
      </c>
      <c r="S208" s="117" t="s">
        <v>76</v>
      </c>
      <c r="T208" s="114">
        <v>43647</v>
      </c>
      <c r="U208" s="69" t="s">
        <v>99</v>
      </c>
      <c r="V208" s="69" t="s">
        <v>103</v>
      </c>
      <c r="W208" s="69" t="str">
        <f t="shared" si="473"/>
        <v>Bajo</v>
      </c>
      <c r="X208" s="69">
        <f t="shared" si="523"/>
        <v>1</v>
      </c>
      <c r="Y208" s="69">
        <f t="shared" si="524"/>
        <v>3</v>
      </c>
      <c r="Z208" s="69">
        <f t="shared" si="476"/>
        <v>3</v>
      </c>
      <c r="AA208" s="69" t="str">
        <f t="shared" si="477"/>
        <v>Tolerable</v>
      </c>
      <c r="AB208" s="69" t="str">
        <f t="shared" si="478"/>
        <v>No</v>
      </c>
      <c r="AC208" s="53" t="s">
        <v>306</v>
      </c>
      <c r="AD208" s="80" t="s">
        <v>230</v>
      </c>
      <c r="AE208" s="78">
        <v>0</v>
      </c>
      <c r="AF208" s="72">
        <v>0</v>
      </c>
      <c r="AG208" s="73">
        <f t="shared" si="479"/>
        <v>0</v>
      </c>
      <c r="AH208" s="69">
        <v>0</v>
      </c>
      <c r="AI208" s="185">
        <f t="shared" si="506"/>
        <v>0</v>
      </c>
      <c r="AJ208" s="143">
        <v>44006</v>
      </c>
      <c r="AK208" s="143" t="s">
        <v>291</v>
      </c>
      <c r="AL208" s="154" t="str">
        <f>IF(MATRIZASPECTOS[[#This Row],[(2) Tipo de valoración 2020]]="","",IF(MATRIZASPECTOS[[#This Row],[(2) Tipo de valoración 2020]]="Manual","",MATRIZASPECTOS[[#This Row],[Probabilidad]]))</f>
        <v>Improbable</v>
      </c>
      <c r="AM208" s="154" t="str">
        <f>IF(MATRIZASPECTOS[[#This Row],[(2) Tipo de valoración 2020]]="","",IF(MATRIZASPECTOS[[#This Row],[(2) Tipo de valoración 2020]]="Manual","",MATRIZASPECTOS[[#This Row],[Consecuencia]]))</f>
        <v>Moderada</v>
      </c>
      <c r="AN208" s="155" t="str">
        <f t="shared" si="507"/>
        <v>Bajo</v>
      </c>
      <c r="AO208" s="155">
        <f t="shared" si="508"/>
        <v>1</v>
      </c>
      <c r="AP208" s="155">
        <f t="shared" si="509"/>
        <v>3</v>
      </c>
      <c r="AQ208" s="69">
        <f t="shared" si="510"/>
        <v>3</v>
      </c>
      <c r="AR208" s="73">
        <f t="shared" si="511"/>
        <v>3</v>
      </c>
      <c r="AS208" s="69" t="str">
        <f t="shared" si="480"/>
        <v>Tolerable</v>
      </c>
      <c r="AT208" s="69" t="str">
        <f t="shared" si="481"/>
        <v>No</v>
      </c>
      <c r="AU208" s="140" t="s">
        <v>314</v>
      </c>
      <c r="AV208" s="37" t="s">
        <v>230</v>
      </c>
      <c r="AW208" s="27">
        <v>0</v>
      </c>
      <c r="AX208" s="191">
        <v>0</v>
      </c>
      <c r="AY208" s="29">
        <f t="shared" si="512"/>
        <v>0</v>
      </c>
      <c r="AZ208" s="27">
        <v>0</v>
      </c>
      <c r="BA208" s="189">
        <f t="shared" si="513"/>
        <v>0</v>
      </c>
      <c r="BB208" s="142">
        <v>44105</v>
      </c>
      <c r="BC208" s="27" t="s">
        <v>291</v>
      </c>
      <c r="BD208" s="27" t="str">
        <f>IF(MATRIZASPECTOS[[#This Row],[(E) Tipo de valoración extraordinaria 2020]]="","",IF(MATRIZASPECTOS[[#This Row],[(E) Tipo de valoración extraordinaria 2020]]="Manual","",MATRIZASPECTOS[[#This Row],[(2) Probabilidad]]))</f>
        <v>Improbable</v>
      </c>
      <c r="BE208" s="27" t="str">
        <f>IF(MATRIZASPECTOS[[#This Row],[(E) Tipo de valoración extraordinaria 2020]]="","",IF(MATRIZASPECTOS[[#This Row],[(E) Tipo de valoración extraordinaria 2020]]="Manual","",MATRIZASPECTOS[[#This Row],[(2) Consecuencia]]))</f>
        <v>Moderada</v>
      </c>
      <c r="BF208" s="27" t="str">
        <f t="shared" si="514"/>
        <v>Bajo</v>
      </c>
      <c r="BG208" s="27">
        <f t="shared" si="515"/>
        <v>1</v>
      </c>
      <c r="BH208" s="27">
        <f t="shared" si="516"/>
        <v>3</v>
      </c>
      <c r="BI208" s="27">
        <f t="shared" si="517"/>
        <v>3</v>
      </c>
      <c r="BJ208" s="29">
        <f t="shared" si="518"/>
        <v>3</v>
      </c>
      <c r="BK208" s="69" t="str">
        <f t="shared" si="525"/>
        <v>Tolerable</v>
      </c>
      <c r="BL208" s="27" t="str">
        <f t="shared" si="519"/>
        <v>No</v>
      </c>
      <c r="BM208" s="53" t="s">
        <v>448</v>
      </c>
      <c r="BN208" s="71"/>
      <c r="BO208" s="73">
        <f t="shared" si="520"/>
        <v>0</v>
      </c>
      <c r="BP208" s="72"/>
      <c r="BQ208" s="73" t="str">
        <f t="shared" si="482"/>
        <v/>
      </c>
      <c r="BR208" s="69"/>
      <c r="BS208" s="74" t="str">
        <f t="shared" si="483"/>
        <v/>
      </c>
      <c r="BT208" s="75"/>
      <c r="BU208" s="69">
        <f t="shared" si="521"/>
        <v>3</v>
      </c>
      <c r="BV208" s="69" t="str">
        <f t="shared" si="522"/>
        <v>Tolerable</v>
      </c>
      <c r="BW208" s="73" t="str">
        <f t="shared" si="484"/>
        <v/>
      </c>
      <c r="BX208" s="69" t="str">
        <f t="shared" si="485"/>
        <v/>
      </c>
      <c r="BY208" s="69" t="str">
        <f t="shared" si="486"/>
        <v/>
      </c>
      <c r="BZ208" s="70"/>
      <c r="CA208" s="71"/>
      <c r="CB208" s="73" t="str">
        <f t="shared" si="487"/>
        <v/>
      </c>
      <c r="CC208" s="72"/>
      <c r="CD208" s="73" t="str">
        <f t="shared" si="488"/>
        <v/>
      </c>
      <c r="CE208" s="69"/>
      <c r="CF208" s="74" t="str">
        <f t="shared" si="489"/>
        <v/>
      </c>
      <c r="CG208" s="75"/>
      <c r="CH208" s="69" t="str">
        <f t="shared" si="490"/>
        <v/>
      </c>
      <c r="CI208" s="69" t="str">
        <f t="shared" si="491"/>
        <v/>
      </c>
      <c r="CJ208" s="73" t="str">
        <f t="shared" si="492"/>
        <v/>
      </c>
      <c r="CK208" s="69" t="str">
        <f t="shared" si="493"/>
        <v/>
      </c>
      <c r="CL208" s="69" t="str">
        <f t="shared" si="494"/>
        <v/>
      </c>
      <c r="CM208" s="70"/>
      <c r="CN208" s="71"/>
      <c r="CO208" s="73" t="str">
        <f t="shared" si="495"/>
        <v/>
      </c>
      <c r="CP208" s="72"/>
      <c r="CQ208" s="73" t="str">
        <f t="shared" si="496"/>
        <v/>
      </c>
      <c r="CR208" s="69"/>
      <c r="CS208" s="74" t="str">
        <f t="shared" si="497"/>
        <v/>
      </c>
      <c r="CT208" s="75"/>
      <c r="CU208" s="69" t="str">
        <f t="shared" si="498"/>
        <v/>
      </c>
      <c r="CV208" s="69" t="str">
        <f t="shared" si="499"/>
        <v/>
      </c>
      <c r="CW208" s="73" t="str">
        <f t="shared" si="500"/>
        <v/>
      </c>
      <c r="CX208" s="69" t="str">
        <f t="shared" si="501"/>
        <v/>
      </c>
      <c r="CY208" s="69" t="str">
        <f t="shared" si="502"/>
        <v/>
      </c>
      <c r="CZ208" s="118"/>
    </row>
    <row r="209" spans="1:104" ht="45.75" thickBot="1" x14ac:dyDescent="0.3">
      <c r="A209" s="17">
        <v>206</v>
      </c>
      <c r="B209" s="68" t="str">
        <f>IF(I209="","",I209)</f>
        <v>Seguridad Minera</v>
      </c>
      <c r="C209" s="68" t="str">
        <f t="shared" ref="C209:D211" si="526">IF(P209="","",P209)</f>
        <v>Generación de residuos</v>
      </c>
      <c r="D209" s="68" t="str">
        <f t="shared" si="526"/>
        <v>Contaminación por generación de residuos peligrosos</v>
      </c>
      <c r="E209" s="114">
        <v>43647</v>
      </c>
      <c r="F209" s="170" t="s">
        <v>334</v>
      </c>
      <c r="G209" s="99" t="s">
        <v>177</v>
      </c>
      <c r="H209" s="99" t="s">
        <v>338</v>
      </c>
      <c r="I209" s="115" t="s">
        <v>7</v>
      </c>
      <c r="J209" s="69" t="s">
        <v>92</v>
      </c>
      <c r="K209" s="116" t="s">
        <v>242</v>
      </c>
      <c r="L209" s="53" t="s">
        <v>280</v>
      </c>
      <c r="M209" s="71" t="s">
        <v>68</v>
      </c>
      <c r="N209" s="115" t="s">
        <v>241</v>
      </c>
      <c r="O209" s="115" t="s">
        <v>464</v>
      </c>
      <c r="P209" s="115" t="s">
        <v>23</v>
      </c>
      <c r="Q209" s="115" t="s">
        <v>56</v>
      </c>
      <c r="R209" s="69" t="s">
        <v>71</v>
      </c>
      <c r="S209" s="117" t="s">
        <v>76</v>
      </c>
      <c r="T209" s="114">
        <v>43647</v>
      </c>
      <c r="U209" s="69" t="s">
        <v>100</v>
      </c>
      <c r="V209" s="69" t="s">
        <v>103</v>
      </c>
      <c r="W209" s="69" t="str">
        <f>IF(Z209="","",IF(Z209&lt;=10,"Bajo",IF(Z209&lt;=15,"Moderado",IF(Z209&gt;15,"Alto",""))))</f>
        <v>Bajo</v>
      </c>
      <c r="X209" s="69">
        <f t="shared" si="523"/>
        <v>3</v>
      </c>
      <c r="Y209" s="69">
        <f t="shared" si="524"/>
        <v>3</v>
      </c>
      <c r="Z209" s="69">
        <f>IF(X209="","",IF(Y209="","",(X209*Y209)))</f>
        <v>9</v>
      </c>
      <c r="AA209" s="69" t="str">
        <f>IF(Z209="","",IF(Z209&lt;=10,"Tolerable",IF(Z209&lt;=15,"Potencialmente no tolerable",IF(Z209&gt;15,"No tolerable",""))))</f>
        <v>Tolerable</v>
      </c>
      <c r="AB209" s="69" t="str">
        <f>IF(AA209="","",IF(AA209="Tolerable","No",IF(AA209="Potencialmente no tolerable","No",IF(AA209="No tolerable","Si",""))))</f>
        <v>No</v>
      </c>
      <c r="AC209" s="53" t="s">
        <v>306</v>
      </c>
      <c r="AD209" s="80" t="s">
        <v>230</v>
      </c>
      <c r="AE209" s="78">
        <v>0</v>
      </c>
      <c r="AF209" s="72">
        <v>0</v>
      </c>
      <c r="AG209" s="73">
        <f>IF(AE209="","",IF(AF209="","",(AE209-(AE209*AF209))))</f>
        <v>0</v>
      </c>
      <c r="AH209" s="69">
        <v>0</v>
      </c>
      <c r="AI209" s="185">
        <f t="shared" si="506"/>
        <v>0</v>
      </c>
      <c r="AJ209" s="143">
        <v>44006</v>
      </c>
      <c r="AK209" s="143" t="s">
        <v>291</v>
      </c>
      <c r="AL209" s="154" t="str">
        <f>IF(MATRIZASPECTOS[[#This Row],[(2) Tipo de valoración 2020]]="","",IF(MATRIZASPECTOS[[#This Row],[(2) Tipo de valoración 2020]]="Manual","",MATRIZASPECTOS[[#This Row],[Probabilidad]]))</f>
        <v>Probable</v>
      </c>
      <c r="AM209" s="154" t="str">
        <f>IF(MATRIZASPECTOS[[#This Row],[(2) Tipo de valoración 2020]]="","",IF(MATRIZASPECTOS[[#This Row],[(2) Tipo de valoración 2020]]="Manual","",MATRIZASPECTOS[[#This Row],[Consecuencia]]))</f>
        <v>Moderada</v>
      </c>
      <c r="AN209" s="155" t="str">
        <f t="shared" si="507"/>
        <v>Bajo</v>
      </c>
      <c r="AO209" s="155">
        <f t="shared" si="508"/>
        <v>3</v>
      </c>
      <c r="AP209" s="155">
        <f t="shared" si="509"/>
        <v>3</v>
      </c>
      <c r="AQ209" s="69">
        <f t="shared" si="510"/>
        <v>9</v>
      </c>
      <c r="AR209" s="73">
        <f t="shared" si="511"/>
        <v>9</v>
      </c>
      <c r="AS209" s="69" t="str">
        <f>IF(AR209="","",IF(AR209&lt;=10,"Tolerable",IF(AR209&lt;=15,"Potencialmente no tolerable",IF(AR209&gt;15,"No tolerable",""))))</f>
        <v>Tolerable</v>
      </c>
      <c r="AT209" s="69" t="str">
        <f>IF(AS209="","",IF(AS209="Tolerable","No",IF(AS209="Potencialmente no tolerable","No",IF(AS209="No tolerable","Si",""))))</f>
        <v>No</v>
      </c>
      <c r="AU209" s="140" t="s">
        <v>314</v>
      </c>
      <c r="AV209" s="37" t="s">
        <v>230</v>
      </c>
      <c r="AW209" s="27">
        <v>0</v>
      </c>
      <c r="AX209" s="191">
        <v>0</v>
      </c>
      <c r="AY209" s="29">
        <f t="shared" si="512"/>
        <v>0</v>
      </c>
      <c r="AZ209" s="27">
        <v>0</v>
      </c>
      <c r="BA209" s="189">
        <f t="shared" si="513"/>
        <v>0</v>
      </c>
      <c r="BB209" s="142">
        <v>44105</v>
      </c>
      <c r="BC209" s="27" t="s">
        <v>291</v>
      </c>
      <c r="BD209" s="27" t="str">
        <f>IF(MATRIZASPECTOS[[#This Row],[(E) Tipo de valoración extraordinaria 2020]]="","",IF(MATRIZASPECTOS[[#This Row],[(E) Tipo de valoración extraordinaria 2020]]="Manual","",MATRIZASPECTOS[[#This Row],[(2) Probabilidad]]))</f>
        <v>Probable</v>
      </c>
      <c r="BE209" s="27" t="str">
        <f>IF(MATRIZASPECTOS[[#This Row],[(E) Tipo de valoración extraordinaria 2020]]="","",IF(MATRIZASPECTOS[[#This Row],[(E) Tipo de valoración extraordinaria 2020]]="Manual","",MATRIZASPECTOS[[#This Row],[(2) Consecuencia]]))</f>
        <v>Moderada</v>
      </c>
      <c r="BF209" s="27" t="str">
        <f t="shared" si="514"/>
        <v>Bajo</v>
      </c>
      <c r="BG209" s="27">
        <f t="shared" si="515"/>
        <v>3</v>
      </c>
      <c r="BH209" s="27">
        <f t="shared" si="516"/>
        <v>3</v>
      </c>
      <c r="BI209" s="27">
        <f t="shared" si="517"/>
        <v>9</v>
      </c>
      <c r="BJ209" s="29">
        <f t="shared" si="518"/>
        <v>9</v>
      </c>
      <c r="BK209" s="69" t="str">
        <f>IF(BJ209="","",IF(BJ209&lt;=10,"Tolerable",IF(BJ209&lt;=15,"Potencialmente no tolerable",IF(BJ209&gt;15,"No tolerable",""))))</f>
        <v>Tolerable</v>
      </c>
      <c r="BL209" s="27" t="str">
        <f t="shared" si="519"/>
        <v>No</v>
      </c>
      <c r="BM209" s="53" t="s">
        <v>447</v>
      </c>
      <c r="BN209" s="71"/>
      <c r="BO209" s="73">
        <f t="shared" si="520"/>
        <v>0</v>
      </c>
      <c r="BP209" s="72"/>
      <c r="BQ209" s="73" t="str">
        <f>IF(BO209="","",IF(BP209="","",(BO209-(BO209*BP209))))</f>
        <v/>
      </c>
      <c r="BR209" s="69"/>
      <c r="BS209" s="74" t="str">
        <f>IF(BQ209="","",IF(BR209="","",((BQ209-BR209)/BQ209)))</f>
        <v/>
      </c>
      <c r="BT209" s="75"/>
      <c r="BU209" s="69">
        <f t="shared" si="521"/>
        <v>9</v>
      </c>
      <c r="BV209" s="69" t="str">
        <f t="shared" si="522"/>
        <v>Tolerable</v>
      </c>
      <c r="BW209" s="73" t="str">
        <f>IF(BS209="","",(IF(BS209&lt;=-1%,(BU209+(ABS(BU209*BS209))),(BU209-((ABS(BU209*BS209))+BP209)))))</f>
        <v/>
      </c>
      <c r="BX209" s="69" t="str">
        <f>IF(BW209="","",IF(BW209&lt;=10,"Tolerable",IF(BW209&lt;=15,"Potencialmente no tolerable",IF(BW209&gt;15,"No tolerable",""))))</f>
        <v/>
      </c>
      <c r="BY209" s="69" t="str">
        <f>IF(BX209="","",IF(BX209="Tolerable","No",IF(BX209="Potencialmente no tolerable","No",IF(BX209="No tolerable","Si",""))))</f>
        <v/>
      </c>
      <c r="BZ209" s="70"/>
      <c r="CA209" s="71"/>
      <c r="CB209" s="73" t="str">
        <f>IF(BR209="","",BR209)</f>
        <v/>
      </c>
      <c r="CC209" s="72"/>
      <c r="CD209" s="73" t="str">
        <f>IF(CB209="","",IF(CC209="","",(CB209-(CB209*CC209))))</f>
        <v/>
      </c>
      <c r="CE209" s="69"/>
      <c r="CF209" s="74" t="str">
        <f>IF(CD209="","",IF(CE209="","",((CD209-CE209)/CD209)))</f>
        <v/>
      </c>
      <c r="CG209" s="75"/>
      <c r="CH209" s="69" t="str">
        <f t="shared" ref="CH209:CI211" si="527">IF(BW209="","",BW209)</f>
        <v/>
      </c>
      <c r="CI209" s="69" t="str">
        <f t="shared" si="527"/>
        <v/>
      </c>
      <c r="CJ209" s="73" t="str">
        <f>IF(CF209="","",(IF(CF209&lt;=-1%,(CH209+(ABS(CH209*CF209))),(CH209-((ABS(CH209*CF209))+CC209)))))</f>
        <v/>
      </c>
      <c r="CK209" s="69" t="str">
        <f>IF(CJ209="","",IF(CJ209&lt;=10,"Tolerable",IF(CJ209&lt;=15,"Potencialmente no tolerable",IF(CJ209&gt;15,"No tolerable",""))))</f>
        <v/>
      </c>
      <c r="CL209" s="69" t="str">
        <f>IF(CK209="","",IF(CK209="Tolerable","No",IF(CK209="Potencialmente no tolerable","No",IF(CK209="No tolerable","Si",""))))</f>
        <v/>
      </c>
      <c r="CM209" s="70"/>
      <c r="CN209" s="71"/>
      <c r="CO209" s="73" t="str">
        <f>IF(CE209="","",CE209)</f>
        <v/>
      </c>
      <c r="CP209" s="72"/>
      <c r="CQ209" s="73" t="str">
        <f>IF(CO209="","",IF(CP209="","",(CO209-(CO209*CP209))))</f>
        <v/>
      </c>
      <c r="CR209" s="69"/>
      <c r="CS209" s="74" t="str">
        <f>IF(CQ209="","",IF(CR209="","",((CQ209-CR209)/CQ209)))</f>
        <v/>
      </c>
      <c r="CT209" s="75"/>
      <c r="CU209" s="69" t="str">
        <f t="shared" ref="CU209:CV211" si="528">IF(CJ209="","",CJ209)</f>
        <v/>
      </c>
      <c r="CV209" s="69" t="str">
        <f t="shared" si="528"/>
        <v/>
      </c>
      <c r="CW209" s="73" t="str">
        <f>IF(CS209="","",(IF(CS209&lt;=-1%,(CU209+(ABS(CU209*CS209))),(CU209-((ABS(CU209*CS209))+CP209)))))</f>
        <v/>
      </c>
      <c r="CX209" s="69" t="str">
        <f>IF(CW209="","",IF(CW209&lt;=10,"Tolerable",IF(CW209&lt;=15,"Potencialmente no tolerable",IF(CW209&gt;15,"No tolerable",""))))</f>
        <v/>
      </c>
      <c r="CY209" s="69" t="str">
        <f>IF(CX209="","",IF(CX209="Tolerable","No",IF(CX209="Potencialmente no tolerable","No",IF(CX209="No tolerable","Si",""))))</f>
        <v/>
      </c>
      <c r="CZ209" s="118"/>
    </row>
    <row r="210" spans="1:104" ht="45.75" thickBot="1" x14ac:dyDescent="0.3">
      <c r="A210" s="17">
        <v>207</v>
      </c>
      <c r="B210" s="68" t="str">
        <f>IF(I210="","",I210)</f>
        <v>Seguridad Minera</v>
      </c>
      <c r="C210" s="68" t="str">
        <f t="shared" si="526"/>
        <v>Generación de derrames</v>
      </c>
      <c r="D210" s="68" t="str">
        <f t="shared" si="526"/>
        <v>Contaminación del suelo</v>
      </c>
      <c r="E210" s="114">
        <v>43647</v>
      </c>
      <c r="F210" s="170" t="s">
        <v>334</v>
      </c>
      <c r="G210" s="99" t="s">
        <v>177</v>
      </c>
      <c r="H210" s="99" t="s">
        <v>338</v>
      </c>
      <c r="I210" s="115" t="s">
        <v>7</v>
      </c>
      <c r="J210" s="69" t="s">
        <v>92</v>
      </c>
      <c r="K210" s="116" t="s">
        <v>242</v>
      </c>
      <c r="L210" s="53" t="s">
        <v>280</v>
      </c>
      <c r="M210" s="71" t="s">
        <v>68</v>
      </c>
      <c r="N210" s="115" t="s">
        <v>244</v>
      </c>
      <c r="O210" s="115" t="s">
        <v>464</v>
      </c>
      <c r="P210" s="115" t="s">
        <v>34</v>
      </c>
      <c r="Q210" s="115" t="s">
        <v>54</v>
      </c>
      <c r="R210" s="69" t="s">
        <v>71</v>
      </c>
      <c r="S210" s="117" t="s">
        <v>76</v>
      </c>
      <c r="T210" s="114">
        <v>43647</v>
      </c>
      <c r="U210" s="69" t="s">
        <v>100</v>
      </c>
      <c r="V210" s="69" t="s">
        <v>104</v>
      </c>
      <c r="W210" s="69" t="str">
        <f>IF(Z210="","",IF(Z210&lt;=10,"Bajo",IF(Z210&lt;=15,"Moderado",IF(Z210&gt;15,"Alto",""))))</f>
        <v>Moderado</v>
      </c>
      <c r="X210" s="69">
        <f t="shared" si="523"/>
        <v>3</v>
      </c>
      <c r="Y210" s="69">
        <f t="shared" si="524"/>
        <v>5</v>
      </c>
      <c r="Z210" s="69">
        <f>IF(X210="","",IF(Y210="","",(X210*Y210)))</f>
        <v>15</v>
      </c>
      <c r="AA210" s="69" t="str">
        <f>IF(Z210="","",IF(Z210&lt;=10,"Tolerable",IF(Z210&lt;=15,"Potencialmente no tolerable",IF(Z210&gt;15,"No tolerable",""))))</f>
        <v>Potencialmente no tolerable</v>
      </c>
      <c r="AB210" s="69" t="str">
        <f>IF(AA210="","",IF(AA210="Tolerable","No",IF(AA210="Potencialmente no tolerable","No",IF(AA210="No tolerable","Si",""))))</f>
        <v>No</v>
      </c>
      <c r="AC210" s="53" t="s">
        <v>306</v>
      </c>
      <c r="AD210" s="71" t="s">
        <v>230</v>
      </c>
      <c r="AE210" s="69">
        <v>0</v>
      </c>
      <c r="AF210" s="72">
        <v>0</v>
      </c>
      <c r="AG210" s="73">
        <f>IF(AE210="","",IF(AF210="","",(AE210-(AE210*AF210))))</f>
        <v>0</v>
      </c>
      <c r="AH210" s="69">
        <v>0</v>
      </c>
      <c r="AI210" s="185">
        <f t="shared" si="506"/>
        <v>0</v>
      </c>
      <c r="AJ210" s="143">
        <v>44006</v>
      </c>
      <c r="AK210" s="143" t="s">
        <v>291</v>
      </c>
      <c r="AL210" s="154" t="str">
        <f>IF(MATRIZASPECTOS[[#This Row],[(2) Tipo de valoración 2020]]="","",IF(MATRIZASPECTOS[[#This Row],[(2) Tipo de valoración 2020]]="Manual","",MATRIZASPECTOS[[#This Row],[Probabilidad]]))</f>
        <v>Probable</v>
      </c>
      <c r="AM210" s="154" t="str">
        <f>IF(MATRIZASPECTOS[[#This Row],[(2) Tipo de valoración 2020]]="","",IF(MATRIZASPECTOS[[#This Row],[(2) Tipo de valoración 2020]]="Manual","",MATRIZASPECTOS[[#This Row],[Consecuencia]]))</f>
        <v>Alta</v>
      </c>
      <c r="AN210" s="155" t="str">
        <f t="shared" si="507"/>
        <v>Moderado</v>
      </c>
      <c r="AO210" s="155">
        <f t="shared" si="508"/>
        <v>3</v>
      </c>
      <c r="AP210" s="155">
        <f t="shared" si="509"/>
        <v>5</v>
      </c>
      <c r="AQ210" s="69">
        <f t="shared" si="510"/>
        <v>15</v>
      </c>
      <c r="AR210" s="73">
        <f t="shared" si="511"/>
        <v>15</v>
      </c>
      <c r="AS210" s="69" t="str">
        <f>IF(AR210="","",IF(AR210&lt;=10,"Tolerable",IF(AR210&lt;=15,"Potencialmente no tolerable",IF(AR210&gt;15,"No tolerable",""))))</f>
        <v>Potencialmente no tolerable</v>
      </c>
      <c r="AT210" s="69" t="str">
        <f>IF(AS210="","",IF(AS210="Tolerable","No",IF(AS210="Potencialmente no tolerable","No",IF(AS210="No tolerable","Si",""))))</f>
        <v>No</v>
      </c>
      <c r="AU210" s="140" t="s">
        <v>314</v>
      </c>
      <c r="AV210" s="37" t="s">
        <v>230</v>
      </c>
      <c r="AW210" s="27">
        <v>0</v>
      </c>
      <c r="AX210" s="191">
        <v>0</v>
      </c>
      <c r="AY210" s="29">
        <f t="shared" si="512"/>
        <v>0</v>
      </c>
      <c r="AZ210" s="27">
        <v>0</v>
      </c>
      <c r="BA210" s="189">
        <f t="shared" si="513"/>
        <v>0</v>
      </c>
      <c r="BB210" s="143">
        <v>44105</v>
      </c>
      <c r="BC210" s="27" t="s">
        <v>291</v>
      </c>
      <c r="BD210" s="27" t="str">
        <f>IF(MATRIZASPECTOS[[#This Row],[(E) Tipo de valoración extraordinaria 2020]]="","",IF(MATRIZASPECTOS[[#This Row],[(E) Tipo de valoración extraordinaria 2020]]="Manual","",MATRIZASPECTOS[[#This Row],[(2) Probabilidad]]))</f>
        <v>Probable</v>
      </c>
      <c r="BE210" s="27" t="str">
        <f>IF(MATRIZASPECTOS[[#This Row],[(E) Tipo de valoración extraordinaria 2020]]="","",IF(MATRIZASPECTOS[[#This Row],[(E) Tipo de valoración extraordinaria 2020]]="Manual","",MATRIZASPECTOS[[#This Row],[(2) Consecuencia]]))</f>
        <v>Alta</v>
      </c>
      <c r="BF210" s="27" t="str">
        <f t="shared" si="514"/>
        <v>Moderado</v>
      </c>
      <c r="BG210" s="27">
        <f t="shared" si="515"/>
        <v>3</v>
      </c>
      <c r="BH210" s="27">
        <f t="shared" si="516"/>
        <v>5</v>
      </c>
      <c r="BI210" s="27">
        <f t="shared" si="517"/>
        <v>15</v>
      </c>
      <c r="BJ210" s="29">
        <f t="shared" si="518"/>
        <v>15</v>
      </c>
      <c r="BK210" s="69" t="str">
        <f>IF(BJ210="","",IF(BJ210&lt;=10,"Tolerable",IF(BJ210&lt;=15,"Potencialmente no tolerable",IF(BJ210&gt;15,"No tolerable",""))))</f>
        <v>Potencialmente no tolerable</v>
      </c>
      <c r="BL210" s="27" t="str">
        <f t="shared" si="519"/>
        <v>No</v>
      </c>
      <c r="BM210" s="53" t="s">
        <v>410</v>
      </c>
      <c r="BN210" s="71"/>
      <c r="BO210" s="73">
        <f t="shared" si="520"/>
        <v>0</v>
      </c>
      <c r="BP210" s="72"/>
      <c r="BQ210" s="73" t="str">
        <f>IF(BO210="","",IF(BP210="","",(BO210-(BO210*BP210))))</f>
        <v/>
      </c>
      <c r="BR210" s="69"/>
      <c r="BS210" s="74" t="str">
        <f>IF(BQ210="","",IF(BR210="","",((BQ210-BR210)/BQ210)))</f>
        <v/>
      </c>
      <c r="BT210" s="75"/>
      <c r="BU210" s="69">
        <f t="shared" si="521"/>
        <v>15</v>
      </c>
      <c r="BV210" s="69" t="str">
        <f t="shared" si="522"/>
        <v>Potencialmente no tolerable</v>
      </c>
      <c r="BW210" s="73" t="str">
        <f>IF(BS210="","",(IF(BS210&lt;=-1%,(BU210+(ABS(BU210*BS210))),(BU210-((ABS(BU210*BS210))+BP210)))))</f>
        <v/>
      </c>
      <c r="BX210" s="69" t="str">
        <f>IF(BW210="","",IF(BW210&lt;=10,"Tolerable",IF(BW210&lt;=15,"Potencialmente no tolerable",IF(BW210&gt;15,"No tolerable",""))))</f>
        <v/>
      </c>
      <c r="BY210" s="69" t="str">
        <f>IF(BX210="","",IF(BX210="Tolerable","No",IF(BX210="Potencialmente no tolerable","No",IF(BX210="No tolerable","Si",""))))</f>
        <v/>
      </c>
      <c r="BZ210" s="70"/>
      <c r="CA210" s="71"/>
      <c r="CB210" s="73" t="str">
        <f>IF(BR210="","",BR210)</f>
        <v/>
      </c>
      <c r="CC210" s="72"/>
      <c r="CD210" s="73" t="str">
        <f>IF(CB210="","",IF(CC210="","",(CB210-(CB210*CC210))))</f>
        <v/>
      </c>
      <c r="CE210" s="69"/>
      <c r="CF210" s="74" t="str">
        <f>IF(CD210="","",IF(CE210="","",((CD210-CE210)/CD210)))</f>
        <v/>
      </c>
      <c r="CG210" s="75"/>
      <c r="CH210" s="69" t="str">
        <f t="shared" si="527"/>
        <v/>
      </c>
      <c r="CI210" s="69" t="str">
        <f t="shared" si="527"/>
        <v/>
      </c>
      <c r="CJ210" s="73" t="str">
        <f>IF(CF210="","",(IF(CF210&lt;=-1%,(CH210+(ABS(CH210*CF210))),(CH210-((ABS(CH210*CF210))+CC210)))))</f>
        <v/>
      </c>
      <c r="CK210" s="69" t="str">
        <f>IF(CJ210="","",IF(CJ210&lt;=10,"Tolerable",IF(CJ210&lt;=15,"Potencialmente no tolerable",IF(CJ210&gt;15,"No tolerable",""))))</f>
        <v/>
      </c>
      <c r="CL210" s="69" t="str">
        <f>IF(CK210="","",IF(CK210="Tolerable","No",IF(CK210="Potencialmente no tolerable","No",IF(CK210="No tolerable","Si",""))))</f>
        <v/>
      </c>
      <c r="CM210" s="70"/>
      <c r="CN210" s="71"/>
      <c r="CO210" s="73" t="str">
        <f>IF(CE210="","",CE210)</f>
        <v/>
      </c>
      <c r="CP210" s="72"/>
      <c r="CQ210" s="73" t="str">
        <f>IF(CO210="","",IF(CP210="","",(CO210-(CO210*CP210))))</f>
        <v/>
      </c>
      <c r="CR210" s="69"/>
      <c r="CS210" s="74" t="str">
        <f>IF(CQ210="","",IF(CR210="","",((CQ210-CR210)/CQ210)))</f>
        <v/>
      </c>
      <c r="CT210" s="75"/>
      <c r="CU210" s="69" t="str">
        <f t="shared" si="528"/>
        <v/>
      </c>
      <c r="CV210" s="69" t="str">
        <f t="shared" si="528"/>
        <v/>
      </c>
      <c r="CW210" s="73" t="str">
        <f>IF(CS210="","",(IF(CS210&lt;=-1%,(CU210+(ABS(CU210*CS210))),(CU210-((ABS(CU210*CS210))+CP210)))))</f>
        <v/>
      </c>
      <c r="CX210" s="69" t="str">
        <f>IF(CW210="","",IF(CW210&lt;=10,"Tolerable",IF(CW210&lt;=15,"Potencialmente no tolerable",IF(CW210&gt;15,"No tolerable",""))))</f>
        <v/>
      </c>
      <c r="CY210" s="69" t="str">
        <f>IF(CX210="","",IF(CX210="Tolerable","No",IF(CX210="Potencialmente no tolerable","No",IF(CX210="No tolerable","Si",""))))</f>
        <v/>
      </c>
      <c r="CZ210" s="118"/>
    </row>
    <row r="211" spans="1:104" ht="45.75" thickBot="1" x14ac:dyDescent="0.3">
      <c r="A211" s="17">
        <v>208</v>
      </c>
      <c r="B211" s="68" t="str">
        <f>IF(I211="","",I211)</f>
        <v>Seguridad Minera</v>
      </c>
      <c r="C211" s="68" t="str">
        <f t="shared" si="526"/>
        <v>Generación de vertimientos</v>
      </c>
      <c r="D211" s="68" t="str">
        <f t="shared" si="526"/>
        <v>Contaminación por descarga de aguas residuales no domésticas</v>
      </c>
      <c r="E211" s="114">
        <v>43647</v>
      </c>
      <c r="F211" s="170" t="s">
        <v>334</v>
      </c>
      <c r="G211" s="99" t="s">
        <v>177</v>
      </c>
      <c r="H211" s="99" t="s">
        <v>338</v>
      </c>
      <c r="I211" s="115" t="s">
        <v>7</v>
      </c>
      <c r="J211" s="69" t="s">
        <v>92</v>
      </c>
      <c r="K211" s="116" t="s">
        <v>242</v>
      </c>
      <c r="L211" s="53" t="s">
        <v>280</v>
      </c>
      <c r="M211" s="71" t="s">
        <v>68</v>
      </c>
      <c r="N211" s="115" t="s">
        <v>243</v>
      </c>
      <c r="O211" s="115" t="s">
        <v>464</v>
      </c>
      <c r="P211" s="115" t="s">
        <v>20</v>
      </c>
      <c r="Q211" s="115" t="s">
        <v>51</v>
      </c>
      <c r="R211" s="69" t="s">
        <v>71</v>
      </c>
      <c r="S211" s="117" t="s">
        <v>75</v>
      </c>
      <c r="T211" s="114">
        <v>43647</v>
      </c>
      <c r="U211" s="69" t="s">
        <v>100</v>
      </c>
      <c r="V211" s="69" t="s">
        <v>104</v>
      </c>
      <c r="W211" s="69" t="str">
        <f>IF(Z211="","",IF(Z211&lt;=10,"Bajo",IF(Z211&lt;=15,"Moderado",IF(Z211&gt;15,"Alto",""))))</f>
        <v>Moderado</v>
      </c>
      <c r="X211" s="69">
        <f t="shared" si="523"/>
        <v>3</v>
      </c>
      <c r="Y211" s="69">
        <f t="shared" si="524"/>
        <v>5</v>
      </c>
      <c r="Z211" s="69">
        <f>IF(X211="","",IF(Y211="","",(X211*Y211)))</f>
        <v>15</v>
      </c>
      <c r="AA211" s="69" t="str">
        <f>IF(Z211="","",IF(Z211&lt;=10,"Tolerable",IF(Z211&lt;=15,"Potencialmente no tolerable",IF(Z211&gt;15,"No tolerable",""))))</f>
        <v>Potencialmente no tolerable</v>
      </c>
      <c r="AB211" s="69" t="str">
        <f>IF(AA211="","",IF(AA211="Tolerable","No",IF(AA211="Potencialmente no tolerable","No",IF(AA211="No tolerable","Si",""))))</f>
        <v>No</v>
      </c>
      <c r="AC211" s="53" t="s">
        <v>306</v>
      </c>
      <c r="AD211" s="71" t="s">
        <v>230</v>
      </c>
      <c r="AE211" s="69">
        <v>0</v>
      </c>
      <c r="AF211" s="72">
        <v>0</v>
      </c>
      <c r="AG211" s="73">
        <f>IF(AE211="","",IF(AF211="","",(AE211-(AE211*AF211))))</f>
        <v>0</v>
      </c>
      <c r="AH211" s="69">
        <v>0</v>
      </c>
      <c r="AI211" s="185">
        <f t="shared" si="506"/>
        <v>0</v>
      </c>
      <c r="AJ211" s="143">
        <v>44006</v>
      </c>
      <c r="AK211" s="143" t="s">
        <v>291</v>
      </c>
      <c r="AL211" s="154" t="str">
        <f>IF(MATRIZASPECTOS[[#This Row],[(2) Tipo de valoración 2020]]="","",IF(MATRIZASPECTOS[[#This Row],[(2) Tipo de valoración 2020]]="Manual","",MATRIZASPECTOS[[#This Row],[Probabilidad]]))</f>
        <v>Probable</v>
      </c>
      <c r="AM211" s="154" t="str">
        <f>IF(MATRIZASPECTOS[[#This Row],[(2) Tipo de valoración 2020]]="","",IF(MATRIZASPECTOS[[#This Row],[(2) Tipo de valoración 2020]]="Manual","",MATRIZASPECTOS[[#This Row],[Consecuencia]]))</f>
        <v>Alta</v>
      </c>
      <c r="AN211" s="155" t="str">
        <f t="shared" si="507"/>
        <v>Moderado</v>
      </c>
      <c r="AO211" s="155">
        <f t="shared" si="508"/>
        <v>3</v>
      </c>
      <c r="AP211" s="155">
        <f t="shared" si="509"/>
        <v>5</v>
      </c>
      <c r="AQ211" s="69">
        <f t="shared" si="510"/>
        <v>15</v>
      </c>
      <c r="AR211" s="73">
        <f t="shared" si="511"/>
        <v>15</v>
      </c>
      <c r="AS211" s="69" t="str">
        <f>IF(AR211="","",IF(AR211&lt;=10,"Tolerable",IF(AR211&lt;=15,"Potencialmente no tolerable",IF(AR211&gt;15,"No tolerable",""))))</f>
        <v>Potencialmente no tolerable</v>
      </c>
      <c r="AT211" s="69" t="str">
        <f>IF(AS211="","",IF(AS211="Tolerable","No",IF(AS211="Potencialmente no tolerable","No",IF(AS211="No tolerable","Si",""))))</f>
        <v>No</v>
      </c>
      <c r="AU211" s="140" t="s">
        <v>314</v>
      </c>
      <c r="AV211" s="37" t="s">
        <v>230</v>
      </c>
      <c r="AW211" s="27">
        <v>0</v>
      </c>
      <c r="AX211" s="191">
        <v>0</v>
      </c>
      <c r="AY211" s="29">
        <f t="shared" si="512"/>
        <v>0</v>
      </c>
      <c r="AZ211" s="27">
        <v>0</v>
      </c>
      <c r="BA211" s="189">
        <f t="shared" si="513"/>
        <v>0</v>
      </c>
      <c r="BB211" s="142">
        <v>44105</v>
      </c>
      <c r="BC211" s="27" t="s">
        <v>291</v>
      </c>
      <c r="BD211" s="27" t="str">
        <f>IF(MATRIZASPECTOS[[#This Row],[(E) Tipo de valoración extraordinaria 2020]]="","",IF(MATRIZASPECTOS[[#This Row],[(E) Tipo de valoración extraordinaria 2020]]="Manual","",MATRIZASPECTOS[[#This Row],[(2) Probabilidad]]))</f>
        <v>Probable</v>
      </c>
      <c r="BE211" s="27" t="str">
        <f>IF(MATRIZASPECTOS[[#This Row],[(E) Tipo de valoración extraordinaria 2020]]="","",IF(MATRIZASPECTOS[[#This Row],[(E) Tipo de valoración extraordinaria 2020]]="Manual","",MATRIZASPECTOS[[#This Row],[(2) Consecuencia]]))</f>
        <v>Alta</v>
      </c>
      <c r="BF211" s="27" t="str">
        <f t="shared" si="514"/>
        <v>Moderado</v>
      </c>
      <c r="BG211" s="27">
        <f t="shared" si="515"/>
        <v>3</v>
      </c>
      <c r="BH211" s="27">
        <f t="shared" si="516"/>
        <v>5</v>
      </c>
      <c r="BI211" s="27">
        <f t="shared" si="517"/>
        <v>15</v>
      </c>
      <c r="BJ211" s="29">
        <f t="shared" si="518"/>
        <v>15</v>
      </c>
      <c r="BK211" s="69" t="str">
        <f>IF(BJ211="","",IF(BJ211&lt;=10,"Tolerable",IF(BJ211&lt;=15,"Potencialmente no tolerable",IF(BJ211&gt;15,"No tolerable",""))))</f>
        <v>Potencialmente no tolerable</v>
      </c>
      <c r="BL211" s="27" t="str">
        <f t="shared" si="519"/>
        <v>No</v>
      </c>
      <c r="BM211" s="53" t="s">
        <v>423</v>
      </c>
      <c r="BN211" s="71"/>
      <c r="BO211" s="73">
        <f t="shared" si="520"/>
        <v>0</v>
      </c>
      <c r="BP211" s="72"/>
      <c r="BQ211" s="73" t="str">
        <f>IF(BO211="","",IF(BP211="","",(BO211-(BO211*BP211))))</f>
        <v/>
      </c>
      <c r="BR211" s="69"/>
      <c r="BS211" s="74" t="str">
        <f>IF(BQ211="","",IF(BR211="","",((BQ211-BR211)/BQ211)))</f>
        <v/>
      </c>
      <c r="BT211" s="75"/>
      <c r="BU211" s="69">
        <f t="shared" si="521"/>
        <v>15</v>
      </c>
      <c r="BV211" s="69" t="str">
        <f t="shared" si="522"/>
        <v>Potencialmente no tolerable</v>
      </c>
      <c r="BW211" s="73" t="str">
        <f>IF(BS211="","",(IF(BS211&lt;=-1%,(BU211+(ABS(BU211*BS211))),(BU211-((ABS(BU211*BS211))+BP211)))))</f>
        <v/>
      </c>
      <c r="BX211" s="69" t="str">
        <f>IF(BW211="","",IF(BW211&lt;=10,"Tolerable",IF(BW211&lt;=15,"Potencialmente no tolerable",IF(BW211&gt;15,"No tolerable",""))))</f>
        <v/>
      </c>
      <c r="BY211" s="69" t="str">
        <f>IF(BX211="","",IF(BX211="Tolerable","No",IF(BX211="Potencialmente no tolerable","No",IF(BX211="No tolerable","Si",""))))</f>
        <v/>
      </c>
      <c r="BZ211" s="70"/>
      <c r="CA211" s="71"/>
      <c r="CB211" s="73" t="str">
        <f>IF(BR211="","",BR211)</f>
        <v/>
      </c>
      <c r="CC211" s="72"/>
      <c r="CD211" s="73" t="str">
        <f>IF(CB211="","",IF(CC211="","",(CB211-(CB211*CC211))))</f>
        <v/>
      </c>
      <c r="CE211" s="69"/>
      <c r="CF211" s="74" t="str">
        <f>IF(CD211="","",IF(CE211="","",((CD211-CE211)/CD211)))</f>
        <v/>
      </c>
      <c r="CG211" s="75"/>
      <c r="CH211" s="69" t="str">
        <f t="shared" si="527"/>
        <v/>
      </c>
      <c r="CI211" s="69" t="str">
        <f t="shared" si="527"/>
        <v/>
      </c>
      <c r="CJ211" s="73" t="str">
        <f>IF(CF211="","",(IF(CF211&lt;=-1%,(CH211+(ABS(CH211*CF211))),(CH211-((ABS(CH211*CF211))+CC211)))))</f>
        <v/>
      </c>
      <c r="CK211" s="69" t="str">
        <f>IF(CJ211="","",IF(CJ211&lt;=10,"Tolerable",IF(CJ211&lt;=15,"Potencialmente no tolerable",IF(CJ211&gt;15,"No tolerable",""))))</f>
        <v/>
      </c>
      <c r="CL211" s="69" t="str">
        <f>IF(CK211="","",IF(CK211="Tolerable","No",IF(CK211="Potencialmente no tolerable","No",IF(CK211="No tolerable","Si",""))))</f>
        <v/>
      </c>
      <c r="CM211" s="70"/>
      <c r="CN211" s="71"/>
      <c r="CO211" s="73" t="str">
        <f>IF(CE211="","",CE211)</f>
        <v/>
      </c>
      <c r="CP211" s="72"/>
      <c r="CQ211" s="73" t="str">
        <f>IF(CO211="","",IF(CP211="","",(CO211-(CO211*CP211))))</f>
        <v/>
      </c>
      <c r="CR211" s="69"/>
      <c r="CS211" s="74" t="str">
        <f>IF(CQ211="","",IF(CR211="","",((CQ211-CR211)/CQ211)))</f>
        <v/>
      </c>
      <c r="CT211" s="75"/>
      <c r="CU211" s="69" t="str">
        <f t="shared" si="528"/>
        <v/>
      </c>
      <c r="CV211" s="69" t="str">
        <f t="shared" si="528"/>
        <v/>
      </c>
      <c r="CW211" s="73" t="str">
        <f>IF(CS211="","",(IF(CS211&lt;=-1%,(CU211+(ABS(CU211*CS211))),(CU211-((ABS(CU211*CS211))+CP211)))))</f>
        <v/>
      </c>
      <c r="CX211" s="69" t="str">
        <f>IF(CW211="","",IF(CW211&lt;=10,"Tolerable",IF(CW211&lt;=15,"Potencialmente no tolerable",IF(CW211&gt;15,"No tolerable",""))))</f>
        <v/>
      </c>
      <c r="CY211" s="69" t="str">
        <f>IF(CX211="","",IF(CX211="Tolerable","No",IF(CX211="Potencialmente no tolerable","No",IF(CX211="No tolerable","Si",""))))</f>
        <v/>
      </c>
      <c r="CZ211" s="118"/>
    </row>
    <row r="212" spans="1:104" ht="45.75" thickBot="1" x14ac:dyDescent="0.3">
      <c r="A212" s="17">
        <v>209</v>
      </c>
      <c r="B212" s="18" t="str">
        <f t="shared" ref="B212:B238" si="529">IF(I212="","",I212)</f>
        <v>Gestión Integral de la Información Minera</v>
      </c>
      <c r="C212" s="18" t="str">
        <f t="shared" ref="C212:C238" si="530">IF(P212="","",P212)</f>
        <v>Consumo del recurso hídrico</v>
      </c>
      <c r="D212" s="18" t="str">
        <f t="shared" ref="D212:D238" si="531">IF(Q212="","",Q212)</f>
        <v>Agotamiento del recurso hídrico</v>
      </c>
      <c r="E212" s="35">
        <v>43647</v>
      </c>
      <c r="F212" s="167" t="s">
        <v>334</v>
      </c>
      <c r="G212" s="99" t="s">
        <v>177</v>
      </c>
      <c r="H212" s="99" t="s">
        <v>338</v>
      </c>
      <c r="I212" s="26" t="s">
        <v>8</v>
      </c>
      <c r="J212" s="27" t="s">
        <v>90</v>
      </c>
      <c r="K212" s="104" t="s">
        <v>230</v>
      </c>
      <c r="L212" s="53" t="s">
        <v>274</v>
      </c>
      <c r="M212" s="37" t="s">
        <v>233</v>
      </c>
      <c r="N212" s="26" t="s">
        <v>199</v>
      </c>
      <c r="O212" s="26" t="s">
        <v>464</v>
      </c>
      <c r="P212" s="26" t="s">
        <v>21</v>
      </c>
      <c r="Q212" s="26" t="s">
        <v>52</v>
      </c>
      <c r="R212" s="27" t="s">
        <v>71</v>
      </c>
      <c r="S212" s="55" t="s">
        <v>75</v>
      </c>
      <c r="T212" s="35">
        <v>43647</v>
      </c>
      <c r="U212" s="27" t="s">
        <v>100</v>
      </c>
      <c r="V212" s="27" t="s">
        <v>103</v>
      </c>
      <c r="W212" s="27" t="str">
        <f t="shared" ref="W212:W238" si="532">IF(Z212="","",IF(Z212&lt;=10,"Bajo",IF(Z212&lt;=15,"Moderado",IF(Z212&gt;15,"Alto",""))))</f>
        <v>Bajo</v>
      </c>
      <c r="X212" s="27">
        <f t="shared" si="523"/>
        <v>3</v>
      </c>
      <c r="Y212" s="27">
        <f t="shared" si="524"/>
        <v>3</v>
      </c>
      <c r="Z212" s="27">
        <f t="shared" ref="Z212:Z238" si="533">IF(X212="","",IF(Y212="","",(X212*Y212)))</f>
        <v>9</v>
      </c>
      <c r="AA212" s="27" t="str">
        <f t="shared" ref="AA212:AA238" si="534">IF(Z212="","",IF(Z212&lt;=10,"Tolerable",IF(Z212&lt;=15,"Potencialmente no tolerable",IF(Z212&gt;15,"No tolerable",""))))</f>
        <v>Tolerable</v>
      </c>
      <c r="AB212" s="27" t="str">
        <f t="shared" ref="AB212:AB238" si="535">IF(AA212="","",IF(AA212="Tolerable","No",IF(AA212="Potencialmente no tolerable","No",IF(AA212="No tolerable","Si",""))))</f>
        <v>No</v>
      </c>
      <c r="AC212" s="53" t="s">
        <v>306</v>
      </c>
      <c r="AD212" s="80" t="s">
        <v>230</v>
      </c>
      <c r="AE212" s="78">
        <v>0</v>
      </c>
      <c r="AF212" s="83">
        <v>0</v>
      </c>
      <c r="AG212" s="29">
        <f t="shared" ref="AG212:AG238" si="536">IF(AE212="","",IF(AF212="","",(AE212-(AE212*AF212))))</f>
        <v>0</v>
      </c>
      <c r="AH212" s="27">
        <v>0</v>
      </c>
      <c r="AI212" s="184">
        <f t="shared" si="506"/>
        <v>0</v>
      </c>
      <c r="AJ212" s="142">
        <v>44006</v>
      </c>
      <c r="AK212" s="142" t="s">
        <v>291</v>
      </c>
      <c r="AL212" s="152" t="str">
        <f>IF(MATRIZASPECTOS[[#This Row],[(2) Tipo de valoración 2020]]="","",IF(MATRIZASPECTOS[[#This Row],[(2) Tipo de valoración 2020]]="Manual","",MATRIZASPECTOS[[#This Row],[Probabilidad]]))</f>
        <v>Probable</v>
      </c>
      <c r="AM212" s="152" t="str">
        <f>IF(MATRIZASPECTOS[[#This Row],[(2) Tipo de valoración 2020]]="","",IF(MATRIZASPECTOS[[#This Row],[(2) Tipo de valoración 2020]]="Manual","",MATRIZASPECTOS[[#This Row],[Consecuencia]]))</f>
        <v>Moderada</v>
      </c>
      <c r="AN212" s="153" t="str">
        <f t="shared" si="507"/>
        <v>Bajo</v>
      </c>
      <c r="AO212" s="153">
        <f t="shared" si="508"/>
        <v>3</v>
      </c>
      <c r="AP212" s="153">
        <f t="shared" si="509"/>
        <v>3</v>
      </c>
      <c r="AQ212" s="27">
        <f t="shared" si="510"/>
        <v>9</v>
      </c>
      <c r="AR212" s="29">
        <f t="shared" si="511"/>
        <v>9</v>
      </c>
      <c r="AS212" s="27" t="str">
        <f t="shared" ref="AS212:AS238" si="537">IF(AR212="","",IF(AR212&lt;=10,"Tolerable",IF(AR212&lt;=15,"Potencialmente no tolerable",IF(AR212&gt;15,"No tolerable",""))))</f>
        <v>Tolerable</v>
      </c>
      <c r="AT212" s="27" t="str">
        <f t="shared" ref="AT212:AT238" si="538">IF(AS212="","",IF(AS212="Tolerable","No",IF(AS212="Potencialmente no tolerable","No",IF(AS212="No tolerable","Si",""))))</f>
        <v>No</v>
      </c>
      <c r="AU212" s="140" t="s">
        <v>300</v>
      </c>
      <c r="AV212" s="37" t="s">
        <v>230</v>
      </c>
      <c r="AW212" s="27">
        <v>0</v>
      </c>
      <c r="AX212" s="191">
        <v>0</v>
      </c>
      <c r="AY212" s="29">
        <f t="shared" si="512"/>
        <v>0</v>
      </c>
      <c r="AZ212" s="27">
        <v>0</v>
      </c>
      <c r="BA212" s="189">
        <f t="shared" si="513"/>
        <v>0</v>
      </c>
      <c r="BB212" s="142">
        <v>44105</v>
      </c>
      <c r="BC212" s="27" t="s">
        <v>292</v>
      </c>
      <c r="BD212" s="27" t="s">
        <v>99</v>
      </c>
      <c r="BE212" s="27" t="s">
        <v>103</v>
      </c>
      <c r="BF212" s="27" t="str">
        <f t="shared" si="514"/>
        <v>Bajo</v>
      </c>
      <c r="BG212" s="27">
        <f t="shared" si="515"/>
        <v>1</v>
      </c>
      <c r="BH212" s="27">
        <f t="shared" si="516"/>
        <v>3</v>
      </c>
      <c r="BI212" s="27">
        <f t="shared" si="517"/>
        <v>3</v>
      </c>
      <c r="BJ212" s="29">
        <f t="shared" si="518"/>
        <v>3</v>
      </c>
      <c r="BK212" s="27" t="str">
        <f t="shared" ref="BK212:BK275" si="539">IF(BJ212="","",IF(BJ212&lt;=10,"Tolerable",IF(BJ212&lt;=15,"Potencialmente no tolerable",IF(BJ212&gt;15,"No tolerable",""))))</f>
        <v>Tolerable</v>
      </c>
      <c r="BL212" s="27" t="str">
        <f t="shared" si="519"/>
        <v>No</v>
      </c>
      <c r="BM212" s="53" t="s">
        <v>394</v>
      </c>
      <c r="BN212" s="37"/>
      <c r="BO212" s="29">
        <f t="shared" si="520"/>
        <v>0</v>
      </c>
      <c r="BP212" s="28"/>
      <c r="BQ212" s="29" t="str">
        <f t="shared" ref="BQ212:BQ238" si="540">IF(BO212="","",IF(BP212="","",(BO212-(BO212*BP212))))</f>
        <v/>
      </c>
      <c r="BR212" s="27"/>
      <c r="BS212" s="49" t="str">
        <f t="shared" ref="BS212:BS238" si="541">IF(BQ212="","",IF(BR212="","",((BQ212-BR212)/BQ212)))</f>
        <v/>
      </c>
      <c r="BT212" s="25"/>
      <c r="BU212" s="27">
        <f t="shared" si="521"/>
        <v>9</v>
      </c>
      <c r="BV212" s="27" t="str">
        <f t="shared" si="522"/>
        <v>Tolerable</v>
      </c>
      <c r="BW212" s="29" t="str">
        <f t="shared" ref="BW212:BW238" si="542">IF(BS212="","",(IF(BS212&lt;=-1%,(BU212+(ABS(BU212*BS212))),(BU212-((ABS(BU212*BS212))+BP212)))))</f>
        <v/>
      </c>
      <c r="BX212" s="27" t="str">
        <f t="shared" ref="BX212:BX238" si="543">IF(BW212="","",IF(BW212&lt;=10,"Tolerable",IF(BW212&lt;=15,"Potencialmente no tolerable",IF(BW212&gt;15,"No tolerable",""))))</f>
        <v/>
      </c>
      <c r="BY212" s="27" t="str">
        <f t="shared" ref="BY212:BY238" si="544">IF(BX212="","",IF(BX212="Tolerable","No",IF(BX212="Potencialmente no tolerable","No",IF(BX212="No tolerable","Si",""))))</f>
        <v/>
      </c>
      <c r="BZ212" s="53"/>
      <c r="CA212" s="37"/>
      <c r="CB212" s="29" t="str">
        <f t="shared" ref="CB212:CB238" si="545">IF(BR212="","",BR212)</f>
        <v/>
      </c>
      <c r="CC212" s="28"/>
      <c r="CD212" s="29" t="str">
        <f t="shared" ref="CD212:CD238" si="546">IF(CB212="","",IF(CC212="","",(CB212-(CB212*CC212))))</f>
        <v/>
      </c>
      <c r="CE212" s="27"/>
      <c r="CF212" s="49" t="str">
        <f t="shared" ref="CF212:CF238" si="547">IF(CD212="","",IF(CE212="","",((CD212-CE212)/CD212)))</f>
        <v/>
      </c>
      <c r="CG212" s="25"/>
      <c r="CH212" s="27" t="str">
        <f t="shared" ref="CH212:CH238" si="548">IF(BW212="","",BW212)</f>
        <v/>
      </c>
      <c r="CI212" s="27" t="str">
        <f t="shared" ref="CI212:CI238" si="549">IF(BX212="","",BX212)</f>
        <v/>
      </c>
      <c r="CJ212" s="29" t="str">
        <f t="shared" ref="CJ212:CJ238" si="550">IF(CF212="","",(IF(CF212&lt;=-1%,(CH212+(ABS(CH212*CF212))),(CH212-((ABS(CH212*CF212))+CC212)))))</f>
        <v/>
      </c>
      <c r="CK212" s="27" t="str">
        <f t="shared" ref="CK212:CK238" si="551">IF(CJ212="","",IF(CJ212&lt;=10,"Tolerable",IF(CJ212&lt;=15,"Potencialmente no tolerable",IF(CJ212&gt;15,"No tolerable",""))))</f>
        <v/>
      </c>
      <c r="CL212" s="27" t="str">
        <f t="shared" ref="CL212:CL238" si="552">IF(CK212="","",IF(CK212="Tolerable","No",IF(CK212="Potencialmente no tolerable","No",IF(CK212="No tolerable","Si",""))))</f>
        <v/>
      </c>
      <c r="CM212" s="53"/>
      <c r="CN212" s="37"/>
      <c r="CO212" s="29" t="str">
        <f t="shared" ref="CO212:CO238" si="553">IF(CE212="","",CE212)</f>
        <v/>
      </c>
      <c r="CP212" s="28"/>
      <c r="CQ212" s="29" t="str">
        <f t="shared" ref="CQ212:CQ238" si="554">IF(CO212="","",IF(CP212="","",(CO212-(CO212*CP212))))</f>
        <v/>
      </c>
      <c r="CR212" s="27"/>
      <c r="CS212" s="49" t="str">
        <f t="shared" ref="CS212:CS238" si="555">IF(CQ212="","",IF(CR212="","",((CQ212-CR212)/CQ212)))</f>
        <v/>
      </c>
      <c r="CT212" s="25"/>
      <c r="CU212" s="27" t="str">
        <f t="shared" ref="CU212:CU238" si="556">IF(CJ212="","",CJ212)</f>
        <v/>
      </c>
      <c r="CV212" s="27" t="str">
        <f t="shared" ref="CV212:CV238" si="557">IF(CK212="","",CK212)</f>
        <v/>
      </c>
      <c r="CW212" s="29" t="str">
        <f t="shared" ref="CW212:CW238" si="558">IF(CS212="","",(IF(CS212&lt;=-1%,(CU212+(ABS(CU212*CS212))),(CU212-((ABS(CU212*CS212))+CP212)))))</f>
        <v/>
      </c>
      <c r="CX212" s="27" t="str">
        <f t="shared" ref="CX212:CX238" si="559">IF(CW212="","",IF(CW212&lt;=10,"Tolerable",IF(CW212&lt;=15,"Potencialmente no tolerable",IF(CW212&gt;15,"No tolerable",""))))</f>
        <v/>
      </c>
      <c r="CY212" s="27" t="str">
        <f t="shared" ref="CY212:CY238" si="560">IF(CX212="","",IF(CX212="Tolerable","No",IF(CX212="Potencialmente no tolerable","No",IF(CX212="No tolerable","Si",""))))</f>
        <v/>
      </c>
      <c r="CZ212" s="30"/>
    </row>
    <row r="213" spans="1:104" ht="45.75" thickBot="1" x14ac:dyDescent="0.3">
      <c r="A213" s="17">
        <v>210</v>
      </c>
      <c r="B213" s="18" t="str">
        <f t="shared" si="529"/>
        <v>Gestión Integral de la Información Minera</v>
      </c>
      <c r="C213" s="18" t="str">
        <f t="shared" si="530"/>
        <v>Consumo del recurso hídrico</v>
      </c>
      <c r="D213" s="18" t="str">
        <f t="shared" si="531"/>
        <v>Agotamiento del recurso hídrico</v>
      </c>
      <c r="E213" s="35">
        <v>43647</v>
      </c>
      <c r="F213" s="167" t="s">
        <v>334</v>
      </c>
      <c r="G213" s="99" t="s">
        <v>177</v>
      </c>
      <c r="H213" s="99" t="s">
        <v>338</v>
      </c>
      <c r="I213" s="26" t="s">
        <v>8</v>
      </c>
      <c r="J213" s="27" t="s">
        <v>90</v>
      </c>
      <c r="K213" s="104" t="s">
        <v>230</v>
      </c>
      <c r="L213" s="53" t="s">
        <v>274</v>
      </c>
      <c r="M213" s="37" t="s">
        <v>233</v>
      </c>
      <c r="N213" s="26" t="s">
        <v>200</v>
      </c>
      <c r="O213" s="26" t="s">
        <v>464</v>
      </c>
      <c r="P213" s="26" t="s">
        <v>21</v>
      </c>
      <c r="Q213" s="26" t="s">
        <v>52</v>
      </c>
      <c r="R213" s="27" t="s">
        <v>71</v>
      </c>
      <c r="S213" s="55" t="s">
        <v>75</v>
      </c>
      <c r="T213" s="35">
        <v>43647</v>
      </c>
      <c r="U213" s="27" t="s">
        <v>99</v>
      </c>
      <c r="V213" s="27" t="s">
        <v>102</v>
      </c>
      <c r="W213" s="27" t="str">
        <f t="shared" si="532"/>
        <v>Bajo</v>
      </c>
      <c r="X213" s="27">
        <f t="shared" si="523"/>
        <v>1</v>
      </c>
      <c r="Y213" s="27">
        <f t="shared" si="524"/>
        <v>1</v>
      </c>
      <c r="Z213" s="27">
        <f t="shared" si="533"/>
        <v>1</v>
      </c>
      <c r="AA213" s="27" t="str">
        <f t="shared" si="534"/>
        <v>Tolerable</v>
      </c>
      <c r="AB213" s="27" t="str">
        <f t="shared" si="535"/>
        <v>No</v>
      </c>
      <c r="AC213" s="53" t="s">
        <v>306</v>
      </c>
      <c r="AD213" s="80" t="s">
        <v>230</v>
      </c>
      <c r="AE213" s="78">
        <v>0</v>
      </c>
      <c r="AF213" s="83">
        <v>0</v>
      </c>
      <c r="AG213" s="29">
        <f t="shared" si="536"/>
        <v>0</v>
      </c>
      <c r="AH213" s="27">
        <v>0</v>
      </c>
      <c r="AI213" s="184">
        <f t="shared" si="506"/>
        <v>0</v>
      </c>
      <c r="AJ213" s="142">
        <v>44006</v>
      </c>
      <c r="AK213" s="142" t="s">
        <v>291</v>
      </c>
      <c r="AL213" s="152" t="str">
        <f>IF(MATRIZASPECTOS[[#This Row],[(2) Tipo de valoración 2020]]="","",IF(MATRIZASPECTOS[[#This Row],[(2) Tipo de valoración 2020]]="Manual","",MATRIZASPECTOS[[#This Row],[Probabilidad]]))</f>
        <v>Improbable</v>
      </c>
      <c r="AM213" s="152" t="str">
        <f>IF(MATRIZASPECTOS[[#This Row],[(2) Tipo de valoración 2020]]="","",IF(MATRIZASPECTOS[[#This Row],[(2) Tipo de valoración 2020]]="Manual","",MATRIZASPECTOS[[#This Row],[Consecuencia]]))</f>
        <v>Baja</v>
      </c>
      <c r="AN213" s="153" t="str">
        <f t="shared" si="507"/>
        <v>Bajo</v>
      </c>
      <c r="AO213" s="153">
        <f t="shared" si="508"/>
        <v>1</v>
      </c>
      <c r="AP213" s="153">
        <f t="shared" si="509"/>
        <v>1</v>
      </c>
      <c r="AQ213" s="27">
        <f t="shared" si="510"/>
        <v>1</v>
      </c>
      <c r="AR213" s="29">
        <f t="shared" si="511"/>
        <v>1</v>
      </c>
      <c r="AS213" s="27" t="str">
        <f t="shared" si="537"/>
        <v>Tolerable</v>
      </c>
      <c r="AT213" s="27" t="str">
        <f t="shared" si="538"/>
        <v>No</v>
      </c>
      <c r="AU213" s="140" t="s">
        <v>300</v>
      </c>
      <c r="AV213" s="37" t="s">
        <v>230</v>
      </c>
      <c r="AW213" s="27">
        <v>0</v>
      </c>
      <c r="AX213" s="191">
        <v>0</v>
      </c>
      <c r="AY213" s="29">
        <f t="shared" si="512"/>
        <v>0</v>
      </c>
      <c r="AZ213" s="27">
        <v>0</v>
      </c>
      <c r="BA213" s="189">
        <f t="shared" si="513"/>
        <v>0</v>
      </c>
      <c r="BB213" s="142">
        <v>44105</v>
      </c>
      <c r="BC213" s="27" t="s">
        <v>292</v>
      </c>
      <c r="BD213" s="27" t="s">
        <v>99</v>
      </c>
      <c r="BE213" s="27" t="s">
        <v>102</v>
      </c>
      <c r="BF213" s="27" t="str">
        <f t="shared" si="514"/>
        <v>Bajo</v>
      </c>
      <c r="BG213" s="27">
        <f t="shared" si="515"/>
        <v>1</v>
      </c>
      <c r="BH213" s="27">
        <f t="shared" si="516"/>
        <v>1</v>
      </c>
      <c r="BI213" s="27">
        <f t="shared" si="517"/>
        <v>1</v>
      </c>
      <c r="BJ213" s="29">
        <f t="shared" si="518"/>
        <v>1</v>
      </c>
      <c r="BK213" s="27" t="str">
        <f t="shared" si="539"/>
        <v>Tolerable</v>
      </c>
      <c r="BL213" s="27" t="str">
        <f t="shared" si="519"/>
        <v>No</v>
      </c>
      <c r="BM213" s="53" t="s">
        <v>396</v>
      </c>
      <c r="BN213" s="37"/>
      <c r="BO213" s="29">
        <f t="shared" si="520"/>
        <v>0</v>
      </c>
      <c r="BP213" s="28"/>
      <c r="BQ213" s="29" t="str">
        <f t="shared" si="540"/>
        <v/>
      </c>
      <c r="BR213" s="27"/>
      <c r="BS213" s="49" t="str">
        <f t="shared" si="541"/>
        <v/>
      </c>
      <c r="BT213" s="25"/>
      <c r="BU213" s="27">
        <f t="shared" si="521"/>
        <v>1</v>
      </c>
      <c r="BV213" s="27" t="str">
        <f t="shared" si="522"/>
        <v>Tolerable</v>
      </c>
      <c r="BW213" s="29" t="str">
        <f t="shared" si="542"/>
        <v/>
      </c>
      <c r="BX213" s="27" t="str">
        <f t="shared" si="543"/>
        <v/>
      </c>
      <c r="BY213" s="27" t="str">
        <f t="shared" si="544"/>
        <v/>
      </c>
      <c r="BZ213" s="53"/>
      <c r="CA213" s="37"/>
      <c r="CB213" s="29" t="str">
        <f t="shared" si="545"/>
        <v/>
      </c>
      <c r="CC213" s="28"/>
      <c r="CD213" s="29" t="str">
        <f t="shared" si="546"/>
        <v/>
      </c>
      <c r="CE213" s="27"/>
      <c r="CF213" s="49" t="str">
        <f t="shared" si="547"/>
        <v/>
      </c>
      <c r="CG213" s="25"/>
      <c r="CH213" s="27" t="str">
        <f t="shared" si="548"/>
        <v/>
      </c>
      <c r="CI213" s="27" t="str">
        <f t="shared" si="549"/>
        <v/>
      </c>
      <c r="CJ213" s="29" t="str">
        <f t="shared" si="550"/>
        <v/>
      </c>
      <c r="CK213" s="27" t="str">
        <f t="shared" si="551"/>
        <v/>
      </c>
      <c r="CL213" s="27" t="str">
        <f t="shared" si="552"/>
        <v/>
      </c>
      <c r="CM213" s="53"/>
      <c r="CN213" s="37"/>
      <c r="CO213" s="29" t="str">
        <f t="shared" si="553"/>
        <v/>
      </c>
      <c r="CP213" s="28"/>
      <c r="CQ213" s="29" t="str">
        <f t="shared" si="554"/>
        <v/>
      </c>
      <c r="CR213" s="27"/>
      <c r="CS213" s="49" t="str">
        <f t="shared" si="555"/>
        <v/>
      </c>
      <c r="CT213" s="25"/>
      <c r="CU213" s="27" t="str">
        <f t="shared" si="556"/>
        <v/>
      </c>
      <c r="CV213" s="27" t="str">
        <f t="shared" si="557"/>
        <v/>
      </c>
      <c r="CW213" s="29" t="str">
        <f t="shared" si="558"/>
        <v/>
      </c>
      <c r="CX213" s="27" t="str">
        <f t="shared" si="559"/>
        <v/>
      </c>
      <c r="CY213" s="27" t="str">
        <f t="shared" si="560"/>
        <v/>
      </c>
      <c r="CZ213" s="30"/>
    </row>
    <row r="214" spans="1:104" ht="63.75" thickBot="1" x14ac:dyDescent="0.3">
      <c r="A214" s="17">
        <v>211</v>
      </c>
      <c r="B214" s="18" t="str">
        <f t="shared" si="529"/>
        <v>Gestión Integral de la Información Minera</v>
      </c>
      <c r="C214" s="18" t="str">
        <f t="shared" si="530"/>
        <v>Consumo de energía eléctrica</v>
      </c>
      <c r="D214" s="18" t="str">
        <f t="shared" si="531"/>
        <v>Presión sobre el recurso energético eléctrico</v>
      </c>
      <c r="E214" s="35">
        <v>43647</v>
      </c>
      <c r="F214" s="167" t="s">
        <v>334</v>
      </c>
      <c r="G214" s="99" t="s">
        <v>177</v>
      </c>
      <c r="H214" s="99" t="s">
        <v>338</v>
      </c>
      <c r="I214" s="26" t="s">
        <v>8</v>
      </c>
      <c r="J214" s="27" t="s">
        <v>90</v>
      </c>
      <c r="K214" s="104" t="s">
        <v>230</v>
      </c>
      <c r="L214" s="53" t="s">
        <v>274</v>
      </c>
      <c r="M214" s="37" t="s">
        <v>233</v>
      </c>
      <c r="N214" s="26" t="s">
        <v>201</v>
      </c>
      <c r="O214" s="26" t="s">
        <v>464</v>
      </c>
      <c r="P214" s="26" t="s">
        <v>36</v>
      </c>
      <c r="Q214" s="26" t="s">
        <v>65</v>
      </c>
      <c r="R214" s="27" t="s">
        <v>71</v>
      </c>
      <c r="S214" s="55" t="s">
        <v>75</v>
      </c>
      <c r="T214" s="35">
        <v>43647</v>
      </c>
      <c r="U214" s="27" t="s">
        <v>101</v>
      </c>
      <c r="V214" s="27" t="s">
        <v>104</v>
      </c>
      <c r="W214" s="27" t="str">
        <f t="shared" si="532"/>
        <v>Alto</v>
      </c>
      <c r="X214" s="27">
        <f t="shared" si="523"/>
        <v>5</v>
      </c>
      <c r="Y214" s="27">
        <f t="shared" si="524"/>
        <v>5</v>
      </c>
      <c r="Z214" s="27">
        <f t="shared" si="533"/>
        <v>25</v>
      </c>
      <c r="AA214" s="27" t="str">
        <f t="shared" si="534"/>
        <v>No tolerable</v>
      </c>
      <c r="AB214" s="27" t="str">
        <f t="shared" si="535"/>
        <v>Si</v>
      </c>
      <c r="AC214" s="53" t="s">
        <v>307</v>
      </c>
      <c r="AD214" s="80" t="s">
        <v>283</v>
      </c>
      <c r="AE214" s="78">
        <v>68.84</v>
      </c>
      <c r="AF214" s="83">
        <v>0</v>
      </c>
      <c r="AG214" s="29">
        <f t="shared" si="536"/>
        <v>68.84</v>
      </c>
      <c r="AH214" s="27">
        <v>76.09</v>
      </c>
      <c r="AI214" s="184">
        <f t="shared" si="506"/>
        <v>-0.10531667635095875</v>
      </c>
      <c r="AJ214" s="142">
        <v>44006</v>
      </c>
      <c r="AK214" s="142" t="s">
        <v>291</v>
      </c>
      <c r="AL214" s="152" t="str">
        <f>IF(MATRIZASPECTOS[[#This Row],[(2) Tipo de valoración 2020]]="","",IF(MATRIZASPECTOS[[#This Row],[(2) Tipo de valoración 2020]]="Manual","",MATRIZASPECTOS[[#This Row],[Probabilidad]]))</f>
        <v>Certeza</v>
      </c>
      <c r="AM214" s="152" t="str">
        <f>IF(MATRIZASPECTOS[[#This Row],[(2) Tipo de valoración 2020]]="","",IF(MATRIZASPECTOS[[#This Row],[(2) Tipo de valoración 2020]]="Manual","",MATRIZASPECTOS[[#This Row],[Consecuencia]]))</f>
        <v>Alta</v>
      </c>
      <c r="AN214" s="153" t="str">
        <f t="shared" si="507"/>
        <v>Alto</v>
      </c>
      <c r="AO214" s="153">
        <f t="shared" si="508"/>
        <v>5</v>
      </c>
      <c r="AP214" s="153">
        <f t="shared" si="509"/>
        <v>5</v>
      </c>
      <c r="AQ214" s="27">
        <f t="shared" si="510"/>
        <v>25</v>
      </c>
      <c r="AR214" s="29">
        <f t="shared" si="511"/>
        <v>27.632916908773968</v>
      </c>
      <c r="AS214" s="27" t="str">
        <f t="shared" si="537"/>
        <v>No tolerable</v>
      </c>
      <c r="AT214" s="27" t="str">
        <f t="shared" si="538"/>
        <v>Si</v>
      </c>
      <c r="AU214" s="140" t="s">
        <v>301</v>
      </c>
      <c r="AV214" s="37" t="s">
        <v>283</v>
      </c>
      <c r="AW214" s="27">
        <v>76.09</v>
      </c>
      <c r="AX214" s="191">
        <v>0.14845894940336801</v>
      </c>
      <c r="AY214" s="29">
        <f t="shared" si="512"/>
        <v>64.793758539897738</v>
      </c>
      <c r="AZ214" s="27">
        <v>59.39</v>
      </c>
      <c r="BA214" s="189">
        <f t="shared" si="513"/>
        <v>8.3399368421732956E-2</v>
      </c>
      <c r="BB214" s="142">
        <v>44105</v>
      </c>
      <c r="BC214" s="27" t="s">
        <v>291</v>
      </c>
      <c r="BD214" s="27" t="str">
        <f>IF(MATRIZASPECTOS[[#This Row],[(E) Tipo de valoración extraordinaria 2020]]="","",IF(MATRIZASPECTOS[[#This Row],[(E) Tipo de valoración extraordinaria 2020]]="Manual","",MATRIZASPECTOS[[#This Row],[(2) Probabilidad]]))</f>
        <v>Certeza</v>
      </c>
      <c r="BE214" s="27" t="str">
        <f>IF(MATRIZASPECTOS[[#This Row],[(E) Tipo de valoración extraordinaria 2020]]="","",IF(MATRIZASPECTOS[[#This Row],[(E) Tipo de valoración extraordinaria 2020]]="Manual","",MATRIZASPECTOS[[#This Row],[(2) Consecuencia]]))</f>
        <v>Alta</v>
      </c>
      <c r="BF214" s="27" t="str">
        <f t="shared" si="514"/>
        <v>Alto</v>
      </c>
      <c r="BG214" s="27">
        <f t="shared" si="515"/>
        <v>5</v>
      </c>
      <c r="BH214" s="27">
        <f t="shared" si="516"/>
        <v>5</v>
      </c>
      <c r="BI214" s="29">
        <f t="shared" si="517"/>
        <v>27.632916908773968</v>
      </c>
      <c r="BJ214" s="29">
        <f t="shared" si="518"/>
        <v>25.179890141528624</v>
      </c>
      <c r="BK214" s="27" t="str">
        <f t="shared" si="539"/>
        <v>No tolerable</v>
      </c>
      <c r="BL214" s="27" t="str">
        <f t="shared" si="519"/>
        <v>Si</v>
      </c>
      <c r="BM214" s="53" t="s">
        <v>453</v>
      </c>
      <c r="BN214" s="37"/>
      <c r="BO214" s="29">
        <f t="shared" si="520"/>
        <v>76.09</v>
      </c>
      <c r="BP214" s="28"/>
      <c r="BQ214" s="29" t="str">
        <f t="shared" si="540"/>
        <v/>
      </c>
      <c r="BR214" s="27"/>
      <c r="BS214" s="49" t="str">
        <f t="shared" si="541"/>
        <v/>
      </c>
      <c r="BT214" s="25"/>
      <c r="BU214" s="27">
        <f t="shared" si="521"/>
        <v>27.632916908773968</v>
      </c>
      <c r="BV214" s="27" t="str">
        <f t="shared" si="522"/>
        <v>No tolerable</v>
      </c>
      <c r="BW214" s="29" t="str">
        <f t="shared" si="542"/>
        <v/>
      </c>
      <c r="BX214" s="27" t="str">
        <f t="shared" si="543"/>
        <v/>
      </c>
      <c r="BY214" s="27" t="str">
        <f t="shared" si="544"/>
        <v/>
      </c>
      <c r="BZ214" s="53"/>
      <c r="CA214" s="37"/>
      <c r="CB214" s="29" t="str">
        <f t="shared" si="545"/>
        <v/>
      </c>
      <c r="CC214" s="28"/>
      <c r="CD214" s="29" t="str">
        <f t="shared" si="546"/>
        <v/>
      </c>
      <c r="CE214" s="27"/>
      <c r="CF214" s="49" t="str">
        <f t="shared" si="547"/>
        <v/>
      </c>
      <c r="CG214" s="25"/>
      <c r="CH214" s="27" t="str">
        <f t="shared" si="548"/>
        <v/>
      </c>
      <c r="CI214" s="27" t="str">
        <f t="shared" si="549"/>
        <v/>
      </c>
      <c r="CJ214" s="29" t="str">
        <f t="shared" si="550"/>
        <v/>
      </c>
      <c r="CK214" s="27" t="str">
        <f t="shared" si="551"/>
        <v/>
      </c>
      <c r="CL214" s="27" t="str">
        <f t="shared" si="552"/>
        <v/>
      </c>
      <c r="CM214" s="53"/>
      <c r="CN214" s="37"/>
      <c r="CO214" s="29" t="str">
        <f t="shared" si="553"/>
        <v/>
      </c>
      <c r="CP214" s="28"/>
      <c r="CQ214" s="29" t="str">
        <f t="shared" si="554"/>
        <v/>
      </c>
      <c r="CR214" s="27"/>
      <c r="CS214" s="49" t="str">
        <f t="shared" si="555"/>
        <v/>
      </c>
      <c r="CT214" s="25"/>
      <c r="CU214" s="27" t="str">
        <f t="shared" si="556"/>
        <v/>
      </c>
      <c r="CV214" s="27" t="str">
        <f t="shared" si="557"/>
        <v/>
      </c>
      <c r="CW214" s="29" t="str">
        <f t="shared" si="558"/>
        <v/>
      </c>
      <c r="CX214" s="27" t="str">
        <f t="shared" si="559"/>
        <v/>
      </c>
      <c r="CY214" s="27" t="str">
        <f t="shared" si="560"/>
        <v/>
      </c>
      <c r="CZ214" s="30"/>
    </row>
    <row r="215" spans="1:104" ht="45.75" thickBot="1" x14ac:dyDescent="0.3">
      <c r="A215" s="17">
        <v>212</v>
      </c>
      <c r="B215" s="18" t="str">
        <f t="shared" si="529"/>
        <v>Gestión Integral de la Información Minera</v>
      </c>
      <c r="C215" s="18" t="str">
        <f t="shared" si="530"/>
        <v>Consumo de materias primas e insumos</v>
      </c>
      <c r="D215" s="18" t="str">
        <f t="shared" si="531"/>
        <v>Agotamiento de los recursos naturales no renovables</v>
      </c>
      <c r="E215" s="35">
        <v>43647</v>
      </c>
      <c r="F215" s="167" t="s">
        <v>334</v>
      </c>
      <c r="G215" s="99" t="s">
        <v>177</v>
      </c>
      <c r="H215" s="99" t="s">
        <v>338</v>
      </c>
      <c r="I215" s="26" t="s">
        <v>8</v>
      </c>
      <c r="J215" s="27" t="s">
        <v>90</v>
      </c>
      <c r="K215" s="104" t="s">
        <v>230</v>
      </c>
      <c r="L215" s="53" t="s">
        <v>274</v>
      </c>
      <c r="M215" s="37" t="s">
        <v>233</v>
      </c>
      <c r="N215" s="26" t="s">
        <v>202</v>
      </c>
      <c r="O215" s="26" t="s">
        <v>457</v>
      </c>
      <c r="P215" s="26" t="s">
        <v>24</v>
      </c>
      <c r="Q215" s="26" t="s">
        <v>62</v>
      </c>
      <c r="R215" s="27" t="s">
        <v>71</v>
      </c>
      <c r="S215" s="55" t="s">
        <v>77</v>
      </c>
      <c r="T215" s="35">
        <v>43647</v>
      </c>
      <c r="U215" s="27" t="s">
        <v>100</v>
      </c>
      <c r="V215" s="27" t="s">
        <v>104</v>
      </c>
      <c r="W215" s="27" t="str">
        <f t="shared" si="532"/>
        <v>Moderado</v>
      </c>
      <c r="X215" s="27">
        <f t="shared" si="523"/>
        <v>3</v>
      </c>
      <c r="Y215" s="27">
        <f t="shared" si="524"/>
        <v>5</v>
      </c>
      <c r="Z215" s="27">
        <f t="shared" si="533"/>
        <v>15</v>
      </c>
      <c r="AA215" s="27" t="str">
        <f t="shared" si="534"/>
        <v>Potencialmente no tolerable</v>
      </c>
      <c r="AB215" s="27" t="str">
        <f t="shared" si="535"/>
        <v>No</v>
      </c>
      <c r="AC215" s="53" t="s">
        <v>306</v>
      </c>
      <c r="AD215" s="80" t="s">
        <v>230</v>
      </c>
      <c r="AE215" s="27">
        <v>0</v>
      </c>
      <c r="AF215" s="28">
        <v>0</v>
      </c>
      <c r="AG215" s="29">
        <f t="shared" si="536"/>
        <v>0</v>
      </c>
      <c r="AH215" s="27">
        <v>0</v>
      </c>
      <c r="AI215" s="184">
        <f t="shared" si="506"/>
        <v>0</v>
      </c>
      <c r="AJ215" s="142">
        <v>44006</v>
      </c>
      <c r="AK215" s="142" t="s">
        <v>291</v>
      </c>
      <c r="AL215" s="152" t="str">
        <f>IF(MATRIZASPECTOS[[#This Row],[(2) Tipo de valoración 2020]]="","",IF(MATRIZASPECTOS[[#This Row],[(2) Tipo de valoración 2020]]="Manual","",MATRIZASPECTOS[[#This Row],[Probabilidad]]))</f>
        <v>Probable</v>
      </c>
      <c r="AM215" s="152" t="str">
        <f>IF(MATRIZASPECTOS[[#This Row],[(2) Tipo de valoración 2020]]="","",IF(MATRIZASPECTOS[[#This Row],[(2) Tipo de valoración 2020]]="Manual","",MATRIZASPECTOS[[#This Row],[Consecuencia]]))</f>
        <v>Alta</v>
      </c>
      <c r="AN215" s="153" t="str">
        <f t="shared" si="507"/>
        <v>Moderado</v>
      </c>
      <c r="AO215" s="153">
        <f t="shared" si="508"/>
        <v>3</v>
      </c>
      <c r="AP215" s="153">
        <f t="shared" si="509"/>
        <v>5</v>
      </c>
      <c r="AQ215" s="27">
        <f t="shared" si="510"/>
        <v>15</v>
      </c>
      <c r="AR215" s="29">
        <f t="shared" si="511"/>
        <v>15</v>
      </c>
      <c r="AS215" s="27" t="str">
        <f t="shared" si="537"/>
        <v>Potencialmente no tolerable</v>
      </c>
      <c r="AT215" s="27" t="str">
        <f t="shared" si="538"/>
        <v>No</v>
      </c>
      <c r="AU215" s="140" t="s">
        <v>300</v>
      </c>
      <c r="AV215" s="37" t="s">
        <v>230</v>
      </c>
      <c r="AW215" s="27">
        <v>0</v>
      </c>
      <c r="AX215" s="191">
        <v>0</v>
      </c>
      <c r="AY215" s="29">
        <f t="shared" si="512"/>
        <v>0</v>
      </c>
      <c r="AZ215" s="27">
        <v>0</v>
      </c>
      <c r="BA215" s="189">
        <f t="shared" si="513"/>
        <v>0</v>
      </c>
      <c r="BB215" s="145">
        <v>44105</v>
      </c>
      <c r="BC215" s="27" t="s">
        <v>292</v>
      </c>
      <c r="BD215" s="27" t="s">
        <v>100</v>
      </c>
      <c r="BE215" s="27" t="s">
        <v>103</v>
      </c>
      <c r="BF215" s="27" t="str">
        <f t="shared" si="514"/>
        <v>Bajo</v>
      </c>
      <c r="BG215" s="27">
        <f t="shared" si="515"/>
        <v>3</v>
      </c>
      <c r="BH215" s="27">
        <f t="shared" si="516"/>
        <v>3</v>
      </c>
      <c r="BI215" s="27">
        <f t="shared" si="517"/>
        <v>9</v>
      </c>
      <c r="BJ215" s="29">
        <f t="shared" si="518"/>
        <v>9</v>
      </c>
      <c r="BK215" s="27" t="str">
        <f t="shared" si="539"/>
        <v>Tolerable</v>
      </c>
      <c r="BL215" s="27" t="str">
        <f t="shared" si="519"/>
        <v>No</v>
      </c>
      <c r="BM215" s="53" t="s">
        <v>436</v>
      </c>
      <c r="BN215" s="37"/>
      <c r="BO215" s="29">
        <f t="shared" si="520"/>
        <v>0</v>
      </c>
      <c r="BP215" s="28"/>
      <c r="BQ215" s="29" t="str">
        <f t="shared" si="540"/>
        <v/>
      </c>
      <c r="BR215" s="27"/>
      <c r="BS215" s="49" t="str">
        <f t="shared" si="541"/>
        <v/>
      </c>
      <c r="BT215" s="25"/>
      <c r="BU215" s="27">
        <f t="shared" si="521"/>
        <v>15</v>
      </c>
      <c r="BV215" s="27" t="str">
        <f t="shared" si="522"/>
        <v>Potencialmente no tolerable</v>
      </c>
      <c r="BW215" s="29" t="str">
        <f t="shared" si="542"/>
        <v/>
      </c>
      <c r="BX215" s="27" t="str">
        <f t="shared" si="543"/>
        <v/>
      </c>
      <c r="BY215" s="27" t="str">
        <f t="shared" si="544"/>
        <v/>
      </c>
      <c r="BZ215" s="53"/>
      <c r="CA215" s="37"/>
      <c r="CB215" s="29" t="str">
        <f t="shared" si="545"/>
        <v/>
      </c>
      <c r="CC215" s="28"/>
      <c r="CD215" s="29" t="str">
        <f t="shared" si="546"/>
        <v/>
      </c>
      <c r="CE215" s="27"/>
      <c r="CF215" s="49" t="str">
        <f t="shared" si="547"/>
        <v/>
      </c>
      <c r="CG215" s="25"/>
      <c r="CH215" s="27" t="str">
        <f t="shared" si="548"/>
        <v/>
      </c>
      <c r="CI215" s="27" t="str">
        <f t="shared" si="549"/>
        <v/>
      </c>
      <c r="CJ215" s="29" t="str">
        <f t="shared" si="550"/>
        <v/>
      </c>
      <c r="CK215" s="27" t="str">
        <f t="shared" si="551"/>
        <v/>
      </c>
      <c r="CL215" s="27" t="str">
        <f t="shared" si="552"/>
        <v/>
      </c>
      <c r="CM215" s="53"/>
      <c r="CN215" s="37"/>
      <c r="CO215" s="29" t="str">
        <f t="shared" si="553"/>
        <v/>
      </c>
      <c r="CP215" s="28"/>
      <c r="CQ215" s="29" t="str">
        <f t="shared" si="554"/>
        <v/>
      </c>
      <c r="CR215" s="27"/>
      <c r="CS215" s="49" t="str">
        <f t="shared" si="555"/>
        <v/>
      </c>
      <c r="CT215" s="25"/>
      <c r="CU215" s="27" t="str">
        <f t="shared" si="556"/>
        <v/>
      </c>
      <c r="CV215" s="27" t="str">
        <f t="shared" si="557"/>
        <v/>
      </c>
      <c r="CW215" s="29" t="str">
        <f t="shared" si="558"/>
        <v/>
      </c>
      <c r="CX215" s="27" t="str">
        <f t="shared" si="559"/>
        <v/>
      </c>
      <c r="CY215" s="27" t="str">
        <f t="shared" si="560"/>
        <v/>
      </c>
      <c r="CZ215" s="30"/>
    </row>
    <row r="216" spans="1:104" ht="45.75" thickBot="1" x14ac:dyDescent="0.3">
      <c r="A216" s="17">
        <v>213</v>
      </c>
      <c r="B216" s="18" t="str">
        <f t="shared" si="529"/>
        <v>Gestión Integral de la Información Minera</v>
      </c>
      <c r="C216" s="18" t="str">
        <f t="shared" si="530"/>
        <v>Consumo de materias primas e insumos</v>
      </c>
      <c r="D216" s="18" t="str">
        <f t="shared" si="531"/>
        <v>Agotamiento general de los recursos naturales</v>
      </c>
      <c r="E216" s="35">
        <v>43647</v>
      </c>
      <c r="F216" s="167" t="s">
        <v>334</v>
      </c>
      <c r="G216" s="99" t="s">
        <v>177</v>
      </c>
      <c r="H216" s="99" t="s">
        <v>338</v>
      </c>
      <c r="I216" s="26" t="s">
        <v>8</v>
      </c>
      <c r="J216" s="27" t="s">
        <v>90</v>
      </c>
      <c r="K216" s="104" t="s">
        <v>230</v>
      </c>
      <c r="L216" s="53" t="s">
        <v>274</v>
      </c>
      <c r="M216" s="37" t="s">
        <v>233</v>
      </c>
      <c r="N216" s="26" t="s">
        <v>205</v>
      </c>
      <c r="O216" s="26" t="s">
        <v>457</v>
      </c>
      <c r="P216" s="26" t="s">
        <v>24</v>
      </c>
      <c r="Q216" s="26" t="s">
        <v>63</v>
      </c>
      <c r="R216" s="27" t="s">
        <v>71</v>
      </c>
      <c r="S216" s="55" t="s">
        <v>77</v>
      </c>
      <c r="T216" s="35">
        <v>43647</v>
      </c>
      <c r="U216" s="27" t="s">
        <v>100</v>
      </c>
      <c r="V216" s="27" t="s">
        <v>102</v>
      </c>
      <c r="W216" s="27" t="str">
        <f t="shared" si="532"/>
        <v>Bajo</v>
      </c>
      <c r="X216" s="27">
        <f t="shared" si="523"/>
        <v>3</v>
      </c>
      <c r="Y216" s="27">
        <f t="shared" si="524"/>
        <v>1</v>
      </c>
      <c r="Z216" s="27">
        <f t="shared" si="533"/>
        <v>3</v>
      </c>
      <c r="AA216" s="27" t="str">
        <f t="shared" si="534"/>
        <v>Tolerable</v>
      </c>
      <c r="AB216" s="27" t="str">
        <f t="shared" si="535"/>
        <v>No</v>
      </c>
      <c r="AC216" s="53" t="s">
        <v>306</v>
      </c>
      <c r="AD216" s="80" t="s">
        <v>230</v>
      </c>
      <c r="AE216" s="78">
        <v>0</v>
      </c>
      <c r="AF216" s="83">
        <v>0</v>
      </c>
      <c r="AG216" s="29">
        <f t="shared" si="536"/>
        <v>0</v>
      </c>
      <c r="AH216" s="27">
        <v>0</v>
      </c>
      <c r="AI216" s="184">
        <f t="shared" si="506"/>
        <v>0</v>
      </c>
      <c r="AJ216" s="142">
        <v>44006</v>
      </c>
      <c r="AK216" s="142" t="s">
        <v>291</v>
      </c>
      <c r="AL216" s="152" t="str">
        <f>IF(MATRIZASPECTOS[[#This Row],[(2) Tipo de valoración 2020]]="","",IF(MATRIZASPECTOS[[#This Row],[(2) Tipo de valoración 2020]]="Manual","",MATRIZASPECTOS[[#This Row],[Probabilidad]]))</f>
        <v>Probable</v>
      </c>
      <c r="AM216" s="152" t="str">
        <f>IF(MATRIZASPECTOS[[#This Row],[(2) Tipo de valoración 2020]]="","",IF(MATRIZASPECTOS[[#This Row],[(2) Tipo de valoración 2020]]="Manual","",MATRIZASPECTOS[[#This Row],[Consecuencia]]))</f>
        <v>Baja</v>
      </c>
      <c r="AN216" s="153" t="str">
        <f t="shared" si="507"/>
        <v>Bajo</v>
      </c>
      <c r="AO216" s="153">
        <f t="shared" si="508"/>
        <v>3</v>
      </c>
      <c r="AP216" s="153">
        <f t="shared" si="509"/>
        <v>1</v>
      </c>
      <c r="AQ216" s="27">
        <f t="shared" si="510"/>
        <v>3</v>
      </c>
      <c r="AR216" s="29">
        <f t="shared" si="511"/>
        <v>3</v>
      </c>
      <c r="AS216" s="27" t="str">
        <f t="shared" si="537"/>
        <v>Tolerable</v>
      </c>
      <c r="AT216" s="27" t="str">
        <f t="shared" si="538"/>
        <v>No</v>
      </c>
      <c r="AU216" s="140" t="s">
        <v>300</v>
      </c>
      <c r="AV216" s="37" t="s">
        <v>230</v>
      </c>
      <c r="AW216" s="27">
        <v>0</v>
      </c>
      <c r="AX216" s="191">
        <v>0</v>
      </c>
      <c r="AY216" s="29">
        <f t="shared" si="512"/>
        <v>0</v>
      </c>
      <c r="AZ216" s="27">
        <v>0</v>
      </c>
      <c r="BA216" s="189">
        <f t="shared" si="513"/>
        <v>0</v>
      </c>
      <c r="BB216" s="145">
        <v>44105</v>
      </c>
      <c r="BC216" s="27" t="s">
        <v>292</v>
      </c>
      <c r="BD216" s="27" t="s">
        <v>99</v>
      </c>
      <c r="BE216" s="27" t="s">
        <v>102</v>
      </c>
      <c r="BF216" s="27" t="str">
        <f t="shared" si="514"/>
        <v>Bajo</v>
      </c>
      <c r="BG216" s="27">
        <f t="shared" si="515"/>
        <v>1</v>
      </c>
      <c r="BH216" s="27">
        <f t="shared" si="516"/>
        <v>1</v>
      </c>
      <c r="BI216" s="27">
        <f t="shared" si="517"/>
        <v>1</v>
      </c>
      <c r="BJ216" s="29">
        <f t="shared" si="518"/>
        <v>1</v>
      </c>
      <c r="BK216" s="27" t="str">
        <f t="shared" si="539"/>
        <v>Tolerable</v>
      </c>
      <c r="BL216" s="27" t="str">
        <f t="shared" si="519"/>
        <v>No</v>
      </c>
      <c r="BM216" s="53" t="s">
        <v>424</v>
      </c>
      <c r="BN216" s="37"/>
      <c r="BO216" s="29">
        <f t="shared" si="520"/>
        <v>0</v>
      </c>
      <c r="BP216" s="28"/>
      <c r="BQ216" s="29" t="str">
        <f t="shared" si="540"/>
        <v/>
      </c>
      <c r="BR216" s="27"/>
      <c r="BS216" s="49" t="str">
        <f t="shared" si="541"/>
        <v/>
      </c>
      <c r="BT216" s="25"/>
      <c r="BU216" s="27">
        <f t="shared" si="521"/>
        <v>3</v>
      </c>
      <c r="BV216" s="27" t="str">
        <f t="shared" si="522"/>
        <v>Tolerable</v>
      </c>
      <c r="BW216" s="29" t="str">
        <f t="shared" si="542"/>
        <v/>
      </c>
      <c r="BX216" s="27" t="str">
        <f t="shared" si="543"/>
        <v/>
      </c>
      <c r="BY216" s="27" t="str">
        <f t="shared" si="544"/>
        <v/>
      </c>
      <c r="BZ216" s="53"/>
      <c r="CA216" s="37"/>
      <c r="CB216" s="29" t="str">
        <f t="shared" si="545"/>
        <v/>
      </c>
      <c r="CC216" s="28"/>
      <c r="CD216" s="29" t="str">
        <f t="shared" si="546"/>
        <v/>
      </c>
      <c r="CE216" s="27"/>
      <c r="CF216" s="49" t="str">
        <f t="shared" si="547"/>
        <v/>
      </c>
      <c r="CG216" s="25"/>
      <c r="CH216" s="27" t="str">
        <f t="shared" si="548"/>
        <v/>
      </c>
      <c r="CI216" s="27" t="str">
        <f t="shared" si="549"/>
        <v/>
      </c>
      <c r="CJ216" s="29" t="str">
        <f t="shared" si="550"/>
        <v/>
      </c>
      <c r="CK216" s="27" t="str">
        <f t="shared" si="551"/>
        <v/>
      </c>
      <c r="CL216" s="27" t="str">
        <f t="shared" si="552"/>
        <v/>
      </c>
      <c r="CM216" s="53"/>
      <c r="CN216" s="37"/>
      <c r="CO216" s="29" t="str">
        <f t="shared" si="553"/>
        <v/>
      </c>
      <c r="CP216" s="28"/>
      <c r="CQ216" s="29" t="str">
        <f t="shared" si="554"/>
        <v/>
      </c>
      <c r="CR216" s="27"/>
      <c r="CS216" s="49" t="str">
        <f t="shared" si="555"/>
        <v/>
      </c>
      <c r="CT216" s="25"/>
      <c r="CU216" s="27" t="str">
        <f t="shared" si="556"/>
        <v/>
      </c>
      <c r="CV216" s="27" t="str">
        <f t="shared" si="557"/>
        <v/>
      </c>
      <c r="CW216" s="29" t="str">
        <f t="shared" si="558"/>
        <v/>
      </c>
      <c r="CX216" s="27" t="str">
        <f t="shared" si="559"/>
        <v/>
      </c>
      <c r="CY216" s="27" t="str">
        <f t="shared" si="560"/>
        <v/>
      </c>
      <c r="CZ216" s="30"/>
    </row>
    <row r="217" spans="1:104" ht="45.75" thickBot="1" x14ac:dyDescent="0.3">
      <c r="A217" s="17">
        <v>214</v>
      </c>
      <c r="B217" s="18" t="str">
        <f t="shared" si="529"/>
        <v>Gestión Integral de la Información Minera</v>
      </c>
      <c r="C217" s="18" t="str">
        <f t="shared" si="530"/>
        <v>Consumo de materias primas e insumos</v>
      </c>
      <c r="D217" s="18" t="str">
        <f t="shared" si="531"/>
        <v>Agotamiento de los recursos naturales no renovables</v>
      </c>
      <c r="E217" s="35">
        <v>43647</v>
      </c>
      <c r="F217" s="167" t="s">
        <v>334</v>
      </c>
      <c r="G217" s="99" t="s">
        <v>177</v>
      </c>
      <c r="H217" s="99" t="s">
        <v>338</v>
      </c>
      <c r="I217" s="26" t="s">
        <v>8</v>
      </c>
      <c r="J217" s="27" t="s">
        <v>90</v>
      </c>
      <c r="K217" s="104" t="s">
        <v>230</v>
      </c>
      <c r="L217" s="53" t="s">
        <v>274</v>
      </c>
      <c r="M217" s="37" t="s">
        <v>233</v>
      </c>
      <c r="N217" s="26" t="s">
        <v>203</v>
      </c>
      <c r="O217" s="26" t="s">
        <v>458</v>
      </c>
      <c r="P217" s="26" t="s">
        <v>24</v>
      </c>
      <c r="Q217" s="26" t="s">
        <v>62</v>
      </c>
      <c r="R217" s="27" t="s">
        <v>71</v>
      </c>
      <c r="S217" s="55" t="s">
        <v>77</v>
      </c>
      <c r="T217" s="35">
        <v>43647</v>
      </c>
      <c r="U217" s="27" t="s">
        <v>101</v>
      </c>
      <c r="V217" s="27" t="s">
        <v>103</v>
      </c>
      <c r="W217" s="27" t="str">
        <f t="shared" si="532"/>
        <v>Moderado</v>
      </c>
      <c r="X217" s="27">
        <f t="shared" si="523"/>
        <v>5</v>
      </c>
      <c r="Y217" s="27">
        <f t="shared" si="524"/>
        <v>3</v>
      </c>
      <c r="Z217" s="27">
        <f t="shared" si="533"/>
        <v>15</v>
      </c>
      <c r="AA217" s="27" t="str">
        <f t="shared" si="534"/>
        <v>Potencialmente no tolerable</v>
      </c>
      <c r="AB217" s="27" t="str">
        <f t="shared" si="535"/>
        <v>No</v>
      </c>
      <c r="AC217" s="53" t="s">
        <v>306</v>
      </c>
      <c r="AD217" s="37" t="s">
        <v>230</v>
      </c>
      <c r="AE217" s="27">
        <v>0</v>
      </c>
      <c r="AF217" s="28">
        <v>0</v>
      </c>
      <c r="AG217" s="29">
        <f t="shared" si="536"/>
        <v>0</v>
      </c>
      <c r="AH217" s="27">
        <v>0</v>
      </c>
      <c r="AI217" s="184">
        <f t="shared" si="506"/>
        <v>0</v>
      </c>
      <c r="AJ217" s="142">
        <v>44006</v>
      </c>
      <c r="AK217" s="142" t="s">
        <v>291</v>
      </c>
      <c r="AL217" s="152" t="str">
        <f>IF(MATRIZASPECTOS[[#This Row],[(2) Tipo de valoración 2020]]="","",IF(MATRIZASPECTOS[[#This Row],[(2) Tipo de valoración 2020]]="Manual","",MATRIZASPECTOS[[#This Row],[Probabilidad]]))</f>
        <v>Certeza</v>
      </c>
      <c r="AM217" s="152" t="str">
        <f>IF(MATRIZASPECTOS[[#This Row],[(2) Tipo de valoración 2020]]="","",IF(MATRIZASPECTOS[[#This Row],[(2) Tipo de valoración 2020]]="Manual","",MATRIZASPECTOS[[#This Row],[Consecuencia]]))</f>
        <v>Moderada</v>
      </c>
      <c r="AN217" s="153" t="str">
        <f t="shared" si="507"/>
        <v>Moderado</v>
      </c>
      <c r="AO217" s="153">
        <f t="shared" si="508"/>
        <v>5</v>
      </c>
      <c r="AP217" s="153">
        <f t="shared" si="509"/>
        <v>3</v>
      </c>
      <c r="AQ217" s="27">
        <f t="shared" si="510"/>
        <v>15</v>
      </c>
      <c r="AR217" s="29">
        <f t="shared" si="511"/>
        <v>15</v>
      </c>
      <c r="AS217" s="27" t="str">
        <f t="shared" si="537"/>
        <v>Potencialmente no tolerable</v>
      </c>
      <c r="AT217" s="27" t="str">
        <f t="shared" si="538"/>
        <v>No</v>
      </c>
      <c r="AU217" s="140" t="s">
        <v>300</v>
      </c>
      <c r="AV217" s="37" t="s">
        <v>230</v>
      </c>
      <c r="AW217" s="27">
        <v>0</v>
      </c>
      <c r="AX217" s="191">
        <v>0</v>
      </c>
      <c r="AY217" s="29">
        <f t="shared" si="512"/>
        <v>0</v>
      </c>
      <c r="AZ217" s="27">
        <v>0</v>
      </c>
      <c r="BA217" s="189">
        <f t="shared" si="513"/>
        <v>0</v>
      </c>
      <c r="BB217" s="145">
        <v>44105</v>
      </c>
      <c r="BC217" s="27" t="s">
        <v>292</v>
      </c>
      <c r="BD217" s="27" t="s">
        <v>100</v>
      </c>
      <c r="BE217" s="27" t="s">
        <v>103</v>
      </c>
      <c r="BF217" s="27" t="str">
        <f t="shared" si="514"/>
        <v>Bajo</v>
      </c>
      <c r="BG217" s="27">
        <f t="shared" si="515"/>
        <v>3</v>
      </c>
      <c r="BH217" s="27">
        <f t="shared" si="516"/>
        <v>3</v>
      </c>
      <c r="BI217" s="27">
        <f t="shared" si="517"/>
        <v>9</v>
      </c>
      <c r="BJ217" s="29">
        <f t="shared" si="518"/>
        <v>9</v>
      </c>
      <c r="BK217" s="27" t="str">
        <f t="shared" si="539"/>
        <v>Tolerable</v>
      </c>
      <c r="BL217" s="27" t="str">
        <f t="shared" si="519"/>
        <v>No</v>
      </c>
      <c r="BM217" s="53" t="s">
        <v>433</v>
      </c>
      <c r="BN217" s="37"/>
      <c r="BO217" s="29">
        <f t="shared" si="520"/>
        <v>0</v>
      </c>
      <c r="BP217" s="28"/>
      <c r="BQ217" s="29" t="str">
        <f t="shared" si="540"/>
        <v/>
      </c>
      <c r="BR217" s="27"/>
      <c r="BS217" s="49" t="str">
        <f t="shared" si="541"/>
        <v/>
      </c>
      <c r="BT217" s="25"/>
      <c r="BU217" s="27">
        <f t="shared" si="521"/>
        <v>15</v>
      </c>
      <c r="BV217" s="27" t="str">
        <f t="shared" si="522"/>
        <v>Potencialmente no tolerable</v>
      </c>
      <c r="BW217" s="29" t="str">
        <f t="shared" si="542"/>
        <v/>
      </c>
      <c r="BX217" s="27" t="str">
        <f t="shared" si="543"/>
        <v/>
      </c>
      <c r="BY217" s="27" t="str">
        <f t="shared" si="544"/>
        <v/>
      </c>
      <c r="BZ217" s="53"/>
      <c r="CA217" s="37"/>
      <c r="CB217" s="29" t="str">
        <f t="shared" si="545"/>
        <v/>
      </c>
      <c r="CC217" s="28"/>
      <c r="CD217" s="29" t="str">
        <f t="shared" si="546"/>
        <v/>
      </c>
      <c r="CE217" s="27"/>
      <c r="CF217" s="49" t="str">
        <f t="shared" si="547"/>
        <v/>
      </c>
      <c r="CG217" s="25"/>
      <c r="CH217" s="27" t="str">
        <f t="shared" si="548"/>
        <v/>
      </c>
      <c r="CI217" s="27" t="str">
        <f t="shared" si="549"/>
        <v/>
      </c>
      <c r="CJ217" s="29" t="str">
        <f t="shared" si="550"/>
        <v/>
      </c>
      <c r="CK217" s="27" t="str">
        <f t="shared" si="551"/>
        <v/>
      </c>
      <c r="CL217" s="27" t="str">
        <f t="shared" si="552"/>
        <v/>
      </c>
      <c r="CM217" s="53"/>
      <c r="CN217" s="37"/>
      <c r="CO217" s="29" t="str">
        <f t="shared" si="553"/>
        <v/>
      </c>
      <c r="CP217" s="28"/>
      <c r="CQ217" s="29" t="str">
        <f t="shared" si="554"/>
        <v/>
      </c>
      <c r="CR217" s="27"/>
      <c r="CS217" s="49" t="str">
        <f t="shared" si="555"/>
        <v/>
      </c>
      <c r="CT217" s="25"/>
      <c r="CU217" s="27" t="str">
        <f t="shared" si="556"/>
        <v/>
      </c>
      <c r="CV217" s="27" t="str">
        <f t="shared" si="557"/>
        <v/>
      </c>
      <c r="CW217" s="29" t="str">
        <f t="shared" si="558"/>
        <v/>
      </c>
      <c r="CX217" s="27" t="str">
        <f t="shared" si="559"/>
        <v/>
      </c>
      <c r="CY217" s="27" t="str">
        <f t="shared" si="560"/>
        <v/>
      </c>
      <c r="CZ217" s="30"/>
    </row>
    <row r="218" spans="1:104" ht="45.75" thickBot="1" x14ac:dyDescent="0.3">
      <c r="A218" s="17">
        <v>215</v>
      </c>
      <c r="B218" s="18" t="str">
        <f t="shared" si="529"/>
        <v>Gestión Integral de la Información Minera</v>
      </c>
      <c r="C218" s="18" t="str">
        <f t="shared" si="530"/>
        <v>Consumo de materias primas e insumos</v>
      </c>
      <c r="D218" s="18" t="str">
        <f t="shared" si="531"/>
        <v>Agotamiento de los recursos naturales no renovables</v>
      </c>
      <c r="E218" s="35">
        <v>43647</v>
      </c>
      <c r="F218" s="167" t="s">
        <v>334</v>
      </c>
      <c r="G218" s="99" t="s">
        <v>177</v>
      </c>
      <c r="H218" s="99" t="s">
        <v>338</v>
      </c>
      <c r="I218" s="26" t="s">
        <v>8</v>
      </c>
      <c r="J218" s="27" t="s">
        <v>90</v>
      </c>
      <c r="K218" s="104" t="s">
        <v>230</v>
      </c>
      <c r="L218" s="53" t="s">
        <v>274</v>
      </c>
      <c r="M218" s="37" t="s">
        <v>233</v>
      </c>
      <c r="N218" s="26" t="s">
        <v>204</v>
      </c>
      <c r="O218" s="26" t="s">
        <v>458</v>
      </c>
      <c r="P218" s="26" t="s">
        <v>24</v>
      </c>
      <c r="Q218" s="26" t="s">
        <v>62</v>
      </c>
      <c r="R218" s="27" t="s">
        <v>71</v>
      </c>
      <c r="S218" s="55" t="s">
        <v>77</v>
      </c>
      <c r="T218" s="35">
        <v>43647</v>
      </c>
      <c r="U218" s="27" t="s">
        <v>101</v>
      </c>
      <c r="V218" s="27" t="s">
        <v>103</v>
      </c>
      <c r="W218" s="27" t="str">
        <f t="shared" si="532"/>
        <v>Moderado</v>
      </c>
      <c r="X218" s="27">
        <f t="shared" si="523"/>
        <v>5</v>
      </c>
      <c r="Y218" s="27">
        <f t="shared" si="524"/>
        <v>3</v>
      </c>
      <c r="Z218" s="27">
        <f t="shared" si="533"/>
        <v>15</v>
      </c>
      <c r="AA218" s="27" t="str">
        <f t="shared" si="534"/>
        <v>Potencialmente no tolerable</v>
      </c>
      <c r="AB218" s="27" t="str">
        <f t="shared" si="535"/>
        <v>No</v>
      </c>
      <c r="AC218" s="53" t="s">
        <v>306</v>
      </c>
      <c r="AD218" s="37" t="s">
        <v>230</v>
      </c>
      <c r="AE218" s="27">
        <v>0</v>
      </c>
      <c r="AF218" s="28">
        <v>0</v>
      </c>
      <c r="AG218" s="29">
        <f t="shared" si="536"/>
        <v>0</v>
      </c>
      <c r="AH218" s="27">
        <v>0</v>
      </c>
      <c r="AI218" s="184">
        <f t="shared" si="506"/>
        <v>0</v>
      </c>
      <c r="AJ218" s="142">
        <v>44006</v>
      </c>
      <c r="AK218" s="142" t="s">
        <v>291</v>
      </c>
      <c r="AL218" s="152" t="str">
        <f>IF(MATRIZASPECTOS[[#This Row],[(2) Tipo de valoración 2020]]="","",IF(MATRIZASPECTOS[[#This Row],[(2) Tipo de valoración 2020]]="Manual","",MATRIZASPECTOS[[#This Row],[Probabilidad]]))</f>
        <v>Certeza</v>
      </c>
      <c r="AM218" s="152" t="str">
        <f>IF(MATRIZASPECTOS[[#This Row],[(2) Tipo de valoración 2020]]="","",IF(MATRIZASPECTOS[[#This Row],[(2) Tipo de valoración 2020]]="Manual","",MATRIZASPECTOS[[#This Row],[Consecuencia]]))</f>
        <v>Moderada</v>
      </c>
      <c r="AN218" s="153" t="str">
        <f t="shared" si="507"/>
        <v>Moderado</v>
      </c>
      <c r="AO218" s="153">
        <f t="shared" si="508"/>
        <v>5</v>
      </c>
      <c r="AP218" s="153">
        <f t="shared" si="509"/>
        <v>3</v>
      </c>
      <c r="AQ218" s="27">
        <f t="shared" si="510"/>
        <v>15</v>
      </c>
      <c r="AR218" s="29">
        <f t="shared" si="511"/>
        <v>15</v>
      </c>
      <c r="AS218" s="27" t="str">
        <f t="shared" si="537"/>
        <v>Potencialmente no tolerable</v>
      </c>
      <c r="AT218" s="27" t="str">
        <f t="shared" si="538"/>
        <v>No</v>
      </c>
      <c r="AU218" s="140" t="s">
        <v>300</v>
      </c>
      <c r="AV218" s="37" t="s">
        <v>230</v>
      </c>
      <c r="AW218" s="27">
        <v>0</v>
      </c>
      <c r="AX218" s="191">
        <v>0</v>
      </c>
      <c r="AY218" s="29">
        <f t="shared" si="512"/>
        <v>0</v>
      </c>
      <c r="AZ218" s="27">
        <v>0</v>
      </c>
      <c r="BA218" s="189">
        <f t="shared" si="513"/>
        <v>0</v>
      </c>
      <c r="BB218" s="145">
        <v>44105</v>
      </c>
      <c r="BC218" s="27" t="s">
        <v>292</v>
      </c>
      <c r="BD218" s="27" t="s">
        <v>100</v>
      </c>
      <c r="BE218" s="27" t="s">
        <v>103</v>
      </c>
      <c r="BF218" s="27" t="str">
        <f t="shared" si="514"/>
        <v>Bajo</v>
      </c>
      <c r="BG218" s="27">
        <f t="shared" si="515"/>
        <v>3</v>
      </c>
      <c r="BH218" s="27">
        <f t="shared" si="516"/>
        <v>3</v>
      </c>
      <c r="BI218" s="27">
        <f t="shared" si="517"/>
        <v>9</v>
      </c>
      <c r="BJ218" s="29">
        <f t="shared" si="518"/>
        <v>9</v>
      </c>
      <c r="BK218" s="27" t="str">
        <f t="shared" si="539"/>
        <v>Tolerable</v>
      </c>
      <c r="BL218" s="27" t="str">
        <f t="shared" si="519"/>
        <v>No</v>
      </c>
      <c r="BM218" s="53" t="s">
        <v>430</v>
      </c>
      <c r="BN218" s="37"/>
      <c r="BO218" s="29">
        <f t="shared" si="520"/>
        <v>0</v>
      </c>
      <c r="BP218" s="28"/>
      <c r="BQ218" s="29" t="str">
        <f t="shared" si="540"/>
        <v/>
      </c>
      <c r="BR218" s="27"/>
      <c r="BS218" s="49" t="str">
        <f t="shared" si="541"/>
        <v/>
      </c>
      <c r="BT218" s="25"/>
      <c r="BU218" s="27">
        <f t="shared" si="521"/>
        <v>15</v>
      </c>
      <c r="BV218" s="27" t="str">
        <f t="shared" si="522"/>
        <v>Potencialmente no tolerable</v>
      </c>
      <c r="BW218" s="29" t="str">
        <f t="shared" si="542"/>
        <v/>
      </c>
      <c r="BX218" s="27" t="str">
        <f t="shared" si="543"/>
        <v/>
      </c>
      <c r="BY218" s="27" t="str">
        <f t="shared" si="544"/>
        <v/>
      </c>
      <c r="BZ218" s="53"/>
      <c r="CA218" s="37"/>
      <c r="CB218" s="29" t="str">
        <f t="shared" si="545"/>
        <v/>
      </c>
      <c r="CC218" s="28"/>
      <c r="CD218" s="29" t="str">
        <f t="shared" si="546"/>
        <v/>
      </c>
      <c r="CE218" s="27"/>
      <c r="CF218" s="49" t="str">
        <f t="shared" si="547"/>
        <v/>
      </c>
      <c r="CG218" s="25"/>
      <c r="CH218" s="27" t="str">
        <f t="shared" si="548"/>
        <v/>
      </c>
      <c r="CI218" s="27" t="str">
        <f t="shared" si="549"/>
        <v/>
      </c>
      <c r="CJ218" s="29" t="str">
        <f t="shared" si="550"/>
        <v/>
      </c>
      <c r="CK218" s="27" t="str">
        <f t="shared" si="551"/>
        <v/>
      </c>
      <c r="CL218" s="27" t="str">
        <f t="shared" si="552"/>
        <v/>
      </c>
      <c r="CM218" s="53"/>
      <c r="CN218" s="37"/>
      <c r="CO218" s="29" t="str">
        <f t="shared" si="553"/>
        <v/>
      </c>
      <c r="CP218" s="28"/>
      <c r="CQ218" s="29" t="str">
        <f t="shared" si="554"/>
        <v/>
      </c>
      <c r="CR218" s="27"/>
      <c r="CS218" s="49" t="str">
        <f t="shared" si="555"/>
        <v/>
      </c>
      <c r="CT218" s="25"/>
      <c r="CU218" s="27" t="str">
        <f t="shared" si="556"/>
        <v/>
      </c>
      <c r="CV218" s="27" t="str">
        <f t="shared" si="557"/>
        <v/>
      </c>
      <c r="CW218" s="29" t="str">
        <f t="shared" si="558"/>
        <v/>
      </c>
      <c r="CX218" s="27" t="str">
        <f t="shared" si="559"/>
        <v/>
      </c>
      <c r="CY218" s="27" t="str">
        <f t="shared" si="560"/>
        <v/>
      </c>
      <c r="CZ218" s="30"/>
    </row>
    <row r="219" spans="1:104" ht="45.75" thickBot="1" x14ac:dyDescent="0.3">
      <c r="A219" s="17">
        <v>216</v>
      </c>
      <c r="B219" s="18" t="str">
        <f t="shared" si="529"/>
        <v>Gestión Integral de la Información Minera</v>
      </c>
      <c r="C219" s="18" t="str">
        <f t="shared" si="530"/>
        <v>Consumo de materias primas e insumos</v>
      </c>
      <c r="D219" s="18" t="str">
        <f t="shared" si="531"/>
        <v>Agotamiento general de los recursos naturales</v>
      </c>
      <c r="E219" s="35">
        <v>43647</v>
      </c>
      <c r="F219" s="167" t="s">
        <v>334</v>
      </c>
      <c r="G219" s="99" t="s">
        <v>177</v>
      </c>
      <c r="H219" s="99" t="s">
        <v>338</v>
      </c>
      <c r="I219" s="26" t="s">
        <v>8</v>
      </c>
      <c r="J219" s="27" t="s">
        <v>90</v>
      </c>
      <c r="K219" s="104" t="s">
        <v>230</v>
      </c>
      <c r="L219" s="53" t="s">
        <v>274</v>
      </c>
      <c r="M219" s="37" t="s">
        <v>233</v>
      </c>
      <c r="N219" s="26" t="s">
        <v>206</v>
      </c>
      <c r="O219" s="26" t="s">
        <v>457</v>
      </c>
      <c r="P219" s="26" t="s">
        <v>24</v>
      </c>
      <c r="Q219" s="26" t="s">
        <v>63</v>
      </c>
      <c r="R219" s="27" t="s">
        <v>71</v>
      </c>
      <c r="S219" s="55" t="s">
        <v>77</v>
      </c>
      <c r="T219" s="35">
        <v>43647</v>
      </c>
      <c r="U219" s="27" t="s">
        <v>101</v>
      </c>
      <c r="V219" s="27" t="s">
        <v>102</v>
      </c>
      <c r="W219" s="27" t="str">
        <f t="shared" si="532"/>
        <v>Bajo</v>
      </c>
      <c r="X219" s="27">
        <f t="shared" si="523"/>
        <v>5</v>
      </c>
      <c r="Y219" s="27">
        <f t="shared" si="524"/>
        <v>1</v>
      </c>
      <c r="Z219" s="27">
        <f t="shared" si="533"/>
        <v>5</v>
      </c>
      <c r="AA219" s="27" t="str">
        <f t="shared" si="534"/>
        <v>Tolerable</v>
      </c>
      <c r="AB219" s="27" t="str">
        <f t="shared" si="535"/>
        <v>No</v>
      </c>
      <c r="AC219" s="53" t="s">
        <v>306</v>
      </c>
      <c r="AD219" s="80" t="s">
        <v>230</v>
      </c>
      <c r="AE219" s="78">
        <v>0</v>
      </c>
      <c r="AF219" s="83">
        <v>0</v>
      </c>
      <c r="AG219" s="29">
        <f t="shared" si="536"/>
        <v>0</v>
      </c>
      <c r="AH219" s="27">
        <v>0</v>
      </c>
      <c r="AI219" s="184">
        <f t="shared" si="506"/>
        <v>0</v>
      </c>
      <c r="AJ219" s="142">
        <v>44006</v>
      </c>
      <c r="AK219" s="142" t="s">
        <v>291</v>
      </c>
      <c r="AL219" s="152" t="str">
        <f>IF(MATRIZASPECTOS[[#This Row],[(2) Tipo de valoración 2020]]="","",IF(MATRIZASPECTOS[[#This Row],[(2) Tipo de valoración 2020]]="Manual","",MATRIZASPECTOS[[#This Row],[Probabilidad]]))</f>
        <v>Certeza</v>
      </c>
      <c r="AM219" s="152" t="str">
        <f>IF(MATRIZASPECTOS[[#This Row],[(2) Tipo de valoración 2020]]="","",IF(MATRIZASPECTOS[[#This Row],[(2) Tipo de valoración 2020]]="Manual","",MATRIZASPECTOS[[#This Row],[Consecuencia]]))</f>
        <v>Baja</v>
      </c>
      <c r="AN219" s="153" t="str">
        <f t="shared" si="507"/>
        <v>Bajo</v>
      </c>
      <c r="AO219" s="153">
        <f t="shared" si="508"/>
        <v>5</v>
      </c>
      <c r="AP219" s="153">
        <f t="shared" si="509"/>
        <v>1</v>
      </c>
      <c r="AQ219" s="27">
        <f t="shared" si="510"/>
        <v>5</v>
      </c>
      <c r="AR219" s="29">
        <f t="shared" si="511"/>
        <v>5</v>
      </c>
      <c r="AS219" s="27" t="str">
        <f t="shared" si="537"/>
        <v>Tolerable</v>
      </c>
      <c r="AT219" s="27" t="str">
        <f t="shared" si="538"/>
        <v>No</v>
      </c>
      <c r="AU219" s="140" t="s">
        <v>282</v>
      </c>
      <c r="AV219" s="37" t="s">
        <v>230</v>
      </c>
      <c r="AW219" s="27">
        <v>0</v>
      </c>
      <c r="AX219" s="191">
        <v>0</v>
      </c>
      <c r="AY219" s="29">
        <f t="shared" si="512"/>
        <v>0</v>
      </c>
      <c r="AZ219" s="27">
        <v>0</v>
      </c>
      <c r="BA219" s="189">
        <f t="shared" si="513"/>
        <v>0</v>
      </c>
      <c r="BB219" s="142">
        <v>44105</v>
      </c>
      <c r="BC219" s="27" t="s">
        <v>291</v>
      </c>
      <c r="BD219" s="27" t="str">
        <f>IF(MATRIZASPECTOS[[#This Row],[(E) Tipo de valoración extraordinaria 2020]]="","",IF(MATRIZASPECTOS[[#This Row],[(E) Tipo de valoración extraordinaria 2020]]="Manual","",MATRIZASPECTOS[[#This Row],[(2) Probabilidad]]))</f>
        <v>Certeza</v>
      </c>
      <c r="BE219" s="27" t="str">
        <f>IF(MATRIZASPECTOS[[#This Row],[(E) Tipo de valoración extraordinaria 2020]]="","",IF(MATRIZASPECTOS[[#This Row],[(E) Tipo de valoración extraordinaria 2020]]="Manual","",MATRIZASPECTOS[[#This Row],[(2) Consecuencia]]))</f>
        <v>Baja</v>
      </c>
      <c r="BF219" s="27" t="str">
        <f t="shared" si="514"/>
        <v>Bajo</v>
      </c>
      <c r="BG219" s="27">
        <f t="shared" si="515"/>
        <v>5</v>
      </c>
      <c r="BH219" s="27">
        <f t="shared" si="516"/>
        <v>1</v>
      </c>
      <c r="BI219" s="27">
        <f t="shared" si="517"/>
        <v>5</v>
      </c>
      <c r="BJ219" s="29">
        <f t="shared" si="518"/>
        <v>5</v>
      </c>
      <c r="BK219" s="27" t="str">
        <f t="shared" si="539"/>
        <v>Tolerable</v>
      </c>
      <c r="BL219" s="27" t="str">
        <f t="shared" si="519"/>
        <v>No</v>
      </c>
      <c r="BM219" s="53" t="s">
        <v>409</v>
      </c>
      <c r="BN219" s="37"/>
      <c r="BO219" s="29">
        <f t="shared" si="520"/>
        <v>0</v>
      </c>
      <c r="BP219" s="28"/>
      <c r="BQ219" s="29" t="str">
        <f t="shared" si="540"/>
        <v/>
      </c>
      <c r="BR219" s="27"/>
      <c r="BS219" s="49" t="str">
        <f t="shared" si="541"/>
        <v/>
      </c>
      <c r="BT219" s="25"/>
      <c r="BU219" s="27">
        <f t="shared" si="521"/>
        <v>5</v>
      </c>
      <c r="BV219" s="27" t="str">
        <f t="shared" si="522"/>
        <v>Tolerable</v>
      </c>
      <c r="BW219" s="29" t="str">
        <f t="shared" si="542"/>
        <v/>
      </c>
      <c r="BX219" s="27" t="str">
        <f t="shared" si="543"/>
        <v/>
      </c>
      <c r="BY219" s="27" t="str">
        <f t="shared" si="544"/>
        <v/>
      </c>
      <c r="BZ219" s="53"/>
      <c r="CA219" s="37"/>
      <c r="CB219" s="29" t="str">
        <f t="shared" si="545"/>
        <v/>
      </c>
      <c r="CC219" s="28"/>
      <c r="CD219" s="29" t="str">
        <f t="shared" si="546"/>
        <v/>
      </c>
      <c r="CE219" s="27"/>
      <c r="CF219" s="49" t="str">
        <f t="shared" si="547"/>
        <v/>
      </c>
      <c r="CG219" s="25"/>
      <c r="CH219" s="27" t="str">
        <f t="shared" si="548"/>
        <v/>
      </c>
      <c r="CI219" s="27" t="str">
        <f t="shared" si="549"/>
        <v/>
      </c>
      <c r="CJ219" s="29" t="str">
        <f t="shared" si="550"/>
        <v/>
      </c>
      <c r="CK219" s="27" t="str">
        <f t="shared" si="551"/>
        <v/>
      </c>
      <c r="CL219" s="27" t="str">
        <f t="shared" si="552"/>
        <v/>
      </c>
      <c r="CM219" s="53"/>
      <c r="CN219" s="37"/>
      <c r="CO219" s="29" t="str">
        <f t="shared" si="553"/>
        <v/>
      </c>
      <c r="CP219" s="28"/>
      <c r="CQ219" s="29" t="str">
        <f t="shared" si="554"/>
        <v/>
      </c>
      <c r="CR219" s="27"/>
      <c r="CS219" s="49" t="str">
        <f t="shared" si="555"/>
        <v/>
      </c>
      <c r="CT219" s="25"/>
      <c r="CU219" s="27" t="str">
        <f t="shared" si="556"/>
        <v/>
      </c>
      <c r="CV219" s="27" t="str">
        <f t="shared" si="557"/>
        <v/>
      </c>
      <c r="CW219" s="29" t="str">
        <f t="shared" si="558"/>
        <v/>
      </c>
      <c r="CX219" s="27" t="str">
        <f t="shared" si="559"/>
        <v/>
      </c>
      <c r="CY219" s="27" t="str">
        <f t="shared" si="560"/>
        <v/>
      </c>
      <c r="CZ219" s="30"/>
    </row>
    <row r="220" spans="1:104" ht="45.75" thickBot="1" x14ac:dyDescent="0.3">
      <c r="A220" s="17">
        <v>217</v>
      </c>
      <c r="B220" s="18" t="str">
        <f t="shared" si="529"/>
        <v>Gestión Integral de la Información Minera</v>
      </c>
      <c r="C220" s="18" t="str">
        <f t="shared" si="530"/>
        <v>Consumo de materias primas e insumos</v>
      </c>
      <c r="D220" s="18" t="str">
        <f t="shared" si="531"/>
        <v>Agotamiento general de los recursos naturales</v>
      </c>
      <c r="E220" s="35">
        <v>43647</v>
      </c>
      <c r="F220" s="167" t="s">
        <v>334</v>
      </c>
      <c r="G220" s="99" t="s">
        <v>177</v>
      </c>
      <c r="H220" s="99" t="s">
        <v>338</v>
      </c>
      <c r="I220" s="26" t="s">
        <v>8</v>
      </c>
      <c r="J220" s="27" t="s">
        <v>90</v>
      </c>
      <c r="K220" s="104" t="s">
        <v>230</v>
      </c>
      <c r="L220" s="53" t="s">
        <v>274</v>
      </c>
      <c r="M220" s="37" t="s">
        <v>233</v>
      </c>
      <c r="N220" s="26" t="s">
        <v>207</v>
      </c>
      <c r="O220" s="26" t="s">
        <v>457</v>
      </c>
      <c r="P220" s="26" t="s">
        <v>24</v>
      </c>
      <c r="Q220" s="26" t="s">
        <v>63</v>
      </c>
      <c r="R220" s="27" t="s">
        <v>71</v>
      </c>
      <c r="S220" s="55" t="s">
        <v>77</v>
      </c>
      <c r="T220" s="35">
        <v>43647</v>
      </c>
      <c r="U220" s="27" t="s">
        <v>100</v>
      </c>
      <c r="V220" s="27" t="s">
        <v>102</v>
      </c>
      <c r="W220" s="27" t="str">
        <f t="shared" si="532"/>
        <v>Bajo</v>
      </c>
      <c r="X220" s="27">
        <f t="shared" si="523"/>
        <v>3</v>
      </c>
      <c r="Y220" s="27">
        <f t="shared" si="524"/>
        <v>1</v>
      </c>
      <c r="Z220" s="27">
        <f t="shared" si="533"/>
        <v>3</v>
      </c>
      <c r="AA220" s="27" t="str">
        <f t="shared" si="534"/>
        <v>Tolerable</v>
      </c>
      <c r="AB220" s="27" t="str">
        <f t="shared" si="535"/>
        <v>No</v>
      </c>
      <c r="AC220" s="53" t="s">
        <v>306</v>
      </c>
      <c r="AD220" s="80" t="s">
        <v>230</v>
      </c>
      <c r="AE220" s="27">
        <v>0</v>
      </c>
      <c r="AF220" s="28">
        <v>0</v>
      </c>
      <c r="AG220" s="29">
        <f t="shared" si="536"/>
        <v>0</v>
      </c>
      <c r="AH220" s="27">
        <v>0</v>
      </c>
      <c r="AI220" s="184">
        <f t="shared" si="506"/>
        <v>0</v>
      </c>
      <c r="AJ220" s="142">
        <v>44006</v>
      </c>
      <c r="AK220" s="142" t="s">
        <v>291</v>
      </c>
      <c r="AL220" s="152" t="str">
        <f>IF(MATRIZASPECTOS[[#This Row],[(2) Tipo de valoración 2020]]="","",IF(MATRIZASPECTOS[[#This Row],[(2) Tipo de valoración 2020]]="Manual","",MATRIZASPECTOS[[#This Row],[Probabilidad]]))</f>
        <v>Probable</v>
      </c>
      <c r="AM220" s="152" t="str">
        <f>IF(MATRIZASPECTOS[[#This Row],[(2) Tipo de valoración 2020]]="","",IF(MATRIZASPECTOS[[#This Row],[(2) Tipo de valoración 2020]]="Manual","",MATRIZASPECTOS[[#This Row],[Consecuencia]]))</f>
        <v>Baja</v>
      </c>
      <c r="AN220" s="153" t="str">
        <f t="shared" si="507"/>
        <v>Bajo</v>
      </c>
      <c r="AO220" s="153">
        <f t="shared" si="508"/>
        <v>3</v>
      </c>
      <c r="AP220" s="153">
        <f t="shared" si="509"/>
        <v>1</v>
      </c>
      <c r="AQ220" s="27">
        <f t="shared" si="510"/>
        <v>3</v>
      </c>
      <c r="AR220" s="29">
        <f t="shared" si="511"/>
        <v>3</v>
      </c>
      <c r="AS220" s="27" t="str">
        <f t="shared" si="537"/>
        <v>Tolerable</v>
      </c>
      <c r="AT220" s="27" t="str">
        <f t="shared" si="538"/>
        <v>No</v>
      </c>
      <c r="AU220" s="140" t="s">
        <v>300</v>
      </c>
      <c r="AV220" s="37" t="s">
        <v>230</v>
      </c>
      <c r="AW220" s="27">
        <v>0</v>
      </c>
      <c r="AX220" s="191">
        <v>0</v>
      </c>
      <c r="AY220" s="29">
        <f t="shared" si="512"/>
        <v>0</v>
      </c>
      <c r="AZ220" s="27">
        <v>0</v>
      </c>
      <c r="BA220" s="189">
        <f t="shared" si="513"/>
        <v>0</v>
      </c>
      <c r="BB220" s="142">
        <v>44105</v>
      </c>
      <c r="BC220" s="27" t="s">
        <v>291</v>
      </c>
      <c r="BD220" s="27" t="str">
        <f>IF(MATRIZASPECTOS[[#This Row],[(E) Tipo de valoración extraordinaria 2020]]="","",IF(MATRIZASPECTOS[[#This Row],[(E) Tipo de valoración extraordinaria 2020]]="Manual","",MATRIZASPECTOS[[#This Row],[(2) Probabilidad]]))</f>
        <v>Probable</v>
      </c>
      <c r="BE220" s="27" t="str">
        <f>IF(MATRIZASPECTOS[[#This Row],[(E) Tipo de valoración extraordinaria 2020]]="","",IF(MATRIZASPECTOS[[#This Row],[(E) Tipo de valoración extraordinaria 2020]]="Manual","",MATRIZASPECTOS[[#This Row],[(2) Consecuencia]]))</f>
        <v>Baja</v>
      </c>
      <c r="BF220" s="27" t="str">
        <f t="shared" si="514"/>
        <v>Bajo</v>
      </c>
      <c r="BG220" s="27">
        <f t="shared" si="515"/>
        <v>3</v>
      </c>
      <c r="BH220" s="27">
        <f t="shared" si="516"/>
        <v>1</v>
      </c>
      <c r="BI220" s="27">
        <f t="shared" si="517"/>
        <v>3</v>
      </c>
      <c r="BJ220" s="29">
        <f t="shared" si="518"/>
        <v>3</v>
      </c>
      <c r="BK220" s="27" t="str">
        <f t="shared" si="539"/>
        <v>Tolerable</v>
      </c>
      <c r="BL220" s="27" t="str">
        <f t="shared" si="519"/>
        <v>No</v>
      </c>
      <c r="BM220" s="53" t="s">
        <v>417</v>
      </c>
      <c r="BN220" s="37"/>
      <c r="BO220" s="29">
        <f t="shared" si="520"/>
        <v>0</v>
      </c>
      <c r="BP220" s="28"/>
      <c r="BQ220" s="29" t="str">
        <f t="shared" si="540"/>
        <v/>
      </c>
      <c r="BR220" s="27"/>
      <c r="BS220" s="49" t="str">
        <f t="shared" si="541"/>
        <v/>
      </c>
      <c r="BT220" s="25"/>
      <c r="BU220" s="27">
        <f t="shared" si="521"/>
        <v>3</v>
      </c>
      <c r="BV220" s="27" t="str">
        <f t="shared" si="522"/>
        <v>Tolerable</v>
      </c>
      <c r="BW220" s="29" t="str">
        <f t="shared" si="542"/>
        <v/>
      </c>
      <c r="BX220" s="27" t="str">
        <f t="shared" si="543"/>
        <v/>
      </c>
      <c r="BY220" s="27" t="str">
        <f t="shared" si="544"/>
        <v/>
      </c>
      <c r="BZ220" s="53"/>
      <c r="CA220" s="37"/>
      <c r="CB220" s="29" t="str">
        <f t="shared" si="545"/>
        <v/>
      </c>
      <c r="CC220" s="28"/>
      <c r="CD220" s="29" t="str">
        <f t="shared" si="546"/>
        <v/>
      </c>
      <c r="CE220" s="27"/>
      <c r="CF220" s="49" t="str">
        <f t="shared" si="547"/>
        <v/>
      </c>
      <c r="CG220" s="25"/>
      <c r="CH220" s="27" t="str">
        <f t="shared" si="548"/>
        <v/>
      </c>
      <c r="CI220" s="27" t="str">
        <f t="shared" si="549"/>
        <v/>
      </c>
      <c r="CJ220" s="29" t="str">
        <f t="shared" si="550"/>
        <v/>
      </c>
      <c r="CK220" s="27" t="str">
        <f t="shared" si="551"/>
        <v/>
      </c>
      <c r="CL220" s="27" t="str">
        <f t="shared" si="552"/>
        <v/>
      </c>
      <c r="CM220" s="53"/>
      <c r="CN220" s="37"/>
      <c r="CO220" s="29" t="str">
        <f t="shared" si="553"/>
        <v/>
      </c>
      <c r="CP220" s="28"/>
      <c r="CQ220" s="29" t="str">
        <f t="shared" si="554"/>
        <v/>
      </c>
      <c r="CR220" s="27"/>
      <c r="CS220" s="49" t="str">
        <f t="shared" si="555"/>
        <v/>
      </c>
      <c r="CT220" s="25"/>
      <c r="CU220" s="27" t="str">
        <f t="shared" si="556"/>
        <v/>
      </c>
      <c r="CV220" s="27" t="str">
        <f t="shared" si="557"/>
        <v/>
      </c>
      <c r="CW220" s="29" t="str">
        <f t="shared" si="558"/>
        <v/>
      </c>
      <c r="CX220" s="27" t="str">
        <f t="shared" si="559"/>
        <v/>
      </c>
      <c r="CY220" s="27" t="str">
        <f t="shared" si="560"/>
        <v/>
      </c>
      <c r="CZ220" s="30"/>
    </row>
    <row r="221" spans="1:104" ht="45.75" thickBot="1" x14ac:dyDescent="0.3">
      <c r="A221" s="17">
        <v>218</v>
      </c>
      <c r="B221" s="18" t="str">
        <f t="shared" si="529"/>
        <v>Gestión Integral de la Información Minera</v>
      </c>
      <c r="C221" s="18" t="str">
        <f t="shared" si="530"/>
        <v>Generación de empleo</v>
      </c>
      <c r="D221" s="18" t="str">
        <f t="shared" si="531"/>
        <v>Desarrollo económico y social</v>
      </c>
      <c r="E221" s="35">
        <v>43647</v>
      </c>
      <c r="F221" s="167" t="s">
        <v>334</v>
      </c>
      <c r="G221" s="99" t="s">
        <v>177</v>
      </c>
      <c r="H221" s="99" t="s">
        <v>338</v>
      </c>
      <c r="I221" s="26" t="s">
        <v>8</v>
      </c>
      <c r="J221" s="27" t="s">
        <v>90</v>
      </c>
      <c r="K221" s="104" t="s">
        <v>230</v>
      </c>
      <c r="L221" s="53" t="s">
        <v>274</v>
      </c>
      <c r="M221" s="37" t="s">
        <v>233</v>
      </c>
      <c r="N221" s="26" t="s">
        <v>213</v>
      </c>
      <c r="O221" s="26" t="s">
        <v>464</v>
      </c>
      <c r="P221" s="26" t="s">
        <v>25</v>
      </c>
      <c r="Q221" s="26" t="s">
        <v>215</v>
      </c>
      <c r="R221" s="27" t="s">
        <v>72</v>
      </c>
      <c r="S221" s="55" t="s">
        <v>78</v>
      </c>
      <c r="T221" s="35">
        <v>43647</v>
      </c>
      <c r="U221" s="27" t="s">
        <v>101</v>
      </c>
      <c r="V221" s="27" t="s">
        <v>103</v>
      </c>
      <c r="W221" s="27" t="str">
        <f t="shared" si="532"/>
        <v>Moderado</v>
      </c>
      <c r="X221" s="27">
        <f t="shared" si="523"/>
        <v>5</v>
      </c>
      <c r="Y221" s="27">
        <f t="shared" si="524"/>
        <v>3</v>
      </c>
      <c r="Z221" s="27">
        <f t="shared" si="533"/>
        <v>15</v>
      </c>
      <c r="AA221" s="27" t="str">
        <f t="shared" si="534"/>
        <v>Potencialmente no tolerable</v>
      </c>
      <c r="AB221" s="27" t="str">
        <f t="shared" si="535"/>
        <v>No</v>
      </c>
      <c r="AC221" s="53" t="s">
        <v>306</v>
      </c>
      <c r="AD221" s="80" t="s">
        <v>230</v>
      </c>
      <c r="AE221" s="78">
        <v>0</v>
      </c>
      <c r="AF221" s="83">
        <v>0</v>
      </c>
      <c r="AG221" s="29">
        <f t="shared" si="536"/>
        <v>0</v>
      </c>
      <c r="AH221" s="27">
        <v>0</v>
      </c>
      <c r="AI221" s="184">
        <f t="shared" si="506"/>
        <v>0</v>
      </c>
      <c r="AJ221" s="142">
        <v>44006</v>
      </c>
      <c r="AK221" s="142" t="s">
        <v>291</v>
      </c>
      <c r="AL221" s="152" t="str">
        <f>IF(MATRIZASPECTOS[[#This Row],[(2) Tipo de valoración 2020]]="","",IF(MATRIZASPECTOS[[#This Row],[(2) Tipo de valoración 2020]]="Manual","",MATRIZASPECTOS[[#This Row],[Probabilidad]]))</f>
        <v>Certeza</v>
      </c>
      <c r="AM221" s="152" t="str">
        <f>IF(MATRIZASPECTOS[[#This Row],[(2) Tipo de valoración 2020]]="","",IF(MATRIZASPECTOS[[#This Row],[(2) Tipo de valoración 2020]]="Manual","",MATRIZASPECTOS[[#This Row],[Consecuencia]]))</f>
        <v>Moderada</v>
      </c>
      <c r="AN221" s="153" t="str">
        <f t="shared" si="507"/>
        <v>Moderado</v>
      </c>
      <c r="AO221" s="153">
        <f t="shared" si="508"/>
        <v>5</v>
      </c>
      <c r="AP221" s="153">
        <f t="shared" si="509"/>
        <v>3</v>
      </c>
      <c r="AQ221" s="27">
        <f t="shared" si="510"/>
        <v>15</v>
      </c>
      <c r="AR221" s="29">
        <f t="shared" si="511"/>
        <v>15</v>
      </c>
      <c r="AS221" s="27" t="str">
        <f t="shared" si="537"/>
        <v>Potencialmente no tolerable</v>
      </c>
      <c r="AT221" s="27" t="str">
        <f t="shared" si="538"/>
        <v>No</v>
      </c>
      <c r="AU221" s="140" t="s">
        <v>300</v>
      </c>
      <c r="AV221" s="37" t="s">
        <v>230</v>
      </c>
      <c r="AW221" s="27">
        <v>0</v>
      </c>
      <c r="AX221" s="191">
        <v>0</v>
      </c>
      <c r="AY221" s="29">
        <f t="shared" si="512"/>
        <v>0</v>
      </c>
      <c r="AZ221" s="27">
        <v>0</v>
      </c>
      <c r="BA221" s="189">
        <f t="shared" si="513"/>
        <v>0</v>
      </c>
      <c r="BB221" s="142">
        <v>44105</v>
      </c>
      <c r="BC221" s="27" t="s">
        <v>291</v>
      </c>
      <c r="BD221" s="27" t="str">
        <f>IF(MATRIZASPECTOS[[#This Row],[(E) Tipo de valoración extraordinaria 2020]]="","",IF(MATRIZASPECTOS[[#This Row],[(E) Tipo de valoración extraordinaria 2020]]="Manual","",MATRIZASPECTOS[[#This Row],[(2) Probabilidad]]))</f>
        <v>Certeza</v>
      </c>
      <c r="BE221" s="27" t="str">
        <f>IF(MATRIZASPECTOS[[#This Row],[(E) Tipo de valoración extraordinaria 2020]]="","",IF(MATRIZASPECTOS[[#This Row],[(E) Tipo de valoración extraordinaria 2020]]="Manual","",MATRIZASPECTOS[[#This Row],[(2) Consecuencia]]))</f>
        <v>Moderada</v>
      </c>
      <c r="BF221" s="27" t="str">
        <f t="shared" si="514"/>
        <v>Moderado</v>
      </c>
      <c r="BG221" s="27">
        <f t="shared" si="515"/>
        <v>5</v>
      </c>
      <c r="BH221" s="27">
        <f t="shared" si="516"/>
        <v>3</v>
      </c>
      <c r="BI221" s="27">
        <f t="shared" si="517"/>
        <v>15</v>
      </c>
      <c r="BJ221" s="29">
        <f t="shared" si="518"/>
        <v>15</v>
      </c>
      <c r="BK221" s="27" t="str">
        <f t="shared" si="539"/>
        <v>Potencialmente no tolerable</v>
      </c>
      <c r="BL221" s="27" t="str">
        <f t="shared" si="519"/>
        <v>No</v>
      </c>
      <c r="BM221" s="53" t="s">
        <v>418</v>
      </c>
      <c r="BN221" s="37"/>
      <c r="BO221" s="29">
        <f t="shared" si="520"/>
        <v>0</v>
      </c>
      <c r="BP221" s="28"/>
      <c r="BQ221" s="29" t="str">
        <f t="shared" si="540"/>
        <v/>
      </c>
      <c r="BR221" s="27"/>
      <c r="BS221" s="49" t="str">
        <f t="shared" si="541"/>
        <v/>
      </c>
      <c r="BT221" s="25"/>
      <c r="BU221" s="27">
        <f t="shared" si="521"/>
        <v>15</v>
      </c>
      <c r="BV221" s="27" t="str">
        <f t="shared" si="522"/>
        <v>Potencialmente no tolerable</v>
      </c>
      <c r="BW221" s="29" t="str">
        <f t="shared" si="542"/>
        <v/>
      </c>
      <c r="BX221" s="27" t="str">
        <f t="shared" si="543"/>
        <v/>
      </c>
      <c r="BY221" s="27" t="str">
        <f t="shared" si="544"/>
        <v/>
      </c>
      <c r="BZ221" s="53"/>
      <c r="CA221" s="37"/>
      <c r="CB221" s="29" t="str">
        <f t="shared" si="545"/>
        <v/>
      </c>
      <c r="CC221" s="28"/>
      <c r="CD221" s="29" t="str">
        <f t="shared" si="546"/>
        <v/>
      </c>
      <c r="CE221" s="27"/>
      <c r="CF221" s="49" t="str">
        <f t="shared" si="547"/>
        <v/>
      </c>
      <c r="CG221" s="25"/>
      <c r="CH221" s="27" t="str">
        <f t="shared" si="548"/>
        <v/>
      </c>
      <c r="CI221" s="27" t="str">
        <f t="shared" si="549"/>
        <v/>
      </c>
      <c r="CJ221" s="29" t="str">
        <f t="shared" si="550"/>
        <v/>
      </c>
      <c r="CK221" s="27" t="str">
        <f t="shared" si="551"/>
        <v/>
      </c>
      <c r="CL221" s="27" t="str">
        <f t="shared" si="552"/>
        <v/>
      </c>
      <c r="CM221" s="53"/>
      <c r="CN221" s="37"/>
      <c r="CO221" s="29" t="str">
        <f t="shared" si="553"/>
        <v/>
      </c>
      <c r="CP221" s="28"/>
      <c r="CQ221" s="29" t="str">
        <f t="shared" si="554"/>
        <v/>
      </c>
      <c r="CR221" s="27"/>
      <c r="CS221" s="49" t="str">
        <f t="shared" si="555"/>
        <v/>
      </c>
      <c r="CT221" s="25"/>
      <c r="CU221" s="27" t="str">
        <f t="shared" si="556"/>
        <v/>
      </c>
      <c r="CV221" s="27" t="str">
        <f t="shared" si="557"/>
        <v/>
      </c>
      <c r="CW221" s="29" t="str">
        <f t="shared" si="558"/>
        <v/>
      </c>
      <c r="CX221" s="27" t="str">
        <f t="shared" si="559"/>
        <v/>
      </c>
      <c r="CY221" s="27" t="str">
        <f t="shared" si="560"/>
        <v/>
      </c>
      <c r="CZ221" s="30"/>
    </row>
    <row r="222" spans="1:104" ht="45.75" thickBot="1" x14ac:dyDescent="0.3">
      <c r="A222" s="17">
        <v>219</v>
      </c>
      <c r="B222" s="18" t="str">
        <f t="shared" si="529"/>
        <v>Gestión Integral de la Información Minera</v>
      </c>
      <c r="C222" s="18" t="str">
        <f t="shared" si="530"/>
        <v>Generación de vertimientos</v>
      </c>
      <c r="D222" s="18" t="str">
        <f t="shared" si="531"/>
        <v>Contaminación por descarga de aguas residuales domésticas</v>
      </c>
      <c r="E222" s="35">
        <v>43647</v>
      </c>
      <c r="F222" s="167" t="s">
        <v>334</v>
      </c>
      <c r="G222" s="99" t="s">
        <v>177</v>
      </c>
      <c r="H222" s="99" t="s">
        <v>338</v>
      </c>
      <c r="I222" s="26" t="s">
        <v>8</v>
      </c>
      <c r="J222" s="27" t="s">
        <v>90</v>
      </c>
      <c r="K222" s="104" t="s">
        <v>230</v>
      </c>
      <c r="L222" s="53" t="s">
        <v>274</v>
      </c>
      <c r="M222" s="37" t="s">
        <v>68</v>
      </c>
      <c r="N222" s="26" t="s">
        <v>208</v>
      </c>
      <c r="O222" s="26" t="s">
        <v>464</v>
      </c>
      <c r="P222" s="26" t="s">
        <v>20</v>
      </c>
      <c r="Q222" s="26" t="s">
        <v>50</v>
      </c>
      <c r="R222" s="27" t="s">
        <v>71</v>
      </c>
      <c r="S222" s="55" t="s">
        <v>75</v>
      </c>
      <c r="T222" s="35">
        <v>43647</v>
      </c>
      <c r="U222" s="27" t="s">
        <v>101</v>
      </c>
      <c r="V222" s="27" t="s">
        <v>103</v>
      </c>
      <c r="W222" s="27" t="str">
        <f t="shared" si="532"/>
        <v>Moderado</v>
      </c>
      <c r="X222" s="27">
        <f t="shared" si="523"/>
        <v>5</v>
      </c>
      <c r="Y222" s="27">
        <f t="shared" si="524"/>
        <v>3</v>
      </c>
      <c r="Z222" s="27">
        <f t="shared" si="533"/>
        <v>15</v>
      </c>
      <c r="AA222" s="27" t="str">
        <f t="shared" si="534"/>
        <v>Potencialmente no tolerable</v>
      </c>
      <c r="AB222" s="27" t="str">
        <f t="shared" si="535"/>
        <v>No</v>
      </c>
      <c r="AC222" s="53" t="s">
        <v>306</v>
      </c>
      <c r="AD222" s="80" t="s">
        <v>230</v>
      </c>
      <c r="AE222" s="78">
        <v>0</v>
      </c>
      <c r="AF222" s="83">
        <v>0</v>
      </c>
      <c r="AG222" s="29">
        <f t="shared" si="536"/>
        <v>0</v>
      </c>
      <c r="AH222" s="27">
        <v>0</v>
      </c>
      <c r="AI222" s="184">
        <f t="shared" si="506"/>
        <v>0</v>
      </c>
      <c r="AJ222" s="142">
        <v>44006</v>
      </c>
      <c r="AK222" s="142" t="s">
        <v>291</v>
      </c>
      <c r="AL222" s="152" t="str">
        <f>IF(MATRIZASPECTOS[[#This Row],[(2) Tipo de valoración 2020]]="","",IF(MATRIZASPECTOS[[#This Row],[(2) Tipo de valoración 2020]]="Manual","",MATRIZASPECTOS[[#This Row],[Probabilidad]]))</f>
        <v>Certeza</v>
      </c>
      <c r="AM222" s="152" t="str">
        <f>IF(MATRIZASPECTOS[[#This Row],[(2) Tipo de valoración 2020]]="","",IF(MATRIZASPECTOS[[#This Row],[(2) Tipo de valoración 2020]]="Manual","",MATRIZASPECTOS[[#This Row],[Consecuencia]]))</f>
        <v>Moderada</v>
      </c>
      <c r="AN222" s="153" t="str">
        <f t="shared" si="507"/>
        <v>Moderado</v>
      </c>
      <c r="AO222" s="153">
        <f t="shared" si="508"/>
        <v>5</v>
      </c>
      <c r="AP222" s="153">
        <f t="shared" si="509"/>
        <v>3</v>
      </c>
      <c r="AQ222" s="27">
        <f t="shared" si="510"/>
        <v>15</v>
      </c>
      <c r="AR222" s="29">
        <f t="shared" si="511"/>
        <v>15</v>
      </c>
      <c r="AS222" s="27" t="str">
        <f t="shared" si="537"/>
        <v>Potencialmente no tolerable</v>
      </c>
      <c r="AT222" s="27" t="str">
        <f t="shared" si="538"/>
        <v>No</v>
      </c>
      <c r="AU222" s="140" t="s">
        <v>282</v>
      </c>
      <c r="AV222" s="37" t="s">
        <v>230</v>
      </c>
      <c r="AW222" s="27">
        <v>0</v>
      </c>
      <c r="AX222" s="191">
        <v>0</v>
      </c>
      <c r="AY222" s="29">
        <f t="shared" si="512"/>
        <v>0</v>
      </c>
      <c r="AZ222" s="27">
        <v>0</v>
      </c>
      <c r="BA222" s="189">
        <f t="shared" si="513"/>
        <v>0</v>
      </c>
      <c r="BB222" s="142">
        <v>44105</v>
      </c>
      <c r="BC222" s="27" t="s">
        <v>292</v>
      </c>
      <c r="BD222" s="27" t="s">
        <v>99</v>
      </c>
      <c r="BE222" s="27" t="s">
        <v>103</v>
      </c>
      <c r="BF222" s="27" t="str">
        <f t="shared" si="514"/>
        <v>Bajo</v>
      </c>
      <c r="BG222" s="27">
        <f t="shared" si="515"/>
        <v>1</v>
      </c>
      <c r="BH222" s="27">
        <f t="shared" si="516"/>
        <v>3</v>
      </c>
      <c r="BI222" s="27">
        <f t="shared" si="517"/>
        <v>3</v>
      </c>
      <c r="BJ222" s="29">
        <f t="shared" si="518"/>
        <v>3</v>
      </c>
      <c r="BK222" s="27" t="str">
        <f t="shared" si="539"/>
        <v>Tolerable</v>
      </c>
      <c r="BL222" s="27" t="str">
        <f t="shared" si="519"/>
        <v>No</v>
      </c>
      <c r="BM222" s="53" t="s">
        <v>399</v>
      </c>
      <c r="BN222" s="37"/>
      <c r="BO222" s="29">
        <f t="shared" si="520"/>
        <v>0</v>
      </c>
      <c r="BP222" s="28"/>
      <c r="BQ222" s="29" t="str">
        <f t="shared" si="540"/>
        <v/>
      </c>
      <c r="BR222" s="27"/>
      <c r="BS222" s="49" t="str">
        <f t="shared" si="541"/>
        <v/>
      </c>
      <c r="BT222" s="25"/>
      <c r="BU222" s="27">
        <f t="shared" si="521"/>
        <v>15</v>
      </c>
      <c r="BV222" s="27" t="str">
        <f t="shared" si="522"/>
        <v>Potencialmente no tolerable</v>
      </c>
      <c r="BW222" s="29" t="str">
        <f t="shared" si="542"/>
        <v/>
      </c>
      <c r="BX222" s="27" t="str">
        <f t="shared" si="543"/>
        <v/>
      </c>
      <c r="BY222" s="27" t="str">
        <f t="shared" si="544"/>
        <v/>
      </c>
      <c r="BZ222" s="53"/>
      <c r="CA222" s="37"/>
      <c r="CB222" s="29" t="str">
        <f t="shared" si="545"/>
        <v/>
      </c>
      <c r="CC222" s="28"/>
      <c r="CD222" s="29" t="str">
        <f t="shared" si="546"/>
        <v/>
      </c>
      <c r="CE222" s="27"/>
      <c r="CF222" s="49" t="str">
        <f t="shared" si="547"/>
        <v/>
      </c>
      <c r="CG222" s="25"/>
      <c r="CH222" s="27" t="str">
        <f t="shared" si="548"/>
        <v/>
      </c>
      <c r="CI222" s="27" t="str">
        <f t="shared" si="549"/>
        <v/>
      </c>
      <c r="CJ222" s="29" t="str">
        <f t="shared" si="550"/>
        <v/>
      </c>
      <c r="CK222" s="27" t="str">
        <f t="shared" si="551"/>
        <v/>
      </c>
      <c r="CL222" s="27" t="str">
        <f t="shared" si="552"/>
        <v/>
      </c>
      <c r="CM222" s="53"/>
      <c r="CN222" s="37"/>
      <c r="CO222" s="29" t="str">
        <f t="shared" si="553"/>
        <v/>
      </c>
      <c r="CP222" s="28"/>
      <c r="CQ222" s="29" t="str">
        <f t="shared" si="554"/>
        <v/>
      </c>
      <c r="CR222" s="27"/>
      <c r="CS222" s="49" t="str">
        <f t="shared" si="555"/>
        <v/>
      </c>
      <c r="CT222" s="25"/>
      <c r="CU222" s="27" t="str">
        <f t="shared" si="556"/>
        <v/>
      </c>
      <c r="CV222" s="27" t="str">
        <f t="shared" si="557"/>
        <v/>
      </c>
      <c r="CW222" s="29" t="str">
        <f t="shared" si="558"/>
        <v/>
      </c>
      <c r="CX222" s="27" t="str">
        <f t="shared" si="559"/>
        <v/>
      </c>
      <c r="CY222" s="27" t="str">
        <f t="shared" si="560"/>
        <v/>
      </c>
      <c r="CZ222" s="30"/>
    </row>
    <row r="223" spans="1:104" ht="72.75" thickBot="1" x14ac:dyDescent="0.3">
      <c r="A223" s="17">
        <v>220</v>
      </c>
      <c r="B223" s="18" t="str">
        <f t="shared" si="529"/>
        <v>Gestión Integral de la Información Minera</v>
      </c>
      <c r="C223" s="18" t="str">
        <f t="shared" si="530"/>
        <v>Generación de residuos</v>
      </c>
      <c r="D223" s="18" t="str">
        <f t="shared" si="531"/>
        <v>Contaminación por generación de residuos ordinarios</v>
      </c>
      <c r="E223" s="35">
        <v>43647</v>
      </c>
      <c r="F223" s="167" t="s">
        <v>334</v>
      </c>
      <c r="G223" s="99" t="s">
        <v>177</v>
      </c>
      <c r="H223" s="99" t="s">
        <v>338</v>
      </c>
      <c r="I223" s="26" t="s">
        <v>8</v>
      </c>
      <c r="J223" s="27" t="s">
        <v>90</v>
      </c>
      <c r="K223" s="104" t="s">
        <v>230</v>
      </c>
      <c r="L223" s="53" t="s">
        <v>274</v>
      </c>
      <c r="M223" s="37" t="s">
        <v>68</v>
      </c>
      <c r="N223" s="26" t="s">
        <v>209</v>
      </c>
      <c r="O223" s="26" t="s">
        <v>464</v>
      </c>
      <c r="P223" s="26" t="s">
        <v>23</v>
      </c>
      <c r="Q223" s="26" t="s">
        <v>55</v>
      </c>
      <c r="R223" s="27" t="s">
        <v>71</v>
      </c>
      <c r="S223" s="55" t="s">
        <v>76</v>
      </c>
      <c r="T223" s="35">
        <v>43647</v>
      </c>
      <c r="U223" s="27" t="s">
        <v>101</v>
      </c>
      <c r="V223" s="27" t="s">
        <v>104</v>
      </c>
      <c r="W223" s="27" t="str">
        <f t="shared" si="532"/>
        <v>Alto</v>
      </c>
      <c r="X223" s="27">
        <f t="shared" si="523"/>
        <v>5</v>
      </c>
      <c r="Y223" s="27">
        <f t="shared" si="524"/>
        <v>5</v>
      </c>
      <c r="Z223" s="27">
        <f t="shared" si="533"/>
        <v>25</v>
      </c>
      <c r="AA223" s="27" t="str">
        <f t="shared" si="534"/>
        <v>No tolerable</v>
      </c>
      <c r="AB223" s="27" t="str">
        <f t="shared" si="535"/>
        <v>Si</v>
      </c>
      <c r="AC223" s="53" t="s">
        <v>308</v>
      </c>
      <c r="AD223" s="80" t="s">
        <v>284</v>
      </c>
      <c r="AE223" s="78">
        <v>0.97</v>
      </c>
      <c r="AF223" s="83">
        <v>0</v>
      </c>
      <c r="AG223" s="29">
        <f t="shared" si="536"/>
        <v>0.97</v>
      </c>
      <c r="AH223" s="27">
        <v>0.74</v>
      </c>
      <c r="AI223" s="184">
        <f t="shared" si="506"/>
        <v>0.23711340206185566</v>
      </c>
      <c r="AJ223" s="142">
        <v>44006</v>
      </c>
      <c r="AK223" s="142" t="s">
        <v>291</v>
      </c>
      <c r="AL223" s="152" t="str">
        <f>IF(MATRIZASPECTOS[[#This Row],[(2) Tipo de valoración 2020]]="","",IF(MATRIZASPECTOS[[#This Row],[(2) Tipo de valoración 2020]]="Manual","",MATRIZASPECTOS[[#This Row],[Probabilidad]]))</f>
        <v>Certeza</v>
      </c>
      <c r="AM223" s="152" t="str">
        <f>IF(MATRIZASPECTOS[[#This Row],[(2) Tipo de valoración 2020]]="","",IF(MATRIZASPECTOS[[#This Row],[(2) Tipo de valoración 2020]]="Manual","",MATRIZASPECTOS[[#This Row],[Consecuencia]]))</f>
        <v>Alta</v>
      </c>
      <c r="AN223" s="153" t="str">
        <f t="shared" si="507"/>
        <v>Alto</v>
      </c>
      <c r="AO223" s="153">
        <f t="shared" si="508"/>
        <v>5</v>
      </c>
      <c r="AP223" s="153">
        <f t="shared" si="509"/>
        <v>5</v>
      </c>
      <c r="AQ223" s="27">
        <f t="shared" si="510"/>
        <v>25</v>
      </c>
      <c r="AR223" s="29">
        <f t="shared" si="511"/>
        <v>19.072164948453608</v>
      </c>
      <c r="AS223" s="27" t="str">
        <f t="shared" si="537"/>
        <v>No tolerable</v>
      </c>
      <c r="AT223" s="27" t="str">
        <f t="shared" si="538"/>
        <v>Si</v>
      </c>
      <c r="AU223" s="140" t="s">
        <v>285</v>
      </c>
      <c r="AV223" s="37" t="s">
        <v>284</v>
      </c>
      <c r="AW223" s="27">
        <v>0.74</v>
      </c>
      <c r="AX223" s="191">
        <v>-0.18</v>
      </c>
      <c r="AY223" s="29">
        <f t="shared" si="512"/>
        <v>0.87319999999999998</v>
      </c>
      <c r="AZ223" s="27">
        <v>0.28000000000000003</v>
      </c>
      <c r="BA223" s="189">
        <f t="shared" si="513"/>
        <v>0.67934035730645892</v>
      </c>
      <c r="BB223" s="143">
        <v>44105</v>
      </c>
      <c r="BC223" s="27" t="s">
        <v>291</v>
      </c>
      <c r="BD223" s="27" t="str">
        <f>IF(MATRIZASPECTOS[[#This Row],[(E) Tipo de valoración extraordinaria 2020]]="","",IF(MATRIZASPECTOS[[#This Row],[(E) Tipo de valoración extraordinaria 2020]]="Manual","",MATRIZASPECTOS[[#This Row],[(2) Probabilidad]]))</f>
        <v>Certeza</v>
      </c>
      <c r="BE223" s="27" t="str">
        <f>IF(MATRIZASPECTOS[[#This Row],[(E) Tipo de valoración extraordinaria 2020]]="","",IF(MATRIZASPECTOS[[#This Row],[(E) Tipo de valoración extraordinaria 2020]]="Manual","",MATRIZASPECTOS[[#This Row],[(2) Consecuencia]]))</f>
        <v>Alta</v>
      </c>
      <c r="BF223" s="27" t="str">
        <f t="shared" si="514"/>
        <v>Alto</v>
      </c>
      <c r="BG223" s="27">
        <f t="shared" si="515"/>
        <v>5</v>
      </c>
      <c r="BH223" s="27">
        <f t="shared" si="516"/>
        <v>5</v>
      </c>
      <c r="BI223" s="29">
        <f t="shared" si="517"/>
        <v>19.072164948453608</v>
      </c>
      <c r="BJ223" s="29">
        <f t="shared" si="518"/>
        <v>6.2956735977634128</v>
      </c>
      <c r="BK223" s="27" t="str">
        <f t="shared" si="539"/>
        <v>Tolerable</v>
      </c>
      <c r="BL223" s="27" t="str">
        <f t="shared" si="519"/>
        <v>No</v>
      </c>
      <c r="BM223" s="53" t="s">
        <v>454</v>
      </c>
      <c r="BN223" s="37"/>
      <c r="BO223" s="29">
        <f t="shared" si="520"/>
        <v>0.74</v>
      </c>
      <c r="BP223" s="28"/>
      <c r="BQ223" s="29" t="str">
        <f t="shared" si="540"/>
        <v/>
      </c>
      <c r="BR223" s="27"/>
      <c r="BS223" s="49" t="str">
        <f t="shared" si="541"/>
        <v/>
      </c>
      <c r="BT223" s="25"/>
      <c r="BU223" s="27">
        <f t="shared" si="521"/>
        <v>19.072164948453608</v>
      </c>
      <c r="BV223" s="27" t="str">
        <f t="shared" si="522"/>
        <v>No tolerable</v>
      </c>
      <c r="BW223" s="29" t="str">
        <f t="shared" si="542"/>
        <v/>
      </c>
      <c r="BX223" s="27" t="str">
        <f t="shared" si="543"/>
        <v/>
      </c>
      <c r="BY223" s="27" t="str">
        <f t="shared" si="544"/>
        <v/>
      </c>
      <c r="BZ223" s="53"/>
      <c r="CA223" s="37"/>
      <c r="CB223" s="29" t="str">
        <f t="shared" si="545"/>
        <v/>
      </c>
      <c r="CC223" s="28"/>
      <c r="CD223" s="29" t="str">
        <f t="shared" si="546"/>
        <v/>
      </c>
      <c r="CE223" s="27"/>
      <c r="CF223" s="49" t="str">
        <f t="shared" si="547"/>
        <v/>
      </c>
      <c r="CG223" s="25"/>
      <c r="CH223" s="27" t="str">
        <f t="shared" si="548"/>
        <v/>
      </c>
      <c r="CI223" s="27" t="str">
        <f t="shared" si="549"/>
        <v/>
      </c>
      <c r="CJ223" s="29" t="str">
        <f t="shared" si="550"/>
        <v/>
      </c>
      <c r="CK223" s="27" t="str">
        <f t="shared" si="551"/>
        <v/>
      </c>
      <c r="CL223" s="27" t="str">
        <f t="shared" si="552"/>
        <v/>
      </c>
      <c r="CM223" s="53"/>
      <c r="CN223" s="37"/>
      <c r="CO223" s="29" t="str">
        <f t="shared" si="553"/>
        <v/>
      </c>
      <c r="CP223" s="28"/>
      <c r="CQ223" s="29" t="str">
        <f t="shared" si="554"/>
        <v/>
      </c>
      <c r="CR223" s="27"/>
      <c r="CS223" s="49" t="str">
        <f t="shared" si="555"/>
        <v/>
      </c>
      <c r="CT223" s="25"/>
      <c r="CU223" s="27" t="str">
        <f t="shared" si="556"/>
        <v/>
      </c>
      <c r="CV223" s="27" t="str">
        <f t="shared" si="557"/>
        <v/>
      </c>
      <c r="CW223" s="29" t="str">
        <f t="shared" si="558"/>
        <v/>
      </c>
      <c r="CX223" s="27" t="str">
        <f t="shared" si="559"/>
        <v/>
      </c>
      <c r="CY223" s="27" t="str">
        <f t="shared" si="560"/>
        <v/>
      </c>
      <c r="CZ223" s="30"/>
    </row>
    <row r="224" spans="1:104" ht="45.75" thickBot="1" x14ac:dyDescent="0.3">
      <c r="A224" s="17">
        <v>221</v>
      </c>
      <c r="B224" s="18" t="str">
        <f t="shared" si="529"/>
        <v>Gestión Integral de la Información Minera</v>
      </c>
      <c r="C224" s="18" t="str">
        <f t="shared" si="530"/>
        <v>Generación de residuos</v>
      </c>
      <c r="D224" s="18" t="str">
        <f t="shared" si="531"/>
        <v>Aprovechamiento de residuos reutilizables</v>
      </c>
      <c r="E224" s="35">
        <v>43647</v>
      </c>
      <c r="F224" s="167" t="s">
        <v>334</v>
      </c>
      <c r="G224" s="99" t="s">
        <v>177</v>
      </c>
      <c r="H224" s="99" t="s">
        <v>338</v>
      </c>
      <c r="I224" s="26" t="s">
        <v>8</v>
      </c>
      <c r="J224" s="27" t="s">
        <v>90</v>
      </c>
      <c r="K224" s="104" t="s">
        <v>230</v>
      </c>
      <c r="L224" s="53" t="s">
        <v>274</v>
      </c>
      <c r="M224" s="37" t="s">
        <v>68</v>
      </c>
      <c r="N224" s="26" t="s">
        <v>216</v>
      </c>
      <c r="O224" s="26" t="s">
        <v>464</v>
      </c>
      <c r="P224" s="26" t="s">
        <v>23</v>
      </c>
      <c r="Q224" s="26" t="s">
        <v>60</v>
      </c>
      <c r="R224" s="27" t="s">
        <v>72</v>
      </c>
      <c r="S224" s="55" t="s">
        <v>76</v>
      </c>
      <c r="T224" s="35">
        <v>43647</v>
      </c>
      <c r="U224" s="27" t="s">
        <v>101</v>
      </c>
      <c r="V224" s="27" t="s">
        <v>103</v>
      </c>
      <c r="W224" s="27" t="str">
        <f t="shared" si="532"/>
        <v>Moderado</v>
      </c>
      <c r="X224" s="27">
        <f t="shared" si="523"/>
        <v>5</v>
      </c>
      <c r="Y224" s="27">
        <f t="shared" si="524"/>
        <v>3</v>
      </c>
      <c r="Z224" s="27">
        <f t="shared" si="533"/>
        <v>15</v>
      </c>
      <c r="AA224" s="27" t="str">
        <f t="shared" si="534"/>
        <v>Potencialmente no tolerable</v>
      </c>
      <c r="AB224" s="27" t="str">
        <f t="shared" si="535"/>
        <v>No</v>
      </c>
      <c r="AC224" s="53" t="s">
        <v>320</v>
      </c>
      <c r="AD224" s="80" t="s">
        <v>230</v>
      </c>
      <c r="AE224" s="78">
        <v>0</v>
      </c>
      <c r="AF224" s="83">
        <v>0</v>
      </c>
      <c r="AG224" s="29">
        <f t="shared" si="536"/>
        <v>0</v>
      </c>
      <c r="AH224" s="27">
        <v>0</v>
      </c>
      <c r="AI224" s="184">
        <f t="shared" si="506"/>
        <v>0</v>
      </c>
      <c r="AJ224" s="142">
        <v>44006</v>
      </c>
      <c r="AK224" s="142" t="s">
        <v>291</v>
      </c>
      <c r="AL224" s="152" t="str">
        <f>IF(MATRIZASPECTOS[[#This Row],[(2) Tipo de valoración 2020]]="","",IF(MATRIZASPECTOS[[#This Row],[(2) Tipo de valoración 2020]]="Manual","",MATRIZASPECTOS[[#This Row],[Probabilidad]]))</f>
        <v>Certeza</v>
      </c>
      <c r="AM224" s="152" t="str">
        <f>IF(MATRIZASPECTOS[[#This Row],[(2) Tipo de valoración 2020]]="","",IF(MATRIZASPECTOS[[#This Row],[(2) Tipo de valoración 2020]]="Manual","",MATRIZASPECTOS[[#This Row],[Consecuencia]]))</f>
        <v>Moderada</v>
      </c>
      <c r="AN224" s="153" t="str">
        <f t="shared" si="507"/>
        <v>Moderado</v>
      </c>
      <c r="AO224" s="153">
        <f t="shared" si="508"/>
        <v>5</v>
      </c>
      <c r="AP224" s="153">
        <f t="shared" si="509"/>
        <v>3</v>
      </c>
      <c r="AQ224" s="27">
        <f t="shared" si="510"/>
        <v>15</v>
      </c>
      <c r="AR224" s="29">
        <f t="shared" si="511"/>
        <v>15</v>
      </c>
      <c r="AS224" s="27" t="str">
        <f t="shared" si="537"/>
        <v>Potencialmente no tolerable</v>
      </c>
      <c r="AT224" s="27" t="str">
        <f t="shared" si="538"/>
        <v>No</v>
      </c>
      <c r="AU224" s="140" t="s">
        <v>321</v>
      </c>
      <c r="AV224" s="37" t="s">
        <v>230</v>
      </c>
      <c r="AW224" s="27">
        <v>0</v>
      </c>
      <c r="AX224" s="191">
        <v>0</v>
      </c>
      <c r="AY224" s="29">
        <f t="shared" si="512"/>
        <v>0</v>
      </c>
      <c r="AZ224" s="27">
        <v>0</v>
      </c>
      <c r="BA224" s="189">
        <f t="shared" si="513"/>
        <v>0</v>
      </c>
      <c r="BB224" s="145">
        <v>44105</v>
      </c>
      <c r="BC224" s="27" t="s">
        <v>292</v>
      </c>
      <c r="BD224" s="27" t="s">
        <v>100</v>
      </c>
      <c r="BE224" s="27" t="s">
        <v>103</v>
      </c>
      <c r="BF224" s="27" t="str">
        <f t="shared" si="514"/>
        <v>Bajo</v>
      </c>
      <c r="BG224" s="27">
        <f t="shared" si="515"/>
        <v>3</v>
      </c>
      <c r="BH224" s="27">
        <f t="shared" si="516"/>
        <v>3</v>
      </c>
      <c r="BI224" s="27">
        <f t="shared" si="517"/>
        <v>9</v>
      </c>
      <c r="BJ224" s="29">
        <f t="shared" si="518"/>
        <v>9</v>
      </c>
      <c r="BK224" s="27" t="str">
        <f t="shared" si="539"/>
        <v>Tolerable</v>
      </c>
      <c r="BL224" s="27" t="str">
        <f t="shared" si="519"/>
        <v>No</v>
      </c>
      <c r="BM224" s="53" t="s">
        <v>449</v>
      </c>
      <c r="BN224" s="37"/>
      <c r="BO224" s="29">
        <f t="shared" si="520"/>
        <v>0</v>
      </c>
      <c r="BP224" s="28"/>
      <c r="BQ224" s="29" t="str">
        <f t="shared" si="540"/>
        <v/>
      </c>
      <c r="BR224" s="27"/>
      <c r="BS224" s="49" t="str">
        <f t="shared" si="541"/>
        <v/>
      </c>
      <c r="BT224" s="25"/>
      <c r="BU224" s="27">
        <f t="shared" si="521"/>
        <v>15</v>
      </c>
      <c r="BV224" s="27" t="str">
        <f t="shared" si="522"/>
        <v>Potencialmente no tolerable</v>
      </c>
      <c r="BW224" s="29" t="str">
        <f t="shared" si="542"/>
        <v/>
      </c>
      <c r="BX224" s="27" t="str">
        <f t="shared" si="543"/>
        <v/>
      </c>
      <c r="BY224" s="27" t="str">
        <f t="shared" si="544"/>
        <v/>
      </c>
      <c r="BZ224" s="53"/>
      <c r="CA224" s="37"/>
      <c r="CB224" s="29" t="str">
        <f t="shared" si="545"/>
        <v/>
      </c>
      <c r="CC224" s="28"/>
      <c r="CD224" s="29" t="str">
        <f t="shared" si="546"/>
        <v/>
      </c>
      <c r="CE224" s="27"/>
      <c r="CF224" s="49" t="str">
        <f t="shared" si="547"/>
        <v/>
      </c>
      <c r="CG224" s="25"/>
      <c r="CH224" s="27" t="str">
        <f t="shared" si="548"/>
        <v/>
      </c>
      <c r="CI224" s="27" t="str">
        <f t="shared" si="549"/>
        <v/>
      </c>
      <c r="CJ224" s="29" t="str">
        <f t="shared" si="550"/>
        <v/>
      </c>
      <c r="CK224" s="27" t="str">
        <f t="shared" si="551"/>
        <v/>
      </c>
      <c r="CL224" s="27" t="str">
        <f t="shared" si="552"/>
        <v/>
      </c>
      <c r="CM224" s="53"/>
      <c r="CN224" s="37"/>
      <c r="CO224" s="29" t="str">
        <f t="shared" si="553"/>
        <v/>
      </c>
      <c r="CP224" s="28"/>
      <c r="CQ224" s="29" t="str">
        <f t="shared" si="554"/>
        <v/>
      </c>
      <c r="CR224" s="27"/>
      <c r="CS224" s="49" t="str">
        <f t="shared" si="555"/>
        <v/>
      </c>
      <c r="CT224" s="25"/>
      <c r="CU224" s="27" t="str">
        <f t="shared" si="556"/>
        <v/>
      </c>
      <c r="CV224" s="27" t="str">
        <f t="shared" si="557"/>
        <v/>
      </c>
      <c r="CW224" s="29" t="str">
        <f t="shared" si="558"/>
        <v/>
      </c>
      <c r="CX224" s="27" t="str">
        <f t="shared" si="559"/>
        <v/>
      </c>
      <c r="CY224" s="27" t="str">
        <f t="shared" si="560"/>
        <v/>
      </c>
      <c r="CZ224" s="30"/>
    </row>
    <row r="225" spans="1:104" ht="45.75" thickBot="1" x14ac:dyDescent="0.3">
      <c r="A225" s="17">
        <v>222</v>
      </c>
      <c r="B225" s="18" t="str">
        <f t="shared" si="529"/>
        <v>Gestión Integral de la Información Minera</v>
      </c>
      <c r="C225" s="18" t="str">
        <f t="shared" si="530"/>
        <v>Generación de residuos</v>
      </c>
      <c r="D225" s="18" t="str">
        <f t="shared" si="531"/>
        <v>Aprovechamiento de residuos recuperables</v>
      </c>
      <c r="E225" s="35">
        <v>43647</v>
      </c>
      <c r="F225" s="167" t="s">
        <v>334</v>
      </c>
      <c r="G225" s="99" t="s">
        <v>177</v>
      </c>
      <c r="H225" s="99" t="s">
        <v>338</v>
      </c>
      <c r="I225" s="26" t="s">
        <v>8</v>
      </c>
      <c r="J225" s="27" t="s">
        <v>90</v>
      </c>
      <c r="K225" s="104" t="s">
        <v>230</v>
      </c>
      <c r="L225" s="53" t="s">
        <v>274</v>
      </c>
      <c r="M225" s="37" t="s">
        <v>68</v>
      </c>
      <c r="N225" s="26" t="s">
        <v>210</v>
      </c>
      <c r="O225" s="26" t="s">
        <v>464</v>
      </c>
      <c r="P225" s="26" t="s">
        <v>23</v>
      </c>
      <c r="Q225" s="26" t="s">
        <v>59</v>
      </c>
      <c r="R225" s="27" t="s">
        <v>72</v>
      </c>
      <c r="S225" s="55" t="s">
        <v>76</v>
      </c>
      <c r="T225" s="35">
        <v>43647</v>
      </c>
      <c r="U225" s="27" t="s">
        <v>101</v>
      </c>
      <c r="V225" s="27" t="s">
        <v>103</v>
      </c>
      <c r="W225" s="27" t="str">
        <f t="shared" si="532"/>
        <v>Moderado</v>
      </c>
      <c r="X225" s="27">
        <f t="shared" si="523"/>
        <v>5</v>
      </c>
      <c r="Y225" s="27">
        <f t="shared" si="524"/>
        <v>3</v>
      </c>
      <c r="Z225" s="27">
        <f t="shared" si="533"/>
        <v>15</v>
      </c>
      <c r="AA225" s="27" t="str">
        <f t="shared" si="534"/>
        <v>Potencialmente no tolerable</v>
      </c>
      <c r="AB225" s="27" t="str">
        <f t="shared" si="535"/>
        <v>No</v>
      </c>
      <c r="AC225" s="53" t="s">
        <v>320</v>
      </c>
      <c r="AD225" s="80" t="s">
        <v>230</v>
      </c>
      <c r="AE225" s="78">
        <v>0</v>
      </c>
      <c r="AF225" s="83">
        <v>0</v>
      </c>
      <c r="AG225" s="29">
        <f t="shared" si="536"/>
        <v>0</v>
      </c>
      <c r="AH225" s="27">
        <v>0</v>
      </c>
      <c r="AI225" s="184">
        <f t="shared" si="506"/>
        <v>0</v>
      </c>
      <c r="AJ225" s="142">
        <v>44006</v>
      </c>
      <c r="AK225" s="142" t="s">
        <v>291</v>
      </c>
      <c r="AL225" s="152" t="str">
        <f>IF(MATRIZASPECTOS[[#This Row],[(2) Tipo de valoración 2020]]="","",IF(MATRIZASPECTOS[[#This Row],[(2) Tipo de valoración 2020]]="Manual","",MATRIZASPECTOS[[#This Row],[Probabilidad]]))</f>
        <v>Certeza</v>
      </c>
      <c r="AM225" s="152" t="str">
        <f>IF(MATRIZASPECTOS[[#This Row],[(2) Tipo de valoración 2020]]="","",IF(MATRIZASPECTOS[[#This Row],[(2) Tipo de valoración 2020]]="Manual","",MATRIZASPECTOS[[#This Row],[Consecuencia]]))</f>
        <v>Moderada</v>
      </c>
      <c r="AN225" s="153" t="str">
        <f t="shared" si="507"/>
        <v>Moderado</v>
      </c>
      <c r="AO225" s="153">
        <f t="shared" si="508"/>
        <v>5</v>
      </c>
      <c r="AP225" s="153">
        <f t="shared" si="509"/>
        <v>3</v>
      </c>
      <c r="AQ225" s="27">
        <f t="shared" si="510"/>
        <v>15</v>
      </c>
      <c r="AR225" s="29">
        <f t="shared" si="511"/>
        <v>15</v>
      </c>
      <c r="AS225" s="27" t="str">
        <f t="shared" si="537"/>
        <v>Potencialmente no tolerable</v>
      </c>
      <c r="AT225" s="27" t="str">
        <f t="shared" si="538"/>
        <v>No</v>
      </c>
      <c r="AU225" s="140" t="s">
        <v>321</v>
      </c>
      <c r="AV225" s="37" t="s">
        <v>230</v>
      </c>
      <c r="AW225" s="27">
        <v>0</v>
      </c>
      <c r="AX225" s="191">
        <v>0</v>
      </c>
      <c r="AY225" s="29">
        <f t="shared" si="512"/>
        <v>0</v>
      </c>
      <c r="AZ225" s="27">
        <v>0</v>
      </c>
      <c r="BA225" s="189">
        <f t="shared" si="513"/>
        <v>0</v>
      </c>
      <c r="BB225" s="145">
        <v>44105</v>
      </c>
      <c r="BC225" s="27" t="s">
        <v>292</v>
      </c>
      <c r="BD225" s="27" t="s">
        <v>100</v>
      </c>
      <c r="BE225" s="27" t="s">
        <v>103</v>
      </c>
      <c r="BF225" s="27" t="str">
        <f t="shared" si="514"/>
        <v>Bajo</v>
      </c>
      <c r="BG225" s="27">
        <f t="shared" si="515"/>
        <v>3</v>
      </c>
      <c r="BH225" s="27">
        <f t="shared" si="516"/>
        <v>3</v>
      </c>
      <c r="BI225" s="27">
        <f t="shared" si="517"/>
        <v>9</v>
      </c>
      <c r="BJ225" s="29">
        <f t="shared" si="518"/>
        <v>9</v>
      </c>
      <c r="BK225" s="27" t="str">
        <f t="shared" si="539"/>
        <v>Tolerable</v>
      </c>
      <c r="BL225" s="27" t="str">
        <f t="shared" si="519"/>
        <v>No</v>
      </c>
      <c r="BM225" s="53" t="s">
        <v>449</v>
      </c>
      <c r="BN225" s="37"/>
      <c r="BO225" s="29">
        <f t="shared" si="520"/>
        <v>0</v>
      </c>
      <c r="BP225" s="28"/>
      <c r="BQ225" s="29" t="str">
        <f t="shared" si="540"/>
        <v/>
      </c>
      <c r="BR225" s="27"/>
      <c r="BS225" s="49" t="str">
        <f t="shared" si="541"/>
        <v/>
      </c>
      <c r="BT225" s="25"/>
      <c r="BU225" s="27">
        <f t="shared" si="521"/>
        <v>15</v>
      </c>
      <c r="BV225" s="27" t="str">
        <f t="shared" si="522"/>
        <v>Potencialmente no tolerable</v>
      </c>
      <c r="BW225" s="29" t="str">
        <f t="shared" si="542"/>
        <v/>
      </c>
      <c r="BX225" s="27" t="str">
        <f t="shared" si="543"/>
        <v/>
      </c>
      <c r="BY225" s="27" t="str">
        <f t="shared" si="544"/>
        <v/>
      </c>
      <c r="BZ225" s="53"/>
      <c r="CA225" s="37"/>
      <c r="CB225" s="29" t="str">
        <f t="shared" si="545"/>
        <v/>
      </c>
      <c r="CC225" s="28"/>
      <c r="CD225" s="29" t="str">
        <f t="shared" si="546"/>
        <v/>
      </c>
      <c r="CE225" s="27"/>
      <c r="CF225" s="49" t="str">
        <f t="shared" si="547"/>
        <v/>
      </c>
      <c r="CG225" s="25"/>
      <c r="CH225" s="27" t="str">
        <f t="shared" si="548"/>
        <v/>
      </c>
      <c r="CI225" s="27" t="str">
        <f t="shared" si="549"/>
        <v/>
      </c>
      <c r="CJ225" s="29" t="str">
        <f t="shared" si="550"/>
        <v/>
      </c>
      <c r="CK225" s="27" t="str">
        <f t="shared" si="551"/>
        <v/>
      </c>
      <c r="CL225" s="27" t="str">
        <f t="shared" si="552"/>
        <v/>
      </c>
      <c r="CM225" s="53"/>
      <c r="CN225" s="37"/>
      <c r="CO225" s="29" t="str">
        <f t="shared" si="553"/>
        <v/>
      </c>
      <c r="CP225" s="28"/>
      <c r="CQ225" s="29" t="str">
        <f t="shared" si="554"/>
        <v/>
      </c>
      <c r="CR225" s="27"/>
      <c r="CS225" s="49" t="str">
        <f t="shared" si="555"/>
        <v/>
      </c>
      <c r="CT225" s="25"/>
      <c r="CU225" s="27" t="str">
        <f t="shared" si="556"/>
        <v/>
      </c>
      <c r="CV225" s="27" t="str">
        <f t="shared" si="557"/>
        <v/>
      </c>
      <c r="CW225" s="29" t="str">
        <f t="shared" si="558"/>
        <v/>
      </c>
      <c r="CX225" s="27" t="str">
        <f t="shared" si="559"/>
        <v/>
      </c>
      <c r="CY225" s="27" t="str">
        <f t="shared" si="560"/>
        <v/>
      </c>
      <c r="CZ225" s="30"/>
    </row>
    <row r="226" spans="1:104" ht="54.75" thickBot="1" x14ac:dyDescent="0.3">
      <c r="A226" s="17">
        <v>223</v>
      </c>
      <c r="B226" s="18" t="str">
        <f t="shared" si="529"/>
        <v>Gestión Integral de la Información Minera</v>
      </c>
      <c r="C226" s="18" t="str">
        <f t="shared" si="530"/>
        <v>Generación de residuos</v>
      </c>
      <c r="D226" s="18" t="str">
        <f t="shared" si="531"/>
        <v>Contaminación por generación de residuos de aparatos eléctricos y electrónicos</v>
      </c>
      <c r="E226" s="35">
        <v>43647</v>
      </c>
      <c r="F226" s="167" t="s">
        <v>334</v>
      </c>
      <c r="G226" s="99" t="s">
        <v>177</v>
      </c>
      <c r="H226" s="99" t="s">
        <v>338</v>
      </c>
      <c r="I226" s="26" t="s">
        <v>8</v>
      </c>
      <c r="J226" s="27" t="s">
        <v>90</v>
      </c>
      <c r="K226" s="104" t="s">
        <v>230</v>
      </c>
      <c r="L226" s="53" t="s">
        <v>274</v>
      </c>
      <c r="M226" s="37" t="s">
        <v>68</v>
      </c>
      <c r="N226" s="26" t="s">
        <v>214</v>
      </c>
      <c r="O226" s="26" t="s">
        <v>464</v>
      </c>
      <c r="P226" s="26" t="s">
        <v>23</v>
      </c>
      <c r="Q226" s="26" t="s">
        <v>58</v>
      </c>
      <c r="R226" s="27" t="s">
        <v>71</v>
      </c>
      <c r="S226" s="55" t="s">
        <v>76</v>
      </c>
      <c r="T226" s="35">
        <v>43647</v>
      </c>
      <c r="U226" s="27" t="s">
        <v>101</v>
      </c>
      <c r="V226" s="27" t="s">
        <v>104</v>
      </c>
      <c r="W226" s="27" t="str">
        <f t="shared" si="532"/>
        <v>Alto</v>
      </c>
      <c r="X226" s="27">
        <f t="shared" si="523"/>
        <v>5</v>
      </c>
      <c r="Y226" s="27">
        <f t="shared" si="524"/>
        <v>5</v>
      </c>
      <c r="Z226" s="27">
        <f t="shared" si="533"/>
        <v>25</v>
      </c>
      <c r="AA226" s="27" t="str">
        <f t="shared" si="534"/>
        <v>No tolerable</v>
      </c>
      <c r="AB226" s="27" t="str">
        <f t="shared" si="535"/>
        <v>Si</v>
      </c>
      <c r="AC226" s="53" t="s">
        <v>309</v>
      </c>
      <c r="AD226" s="37" t="s">
        <v>230</v>
      </c>
      <c r="AE226" s="78">
        <v>0</v>
      </c>
      <c r="AF226" s="83">
        <v>0</v>
      </c>
      <c r="AG226" s="29">
        <f t="shared" si="536"/>
        <v>0</v>
      </c>
      <c r="AH226" s="27">
        <v>0</v>
      </c>
      <c r="AI226" s="184">
        <f t="shared" si="506"/>
        <v>0</v>
      </c>
      <c r="AJ226" s="145">
        <v>44006</v>
      </c>
      <c r="AK226" s="145" t="s">
        <v>291</v>
      </c>
      <c r="AL226" s="158" t="str">
        <f>IF(MATRIZASPECTOS[[#This Row],[(2) Tipo de valoración 2020]]="","",IF(MATRIZASPECTOS[[#This Row],[(2) Tipo de valoración 2020]]="Manual","",MATRIZASPECTOS[[#This Row],[Probabilidad]]))</f>
        <v>Certeza</v>
      </c>
      <c r="AM226" s="158" t="str">
        <f>IF(MATRIZASPECTOS[[#This Row],[(2) Tipo de valoración 2020]]="","",IF(MATRIZASPECTOS[[#This Row],[(2) Tipo de valoración 2020]]="Manual","",MATRIZASPECTOS[[#This Row],[Consecuencia]]))</f>
        <v>Alta</v>
      </c>
      <c r="AN226" s="159" t="str">
        <f t="shared" si="507"/>
        <v>Alto</v>
      </c>
      <c r="AO226" s="159">
        <f t="shared" si="508"/>
        <v>5</v>
      </c>
      <c r="AP226" s="159">
        <f t="shared" si="509"/>
        <v>5</v>
      </c>
      <c r="AQ226" s="27">
        <f t="shared" si="510"/>
        <v>25</v>
      </c>
      <c r="AR226" s="29">
        <f t="shared" si="511"/>
        <v>25</v>
      </c>
      <c r="AS226" s="27" t="str">
        <f t="shared" si="537"/>
        <v>No tolerable</v>
      </c>
      <c r="AT226" s="27" t="str">
        <f t="shared" si="538"/>
        <v>Si</v>
      </c>
      <c r="AU226" s="53" t="s">
        <v>286</v>
      </c>
      <c r="AV226" s="37" t="s">
        <v>230</v>
      </c>
      <c r="AW226" s="27">
        <v>0</v>
      </c>
      <c r="AX226" s="191">
        <v>0</v>
      </c>
      <c r="AY226" s="29">
        <f t="shared" si="512"/>
        <v>0</v>
      </c>
      <c r="AZ226" s="27">
        <v>0</v>
      </c>
      <c r="BA226" s="189">
        <f t="shared" si="513"/>
        <v>0</v>
      </c>
      <c r="BB226" s="142">
        <v>44105</v>
      </c>
      <c r="BC226" s="27" t="s">
        <v>291</v>
      </c>
      <c r="BD226" s="27" t="str">
        <f>IF(MATRIZASPECTOS[[#This Row],[(E) Tipo de valoración extraordinaria 2020]]="","",IF(MATRIZASPECTOS[[#This Row],[(E) Tipo de valoración extraordinaria 2020]]="Manual","",MATRIZASPECTOS[[#This Row],[(2) Probabilidad]]))</f>
        <v>Certeza</v>
      </c>
      <c r="BE226" s="27" t="str">
        <f>IF(MATRIZASPECTOS[[#This Row],[(E) Tipo de valoración extraordinaria 2020]]="","",IF(MATRIZASPECTOS[[#This Row],[(E) Tipo de valoración extraordinaria 2020]]="Manual","",MATRIZASPECTOS[[#This Row],[(2) Consecuencia]]))</f>
        <v>Alta</v>
      </c>
      <c r="BF226" s="27" t="str">
        <f t="shared" si="514"/>
        <v>Alto</v>
      </c>
      <c r="BG226" s="27">
        <f t="shared" si="515"/>
        <v>5</v>
      </c>
      <c r="BH226" s="27">
        <f t="shared" si="516"/>
        <v>5</v>
      </c>
      <c r="BI226" s="27">
        <f t="shared" si="517"/>
        <v>25</v>
      </c>
      <c r="BJ226" s="29">
        <f t="shared" si="518"/>
        <v>25</v>
      </c>
      <c r="BK226" s="27" t="str">
        <f t="shared" si="539"/>
        <v>No tolerable</v>
      </c>
      <c r="BL226" s="27" t="str">
        <f t="shared" si="519"/>
        <v>Si</v>
      </c>
      <c r="BM226" s="53" t="s">
        <v>420</v>
      </c>
      <c r="BN226" s="37"/>
      <c r="BO226" s="29">
        <f t="shared" si="520"/>
        <v>0</v>
      </c>
      <c r="BP226" s="28"/>
      <c r="BQ226" s="29" t="str">
        <f t="shared" si="540"/>
        <v/>
      </c>
      <c r="BR226" s="27"/>
      <c r="BS226" s="49" t="str">
        <f t="shared" si="541"/>
        <v/>
      </c>
      <c r="BT226" s="25"/>
      <c r="BU226" s="27">
        <f t="shared" si="521"/>
        <v>25</v>
      </c>
      <c r="BV226" s="27" t="str">
        <f t="shared" si="522"/>
        <v>No tolerable</v>
      </c>
      <c r="BW226" s="29" t="str">
        <f t="shared" si="542"/>
        <v/>
      </c>
      <c r="BX226" s="27" t="str">
        <f t="shared" si="543"/>
        <v/>
      </c>
      <c r="BY226" s="27" t="str">
        <f t="shared" si="544"/>
        <v/>
      </c>
      <c r="BZ226" s="53"/>
      <c r="CA226" s="37"/>
      <c r="CB226" s="29" t="str">
        <f t="shared" si="545"/>
        <v/>
      </c>
      <c r="CC226" s="28"/>
      <c r="CD226" s="29" t="str">
        <f t="shared" si="546"/>
        <v/>
      </c>
      <c r="CE226" s="27"/>
      <c r="CF226" s="49" t="str">
        <f t="shared" si="547"/>
        <v/>
      </c>
      <c r="CG226" s="25"/>
      <c r="CH226" s="27" t="str">
        <f t="shared" si="548"/>
        <v/>
      </c>
      <c r="CI226" s="27" t="str">
        <f t="shared" si="549"/>
        <v/>
      </c>
      <c r="CJ226" s="29" t="str">
        <f t="shared" si="550"/>
        <v/>
      </c>
      <c r="CK226" s="27" t="str">
        <f t="shared" si="551"/>
        <v/>
      </c>
      <c r="CL226" s="27" t="str">
        <f t="shared" si="552"/>
        <v/>
      </c>
      <c r="CM226" s="53"/>
      <c r="CN226" s="37"/>
      <c r="CO226" s="29" t="str">
        <f t="shared" si="553"/>
        <v/>
      </c>
      <c r="CP226" s="28"/>
      <c r="CQ226" s="29" t="str">
        <f t="shared" si="554"/>
        <v/>
      </c>
      <c r="CR226" s="27"/>
      <c r="CS226" s="49" t="str">
        <f t="shared" si="555"/>
        <v/>
      </c>
      <c r="CT226" s="25"/>
      <c r="CU226" s="27" t="str">
        <f t="shared" si="556"/>
        <v/>
      </c>
      <c r="CV226" s="27" t="str">
        <f t="shared" si="557"/>
        <v/>
      </c>
      <c r="CW226" s="29" t="str">
        <f t="shared" si="558"/>
        <v/>
      </c>
      <c r="CX226" s="27" t="str">
        <f t="shared" si="559"/>
        <v/>
      </c>
      <c r="CY226" s="27" t="str">
        <f t="shared" si="560"/>
        <v/>
      </c>
      <c r="CZ226" s="30"/>
    </row>
    <row r="227" spans="1:104" ht="45.75" thickBot="1" x14ac:dyDescent="0.3">
      <c r="A227" s="17">
        <v>224</v>
      </c>
      <c r="B227" s="18" t="str">
        <f t="shared" si="529"/>
        <v>Gestión Integral de la Información Minera</v>
      </c>
      <c r="C227" s="18" t="str">
        <f t="shared" si="530"/>
        <v>Generación de emisiones</v>
      </c>
      <c r="D227" s="18" t="str">
        <f t="shared" si="531"/>
        <v>Contaminación por emisión de varios agentes clasificados</v>
      </c>
      <c r="E227" s="35">
        <v>43647</v>
      </c>
      <c r="F227" s="167" t="s">
        <v>334</v>
      </c>
      <c r="G227" s="99" t="s">
        <v>177</v>
      </c>
      <c r="H227" s="99" t="s">
        <v>338</v>
      </c>
      <c r="I227" s="26" t="s">
        <v>8</v>
      </c>
      <c r="J227" s="27" t="s">
        <v>90</v>
      </c>
      <c r="K227" s="104" t="s">
        <v>230</v>
      </c>
      <c r="L227" s="53" t="s">
        <v>274</v>
      </c>
      <c r="M227" s="37" t="s">
        <v>68</v>
      </c>
      <c r="N227" s="26" t="s">
        <v>212</v>
      </c>
      <c r="O227" s="26" t="s">
        <v>458</v>
      </c>
      <c r="P227" s="26" t="s">
        <v>19</v>
      </c>
      <c r="Q227" s="26" t="s">
        <v>44</v>
      </c>
      <c r="R227" s="27" t="s">
        <v>71</v>
      </c>
      <c r="S227" s="55" t="s">
        <v>74</v>
      </c>
      <c r="T227" s="35">
        <v>43647</v>
      </c>
      <c r="U227" s="27" t="s">
        <v>101</v>
      </c>
      <c r="V227" s="27" t="s">
        <v>103</v>
      </c>
      <c r="W227" s="27" t="str">
        <f t="shared" si="532"/>
        <v>Moderado</v>
      </c>
      <c r="X227" s="27">
        <f t="shared" si="523"/>
        <v>5</v>
      </c>
      <c r="Y227" s="27">
        <f t="shared" si="524"/>
        <v>3</v>
      </c>
      <c r="Z227" s="27">
        <f t="shared" si="533"/>
        <v>15</v>
      </c>
      <c r="AA227" s="27" t="str">
        <f t="shared" si="534"/>
        <v>Potencialmente no tolerable</v>
      </c>
      <c r="AB227" s="27" t="str">
        <f t="shared" si="535"/>
        <v>No</v>
      </c>
      <c r="AC227" s="53" t="s">
        <v>306</v>
      </c>
      <c r="AD227" s="80" t="s">
        <v>230</v>
      </c>
      <c r="AE227" s="78">
        <v>0</v>
      </c>
      <c r="AF227" s="83">
        <v>0</v>
      </c>
      <c r="AG227" s="29">
        <f t="shared" si="536"/>
        <v>0</v>
      </c>
      <c r="AH227" s="27">
        <v>0</v>
      </c>
      <c r="AI227" s="184">
        <f t="shared" si="506"/>
        <v>0</v>
      </c>
      <c r="AJ227" s="142">
        <v>44006</v>
      </c>
      <c r="AK227" s="142" t="s">
        <v>291</v>
      </c>
      <c r="AL227" s="152" t="str">
        <f>IF(MATRIZASPECTOS[[#This Row],[(2) Tipo de valoración 2020]]="","",IF(MATRIZASPECTOS[[#This Row],[(2) Tipo de valoración 2020]]="Manual","",MATRIZASPECTOS[[#This Row],[Probabilidad]]))</f>
        <v>Certeza</v>
      </c>
      <c r="AM227" s="152" t="str">
        <f>IF(MATRIZASPECTOS[[#This Row],[(2) Tipo de valoración 2020]]="","",IF(MATRIZASPECTOS[[#This Row],[(2) Tipo de valoración 2020]]="Manual","",MATRIZASPECTOS[[#This Row],[Consecuencia]]))</f>
        <v>Moderada</v>
      </c>
      <c r="AN227" s="153" t="str">
        <f t="shared" si="507"/>
        <v>Moderado</v>
      </c>
      <c r="AO227" s="153">
        <f t="shared" si="508"/>
        <v>5</v>
      </c>
      <c r="AP227" s="153">
        <f t="shared" si="509"/>
        <v>3</v>
      </c>
      <c r="AQ227" s="27">
        <f t="shared" si="510"/>
        <v>15</v>
      </c>
      <c r="AR227" s="29">
        <f t="shared" si="511"/>
        <v>15</v>
      </c>
      <c r="AS227" s="27" t="str">
        <f t="shared" si="537"/>
        <v>Potencialmente no tolerable</v>
      </c>
      <c r="AT227" s="27" t="str">
        <f t="shared" si="538"/>
        <v>No</v>
      </c>
      <c r="AU227" s="140" t="s">
        <v>300</v>
      </c>
      <c r="AV227" s="37" t="s">
        <v>230</v>
      </c>
      <c r="AW227" s="27">
        <v>0</v>
      </c>
      <c r="AX227" s="191">
        <v>0</v>
      </c>
      <c r="AY227" s="29">
        <f t="shared" si="512"/>
        <v>0</v>
      </c>
      <c r="AZ227" s="27">
        <v>0</v>
      </c>
      <c r="BA227" s="189">
        <f t="shared" si="513"/>
        <v>0</v>
      </c>
      <c r="BB227" s="145">
        <v>44105</v>
      </c>
      <c r="BC227" s="27" t="s">
        <v>292</v>
      </c>
      <c r="BD227" s="27" t="s">
        <v>100</v>
      </c>
      <c r="BE227" s="27" t="s">
        <v>103</v>
      </c>
      <c r="BF227" s="27" t="str">
        <f t="shared" si="514"/>
        <v>Bajo</v>
      </c>
      <c r="BG227" s="27">
        <f t="shared" si="515"/>
        <v>3</v>
      </c>
      <c r="BH227" s="27">
        <f t="shared" si="516"/>
        <v>3</v>
      </c>
      <c r="BI227" s="27">
        <f t="shared" si="517"/>
        <v>9</v>
      </c>
      <c r="BJ227" s="29">
        <f t="shared" si="518"/>
        <v>9</v>
      </c>
      <c r="BK227" s="27" t="str">
        <f t="shared" si="539"/>
        <v>Tolerable</v>
      </c>
      <c r="BL227" s="27" t="str">
        <f t="shared" si="519"/>
        <v>No</v>
      </c>
      <c r="BM227" s="53" t="s">
        <v>426</v>
      </c>
      <c r="BN227" s="37"/>
      <c r="BO227" s="29">
        <f t="shared" si="520"/>
        <v>0</v>
      </c>
      <c r="BP227" s="28"/>
      <c r="BQ227" s="29" t="str">
        <f t="shared" si="540"/>
        <v/>
      </c>
      <c r="BR227" s="27"/>
      <c r="BS227" s="49" t="str">
        <f t="shared" si="541"/>
        <v/>
      </c>
      <c r="BT227" s="25"/>
      <c r="BU227" s="27">
        <f t="shared" si="521"/>
        <v>15</v>
      </c>
      <c r="BV227" s="27" t="str">
        <f t="shared" si="522"/>
        <v>Potencialmente no tolerable</v>
      </c>
      <c r="BW227" s="29" t="str">
        <f t="shared" si="542"/>
        <v/>
      </c>
      <c r="BX227" s="27" t="str">
        <f t="shared" si="543"/>
        <v/>
      </c>
      <c r="BY227" s="27" t="str">
        <f t="shared" si="544"/>
        <v/>
      </c>
      <c r="BZ227" s="53"/>
      <c r="CA227" s="37"/>
      <c r="CB227" s="29" t="str">
        <f t="shared" si="545"/>
        <v/>
      </c>
      <c r="CC227" s="28"/>
      <c r="CD227" s="29" t="str">
        <f t="shared" si="546"/>
        <v/>
      </c>
      <c r="CE227" s="27"/>
      <c r="CF227" s="49" t="str">
        <f t="shared" si="547"/>
        <v/>
      </c>
      <c r="CG227" s="25"/>
      <c r="CH227" s="27" t="str">
        <f t="shared" si="548"/>
        <v/>
      </c>
      <c r="CI227" s="27" t="str">
        <f t="shared" si="549"/>
        <v/>
      </c>
      <c r="CJ227" s="29" t="str">
        <f t="shared" si="550"/>
        <v/>
      </c>
      <c r="CK227" s="27" t="str">
        <f t="shared" si="551"/>
        <v/>
      </c>
      <c r="CL227" s="27" t="str">
        <f t="shared" si="552"/>
        <v/>
      </c>
      <c r="CM227" s="53"/>
      <c r="CN227" s="37"/>
      <c r="CO227" s="29" t="str">
        <f t="shared" si="553"/>
        <v/>
      </c>
      <c r="CP227" s="28"/>
      <c r="CQ227" s="29" t="str">
        <f t="shared" si="554"/>
        <v/>
      </c>
      <c r="CR227" s="27"/>
      <c r="CS227" s="49" t="str">
        <f t="shared" si="555"/>
        <v/>
      </c>
      <c r="CT227" s="25"/>
      <c r="CU227" s="27" t="str">
        <f t="shared" si="556"/>
        <v/>
      </c>
      <c r="CV227" s="27" t="str">
        <f t="shared" si="557"/>
        <v/>
      </c>
      <c r="CW227" s="29" t="str">
        <f t="shared" si="558"/>
        <v/>
      </c>
      <c r="CX227" s="27" t="str">
        <f t="shared" si="559"/>
        <v/>
      </c>
      <c r="CY227" s="27" t="str">
        <f t="shared" si="560"/>
        <v/>
      </c>
      <c r="CZ227" s="30"/>
    </row>
    <row r="228" spans="1:104" ht="45.75" thickBot="1" x14ac:dyDescent="0.3">
      <c r="A228" s="17">
        <v>225</v>
      </c>
      <c r="B228" s="18" t="str">
        <f t="shared" si="529"/>
        <v>Gestión Integral de la Información Minera</v>
      </c>
      <c r="C228" s="18" t="str">
        <f t="shared" si="530"/>
        <v>Generación de emisiones</v>
      </c>
      <c r="D228" s="18" t="str">
        <f t="shared" si="531"/>
        <v>Contaminación por emisión de varios agentes clasificados</v>
      </c>
      <c r="E228" s="35">
        <v>43647</v>
      </c>
      <c r="F228" s="167" t="s">
        <v>334</v>
      </c>
      <c r="G228" s="99" t="s">
        <v>177</v>
      </c>
      <c r="H228" s="99" t="s">
        <v>338</v>
      </c>
      <c r="I228" s="26" t="s">
        <v>8</v>
      </c>
      <c r="J228" s="27" t="s">
        <v>90</v>
      </c>
      <c r="K228" s="104" t="s">
        <v>230</v>
      </c>
      <c r="L228" s="53" t="s">
        <v>274</v>
      </c>
      <c r="M228" s="37" t="s">
        <v>68</v>
      </c>
      <c r="N228" s="26" t="s">
        <v>211</v>
      </c>
      <c r="O228" s="26" t="s">
        <v>458</v>
      </c>
      <c r="P228" s="26" t="s">
        <v>19</v>
      </c>
      <c r="Q228" s="26" t="s">
        <v>44</v>
      </c>
      <c r="R228" s="27" t="s">
        <v>71</v>
      </c>
      <c r="S228" s="55" t="s">
        <v>74</v>
      </c>
      <c r="T228" s="35">
        <v>43647</v>
      </c>
      <c r="U228" s="27" t="s">
        <v>101</v>
      </c>
      <c r="V228" s="27" t="s">
        <v>103</v>
      </c>
      <c r="W228" s="27" t="str">
        <f t="shared" si="532"/>
        <v>Moderado</v>
      </c>
      <c r="X228" s="27">
        <f t="shared" si="523"/>
        <v>5</v>
      </c>
      <c r="Y228" s="27">
        <f t="shared" si="524"/>
        <v>3</v>
      </c>
      <c r="Z228" s="27">
        <f t="shared" si="533"/>
        <v>15</v>
      </c>
      <c r="AA228" s="27" t="str">
        <f t="shared" si="534"/>
        <v>Potencialmente no tolerable</v>
      </c>
      <c r="AB228" s="27" t="str">
        <f t="shared" si="535"/>
        <v>No</v>
      </c>
      <c r="AC228" s="53" t="s">
        <v>306</v>
      </c>
      <c r="AD228" s="80" t="s">
        <v>230</v>
      </c>
      <c r="AE228" s="78">
        <v>0</v>
      </c>
      <c r="AF228" s="83">
        <v>0</v>
      </c>
      <c r="AG228" s="29">
        <f t="shared" si="536"/>
        <v>0</v>
      </c>
      <c r="AH228" s="27">
        <v>0</v>
      </c>
      <c r="AI228" s="184">
        <f t="shared" si="506"/>
        <v>0</v>
      </c>
      <c r="AJ228" s="142">
        <v>44006</v>
      </c>
      <c r="AK228" s="142" t="s">
        <v>291</v>
      </c>
      <c r="AL228" s="152" t="str">
        <f>IF(MATRIZASPECTOS[[#This Row],[(2) Tipo de valoración 2020]]="","",IF(MATRIZASPECTOS[[#This Row],[(2) Tipo de valoración 2020]]="Manual","",MATRIZASPECTOS[[#This Row],[Probabilidad]]))</f>
        <v>Certeza</v>
      </c>
      <c r="AM228" s="152" t="str">
        <f>IF(MATRIZASPECTOS[[#This Row],[(2) Tipo de valoración 2020]]="","",IF(MATRIZASPECTOS[[#This Row],[(2) Tipo de valoración 2020]]="Manual","",MATRIZASPECTOS[[#This Row],[Consecuencia]]))</f>
        <v>Moderada</v>
      </c>
      <c r="AN228" s="153" t="str">
        <f t="shared" si="507"/>
        <v>Moderado</v>
      </c>
      <c r="AO228" s="153">
        <f t="shared" si="508"/>
        <v>5</v>
      </c>
      <c r="AP228" s="153">
        <f t="shared" si="509"/>
        <v>3</v>
      </c>
      <c r="AQ228" s="27">
        <f t="shared" si="510"/>
        <v>15</v>
      </c>
      <c r="AR228" s="29">
        <f t="shared" si="511"/>
        <v>15</v>
      </c>
      <c r="AS228" s="27" t="str">
        <f t="shared" si="537"/>
        <v>Potencialmente no tolerable</v>
      </c>
      <c r="AT228" s="27" t="str">
        <f t="shared" si="538"/>
        <v>No</v>
      </c>
      <c r="AU228" s="140" t="s">
        <v>282</v>
      </c>
      <c r="AV228" s="37" t="s">
        <v>230</v>
      </c>
      <c r="AW228" s="27">
        <v>0</v>
      </c>
      <c r="AX228" s="191">
        <v>0</v>
      </c>
      <c r="AY228" s="29">
        <f t="shared" si="512"/>
        <v>0</v>
      </c>
      <c r="AZ228" s="27">
        <v>0</v>
      </c>
      <c r="BA228" s="189">
        <f t="shared" si="513"/>
        <v>0</v>
      </c>
      <c r="BB228" s="145">
        <v>44105</v>
      </c>
      <c r="BC228" s="27" t="s">
        <v>292</v>
      </c>
      <c r="BD228" s="27" t="s">
        <v>100</v>
      </c>
      <c r="BE228" s="27" t="s">
        <v>103</v>
      </c>
      <c r="BF228" s="27" t="str">
        <f t="shared" si="514"/>
        <v>Bajo</v>
      </c>
      <c r="BG228" s="27">
        <f t="shared" si="515"/>
        <v>3</v>
      </c>
      <c r="BH228" s="27">
        <f t="shared" si="516"/>
        <v>3</v>
      </c>
      <c r="BI228" s="27">
        <f t="shared" si="517"/>
        <v>9</v>
      </c>
      <c r="BJ228" s="29">
        <f t="shared" si="518"/>
        <v>9</v>
      </c>
      <c r="BK228" s="27" t="str">
        <f t="shared" si="539"/>
        <v>Tolerable</v>
      </c>
      <c r="BL228" s="27" t="str">
        <f t="shared" si="519"/>
        <v>No</v>
      </c>
      <c r="BM228" s="53" t="s">
        <v>425</v>
      </c>
      <c r="BN228" s="37"/>
      <c r="BO228" s="29">
        <f t="shared" si="520"/>
        <v>0</v>
      </c>
      <c r="BP228" s="28"/>
      <c r="BQ228" s="29" t="str">
        <f t="shared" si="540"/>
        <v/>
      </c>
      <c r="BR228" s="27"/>
      <c r="BS228" s="49" t="str">
        <f t="shared" si="541"/>
        <v/>
      </c>
      <c r="BT228" s="25"/>
      <c r="BU228" s="27">
        <f t="shared" si="521"/>
        <v>15</v>
      </c>
      <c r="BV228" s="27" t="str">
        <f t="shared" si="522"/>
        <v>Potencialmente no tolerable</v>
      </c>
      <c r="BW228" s="29" t="str">
        <f t="shared" si="542"/>
        <v/>
      </c>
      <c r="BX228" s="27" t="str">
        <f t="shared" si="543"/>
        <v/>
      </c>
      <c r="BY228" s="27" t="str">
        <f t="shared" si="544"/>
        <v/>
      </c>
      <c r="BZ228" s="53"/>
      <c r="CA228" s="37"/>
      <c r="CB228" s="29" t="str">
        <f t="shared" si="545"/>
        <v/>
      </c>
      <c r="CC228" s="28"/>
      <c r="CD228" s="29" t="str">
        <f t="shared" si="546"/>
        <v/>
      </c>
      <c r="CE228" s="27"/>
      <c r="CF228" s="49" t="str">
        <f t="shared" si="547"/>
        <v/>
      </c>
      <c r="CG228" s="25"/>
      <c r="CH228" s="27" t="str">
        <f t="shared" si="548"/>
        <v/>
      </c>
      <c r="CI228" s="27" t="str">
        <f t="shared" si="549"/>
        <v/>
      </c>
      <c r="CJ228" s="29" t="str">
        <f t="shared" si="550"/>
        <v/>
      </c>
      <c r="CK228" s="27" t="str">
        <f t="shared" si="551"/>
        <v/>
      </c>
      <c r="CL228" s="27" t="str">
        <f t="shared" si="552"/>
        <v/>
      </c>
      <c r="CM228" s="53"/>
      <c r="CN228" s="37"/>
      <c r="CO228" s="29" t="str">
        <f t="shared" si="553"/>
        <v/>
      </c>
      <c r="CP228" s="28"/>
      <c r="CQ228" s="29" t="str">
        <f t="shared" si="554"/>
        <v/>
      </c>
      <c r="CR228" s="27"/>
      <c r="CS228" s="49" t="str">
        <f t="shared" si="555"/>
        <v/>
      </c>
      <c r="CT228" s="25"/>
      <c r="CU228" s="27" t="str">
        <f t="shared" si="556"/>
        <v/>
      </c>
      <c r="CV228" s="27" t="str">
        <f t="shared" si="557"/>
        <v/>
      </c>
      <c r="CW228" s="29" t="str">
        <f t="shared" si="558"/>
        <v/>
      </c>
      <c r="CX228" s="27" t="str">
        <f t="shared" si="559"/>
        <v/>
      </c>
      <c r="CY228" s="27" t="str">
        <f t="shared" si="560"/>
        <v/>
      </c>
      <c r="CZ228" s="30"/>
    </row>
    <row r="229" spans="1:104" ht="45.75" thickBot="1" x14ac:dyDescent="0.3">
      <c r="A229" s="17">
        <v>226</v>
      </c>
      <c r="B229" s="18" t="str">
        <f t="shared" si="529"/>
        <v>Gestión Integral de la Información Minera</v>
      </c>
      <c r="C229" s="18" t="str">
        <f t="shared" si="530"/>
        <v>Consumo de materias primas e insumos</v>
      </c>
      <c r="D229" s="18" t="str">
        <f t="shared" si="531"/>
        <v>Agotamiento de los recursos naturales no renovables</v>
      </c>
      <c r="E229" s="35">
        <v>43647</v>
      </c>
      <c r="F229" s="167" t="s">
        <v>334</v>
      </c>
      <c r="G229" s="99" t="s">
        <v>177</v>
      </c>
      <c r="H229" s="99" t="s">
        <v>338</v>
      </c>
      <c r="I229" s="26" t="s">
        <v>8</v>
      </c>
      <c r="J229" s="27" t="s">
        <v>91</v>
      </c>
      <c r="K229" s="104" t="s">
        <v>262</v>
      </c>
      <c r="L229" s="53" t="s">
        <v>274</v>
      </c>
      <c r="M229" s="37" t="s">
        <v>233</v>
      </c>
      <c r="N229" s="26" t="s">
        <v>218</v>
      </c>
      <c r="O229" s="26" t="s">
        <v>464</v>
      </c>
      <c r="P229" s="26" t="s">
        <v>24</v>
      </c>
      <c r="Q229" s="26" t="s">
        <v>62</v>
      </c>
      <c r="R229" s="27" t="s">
        <v>71</v>
      </c>
      <c r="S229" s="55" t="s">
        <v>77</v>
      </c>
      <c r="T229" s="35">
        <v>43647</v>
      </c>
      <c r="U229" s="27" t="s">
        <v>100</v>
      </c>
      <c r="V229" s="27" t="s">
        <v>103</v>
      </c>
      <c r="W229" s="27" t="str">
        <f t="shared" si="532"/>
        <v>Bajo</v>
      </c>
      <c r="X229" s="27">
        <f t="shared" si="523"/>
        <v>3</v>
      </c>
      <c r="Y229" s="27">
        <f t="shared" si="524"/>
        <v>3</v>
      </c>
      <c r="Z229" s="27">
        <f t="shared" si="533"/>
        <v>9</v>
      </c>
      <c r="AA229" s="27" t="str">
        <f t="shared" si="534"/>
        <v>Tolerable</v>
      </c>
      <c r="AB229" s="27" t="str">
        <f t="shared" si="535"/>
        <v>No</v>
      </c>
      <c r="AC229" s="53" t="s">
        <v>306</v>
      </c>
      <c r="AD229" s="80" t="s">
        <v>230</v>
      </c>
      <c r="AE229" s="78">
        <v>0</v>
      </c>
      <c r="AF229" s="83">
        <v>0</v>
      </c>
      <c r="AG229" s="29">
        <f t="shared" si="536"/>
        <v>0</v>
      </c>
      <c r="AH229" s="27">
        <v>0</v>
      </c>
      <c r="AI229" s="184">
        <f t="shared" si="506"/>
        <v>0</v>
      </c>
      <c r="AJ229" s="142">
        <v>44006</v>
      </c>
      <c r="AK229" s="142" t="s">
        <v>291</v>
      </c>
      <c r="AL229" s="152" t="str">
        <f>IF(MATRIZASPECTOS[[#This Row],[(2) Tipo de valoración 2020]]="","",IF(MATRIZASPECTOS[[#This Row],[(2) Tipo de valoración 2020]]="Manual","",MATRIZASPECTOS[[#This Row],[Probabilidad]]))</f>
        <v>Probable</v>
      </c>
      <c r="AM229" s="152" t="str">
        <f>IF(MATRIZASPECTOS[[#This Row],[(2) Tipo de valoración 2020]]="","",IF(MATRIZASPECTOS[[#This Row],[(2) Tipo de valoración 2020]]="Manual","",MATRIZASPECTOS[[#This Row],[Consecuencia]]))</f>
        <v>Moderada</v>
      </c>
      <c r="AN229" s="153" t="str">
        <f t="shared" si="507"/>
        <v>Bajo</v>
      </c>
      <c r="AO229" s="153">
        <f t="shared" si="508"/>
        <v>3</v>
      </c>
      <c r="AP229" s="153">
        <f t="shared" si="509"/>
        <v>3</v>
      </c>
      <c r="AQ229" s="27">
        <f t="shared" si="510"/>
        <v>9</v>
      </c>
      <c r="AR229" s="29">
        <f t="shared" si="511"/>
        <v>9</v>
      </c>
      <c r="AS229" s="27" t="str">
        <f t="shared" si="537"/>
        <v>Tolerable</v>
      </c>
      <c r="AT229" s="27" t="str">
        <f t="shared" si="538"/>
        <v>No</v>
      </c>
      <c r="AU229" s="140" t="s">
        <v>302</v>
      </c>
      <c r="AV229" s="37" t="s">
        <v>230</v>
      </c>
      <c r="AW229" s="27">
        <v>0</v>
      </c>
      <c r="AX229" s="191">
        <v>0</v>
      </c>
      <c r="AY229" s="29">
        <f t="shared" si="512"/>
        <v>0</v>
      </c>
      <c r="AZ229" s="27">
        <v>0</v>
      </c>
      <c r="BA229" s="189">
        <f t="shared" si="513"/>
        <v>0</v>
      </c>
      <c r="BB229" s="142">
        <v>44105</v>
      </c>
      <c r="BC229" s="27" t="s">
        <v>291</v>
      </c>
      <c r="BD229" s="27" t="str">
        <f>IF(MATRIZASPECTOS[[#This Row],[(E) Tipo de valoración extraordinaria 2020]]="","",IF(MATRIZASPECTOS[[#This Row],[(E) Tipo de valoración extraordinaria 2020]]="Manual","",MATRIZASPECTOS[[#This Row],[(2) Probabilidad]]))</f>
        <v>Probable</v>
      </c>
      <c r="BE229" s="27" t="str">
        <f>IF(MATRIZASPECTOS[[#This Row],[(E) Tipo de valoración extraordinaria 2020]]="","",IF(MATRIZASPECTOS[[#This Row],[(E) Tipo de valoración extraordinaria 2020]]="Manual","",MATRIZASPECTOS[[#This Row],[(2) Consecuencia]]))</f>
        <v>Moderada</v>
      </c>
      <c r="BF229" s="27" t="str">
        <f t="shared" si="514"/>
        <v>Bajo</v>
      </c>
      <c r="BG229" s="27">
        <f t="shared" si="515"/>
        <v>3</v>
      </c>
      <c r="BH229" s="27">
        <f t="shared" si="516"/>
        <v>3</v>
      </c>
      <c r="BI229" s="27">
        <f t="shared" si="517"/>
        <v>9</v>
      </c>
      <c r="BJ229" s="29">
        <f t="shared" si="518"/>
        <v>9</v>
      </c>
      <c r="BK229" s="27" t="str">
        <f t="shared" si="539"/>
        <v>Tolerable</v>
      </c>
      <c r="BL229" s="27" t="str">
        <f t="shared" si="519"/>
        <v>No</v>
      </c>
      <c r="BM229" s="53" t="s">
        <v>406</v>
      </c>
      <c r="BN229" s="37"/>
      <c r="BO229" s="29">
        <f t="shared" si="520"/>
        <v>0</v>
      </c>
      <c r="BP229" s="28"/>
      <c r="BQ229" s="29" t="str">
        <f t="shared" si="540"/>
        <v/>
      </c>
      <c r="BR229" s="27"/>
      <c r="BS229" s="49" t="str">
        <f t="shared" si="541"/>
        <v/>
      </c>
      <c r="BT229" s="25"/>
      <c r="BU229" s="27">
        <f t="shared" si="521"/>
        <v>9</v>
      </c>
      <c r="BV229" s="27" t="str">
        <f t="shared" si="522"/>
        <v>Tolerable</v>
      </c>
      <c r="BW229" s="29" t="str">
        <f t="shared" si="542"/>
        <v/>
      </c>
      <c r="BX229" s="27" t="str">
        <f t="shared" si="543"/>
        <v/>
      </c>
      <c r="BY229" s="27" t="str">
        <f t="shared" si="544"/>
        <v/>
      </c>
      <c r="BZ229" s="53"/>
      <c r="CA229" s="37"/>
      <c r="CB229" s="29" t="str">
        <f t="shared" si="545"/>
        <v/>
      </c>
      <c r="CC229" s="28"/>
      <c r="CD229" s="29" t="str">
        <f t="shared" si="546"/>
        <v/>
      </c>
      <c r="CE229" s="27"/>
      <c r="CF229" s="49" t="str">
        <f t="shared" si="547"/>
        <v/>
      </c>
      <c r="CG229" s="25"/>
      <c r="CH229" s="27" t="str">
        <f t="shared" si="548"/>
        <v/>
      </c>
      <c r="CI229" s="27" t="str">
        <f t="shared" si="549"/>
        <v/>
      </c>
      <c r="CJ229" s="29" t="str">
        <f t="shared" si="550"/>
        <v/>
      </c>
      <c r="CK229" s="27" t="str">
        <f t="shared" si="551"/>
        <v/>
      </c>
      <c r="CL229" s="27" t="str">
        <f t="shared" si="552"/>
        <v/>
      </c>
      <c r="CM229" s="53"/>
      <c r="CN229" s="37"/>
      <c r="CO229" s="29" t="str">
        <f t="shared" si="553"/>
        <v/>
      </c>
      <c r="CP229" s="28"/>
      <c r="CQ229" s="29" t="str">
        <f t="shared" si="554"/>
        <v/>
      </c>
      <c r="CR229" s="27"/>
      <c r="CS229" s="49" t="str">
        <f t="shared" si="555"/>
        <v/>
      </c>
      <c r="CT229" s="25"/>
      <c r="CU229" s="27" t="str">
        <f t="shared" si="556"/>
        <v/>
      </c>
      <c r="CV229" s="27" t="str">
        <f t="shared" si="557"/>
        <v/>
      </c>
      <c r="CW229" s="29" t="str">
        <f t="shared" si="558"/>
        <v/>
      </c>
      <c r="CX229" s="27" t="str">
        <f t="shared" si="559"/>
        <v/>
      </c>
      <c r="CY229" s="27" t="str">
        <f t="shared" si="560"/>
        <v/>
      </c>
      <c r="CZ229" s="30"/>
    </row>
    <row r="230" spans="1:104" ht="45.75" thickBot="1" x14ac:dyDescent="0.3">
      <c r="A230" s="17">
        <v>227</v>
      </c>
      <c r="B230" s="18" t="str">
        <f t="shared" si="529"/>
        <v>Gestión Integral de la Información Minera</v>
      </c>
      <c r="C230" s="18" t="str">
        <f t="shared" si="530"/>
        <v>Generación de emisiones</v>
      </c>
      <c r="D230" s="18" t="str">
        <f t="shared" si="531"/>
        <v>Contaminación por emisión de contaminantes criterio</v>
      </c>
      <c r="E230" s="35">
        <v>43647</v>
      </c>
      <c r="F230" s="167" t="s">
        <v>334</v>
      </c>
      <c r="G230" s="99" t="s">
        <v>177</v>
      </c>
      <c r="H230" s="99" t="s">
        <v>338</v>
      </c>
      <c r="I230" s="26" t="s">
        <v>8</v>
      </c>
      <c r="J230" s="27" t="s">
        <v>91</v>
      </c>
      <c r="K230" s="104" t="s">
        <v>262</v>
      </c>
      <c r="L230" s="53" t="s">
        <v>274</v>
      </c>
      <c r="M230" s="37" t="s">
        <v>68</v>
      </c>
      <c r="N230" s="26" t="s">
        <v>219</v>
      </c>
      <c r="O230" s="26" t="s">
        <v>464</v>
      </c>
      <c r="P230" s="26" t="s">
        <v>19</v>
      </c>
      <c r="Q230" s="26" t="s">
        <v>46</v>
      </c>
      <c r="R230" s="27" t="s">
        <v>71</v>
      </c>
      <c r="S230" s="55" t="s">
        <v>74</v>
      </c>
      <c r="T230" s="35">
        <v>43647</v>
      </c>
      <c r="U230" s="27" t="s">
        <v>100</v>
      </c>
      <c r="V230" s="27" t="s">
        <v>103</v>
      </c>
      <c r="W230" s="27" t="str">
        <f t="shared" si="532"/>
        <v>Bajo</v>
      </c>
      <c r="X230" s="27">
        <f t="shared" si="523"/>
        <v>3</v>
      </c>
      <c r="Y230" s="27">
        <f t="shared" si="524"/>
        <v>3</v>
      </c>
      <c r="Z230" s="27">
        <f t="shared" si="533"/>
        <v>9</v>
      </c>
      <c r="AA230" s="27" t="str">
        <f t="shared" si="534"/>
        <v>Tolerable</v>
      </c>
      <c r="AB230" s="27" t="str">
        <f t="shared" si="535"/>
        <v>No</v>
      </c>
      <c r="AC230" s="53" t="s">
        <v>306</v>
      </c>
      <c r="AD230" s="80" t="s">
        <v>230</v>
      </c>
      <c r="AE230" s="78">
        <v>0</v>
      </c>
      <c r="AF230" s="83">
        <v>0</v>
      </c>
      <c r="AG230" s="29">
        <f t="shared" si="536"/>
        <v>0</v>
      </c>
      <c r="AH230" s="27">
        <v>0</v>
      </c>
      <c r="AI230" s="184">
        <f t="shared" si="506"/>
        <v>0</v>
      </c>
      <c r="AJ230" s="142">
        <v>44006</v>
      </c>
      <c r="AK230" s="142" t="s">
        <v>291</v>
      </c>
      <c r="AL230" s="152" t="str">
        <f>IF(MATRIZASPECTOS[[#This Row],[(2) Tipo de valoración 2020]]="","",IF(MATRIZASPECTOS[[#This Row],[(2) Tipo de valoración 2020]]="Manual","",MATRIZASPECTOS[[#This Row],[Probabilidad]]))</f>
        <v>Probable</v>
      </c>
      <c r="AM230" s="152" t="str">
        <f>IF(MATRIZASPECTOS[[#This Row],[(2) Tipo de valoración 2020]]="","",IF(MATRIZASPECTOS[[#This Row],[(2) Tipo de valoración 2020]]="Manual","",MATRIZASPECTOS[[#This Row],[Consecuencia]]))</f>
        <v>Moderada</v>
      </c>
      <c r="AN230" s="153" t="str">
        <f t="shared" si="507"/>
        <v>Bajo</v>
      </c>
      <c r="AO230" s="153">
        <f t="shared" si="508"/>
        <v>3</v>
      </c>
      <c r="AP230" s="153">
        <f t="shared" si="509"/>
        <v>3</v>
      </c>
      <c r="AQ230" s="27">
        <f t="shared" si="510"/>
        <v>9</v>
      </c>
      <c r="AR230" s="29">
        <f t="shared" si="511"/>
        <v>9</v>
      </c>
      <c r="AS230" s="27" t="str">
        <f t="shared" si="537"/>
        <v>Tolerable</v>
      </c>
      <c r="AT230" s="27" t="str">
        <f t="shared" si="538"/>
        <v>No</v>
      </c>
      <c r="AU230" s="140" t="s">
        <v>302</v>
      </c>
      <c r="AV230" s="37" t="s">
        <v>230</v>
      </c>
      <c r="AW230" s="27">
        <v>0</v>
      </c>
      <c r="AX230" s="191">
        <v>0</v>
      </c>
      <c r="AY230" s="29">
        <f t="shared" si="512"/>
        <v>0</v>
      </c>
      <c r="AZ230" s="27">
        <v>0</v>
      </c>
      <c r="BA230" s="189">
        <f t="shared" si="513"/>
        <v>0</v>
      </c>
      <c r="BB230" s="142">
        <v>44105</v>
      </c>
      <c r="BC230" s="27" t="s">
        <v>291</v>
      </c>
      <c r="BD230" s="27" t="str">
        <f>IF(MATRIZASPECTOS[[#This Row],[(E) Tipo de valoración extraordinaria 2020]]="","",IF(MATRIZASPECTOS[[#This Row],[(E) Tipo de valoración extraordinaria 2020]]="Manual","",MATRIZASPECTOS[[#This Row],[(2) Probabilidad]]))</f>
        <v>Probable</v>
      </c>
      <c r="BE230" s="27" t="str">
        <f>IF(MATRIZASPECTOS[[#This Row],[(E) Tipo de valoración extraordinaria 2020]]="","",IF(MATRIZASPECTOS[[#This Row],[(E) Tipo de valoración extraordinaria 2020]]="Manual","",MATRIZASPECTOS[[#This Row],[(2) Consecuencia]]))</f>
        <v>Moderada</v>
      </c>
      <c r="BF230" s="27" t="str">
        <f t="shared" si="514"/>
        <v>Bajo</v>
      </c>
      <c r="BG230" s="27">
        <f t="shared" si="515"/>
        <v>3</v>
      </c>
      <c r="BH230" s="27">
        <f t="shared" si="516"/>
        <v>3</v>
      </c>
      <c r="BI230" s="27">
        <f t="shared" si="517"/>
        <v>9</v>
      </c>
      <c r="BJ230" s="29">
        <f t="shared" si="518"/>
        <v>9</v>
      </c>
      <c r="BK230" s="27" t="str">
        <f t="shared" si="539"/>
        <v>Tolerable</v>
      </c>
      <c r="BL230" s="27" t="str">
        <f t="shared" si="519"/>
        <v>No</v>
      </c>
      <c r="BM230" s="53" t="s">
        <v>414</v>
      </c>
      <c r="BN230" s="37"/>
      <c r="BO230" s="29">
        <f t="shared" si="520"/>
        <v>0</v>
      </c>
      <c r="BP230" s="28"/>
      <c r="BQ230" s="29" t="str">
        <f t="shared" si="540"/>
        <v/>
      </c>
      <c r="BR230" s="27"/>
      <c r="BS230" s="49" t="str">
        <f t="shared" si="541"/>
        <v/>
      </c>
      <c r="BT230" s="25"/>
      <c r="BU230" s="27">
        <f t="shared" si="521"/>
        <v>9</v>
      </c>
      <c r="BV230" s="27" t="str">
        <f t="shared" si="522"/>
        <v>Tolerable</v>
      </c>
      <c r="BW230" s="29" t="str">
        <f t="shared" si="542"/>
        <v/>
      </c>
      <c r="BX230" s="27" t="str">
        <f t="shared" si="543"/>
        <v/>
      </c>
      <c r="BY230" s="27" t="str">
        <f t="shared" si="544"/>
        <v/>
      </c>
      <c r="BZ230" s="53"/>
      <c r="CA230" s="37"/>
      <c r="CB230" s="29" t="str">
        <f t="shared" si="545"/>
        <v/>
      </c>
      <c r="CC230" s="28"/>
      <c r="CD230" s="29" t="str">
        <f t="shared" si="546"/>
        <v/>
      </c>
      <c r="CE230" s="27"/>
      <c r="CF230" s="49" t="str">
        <f t="shared" si="547"/>
        <v/>
      </c>
      <c r="CG230" s="25"/>
      <c r="CH230" s="27" t="str">
        <f t="shared" si="548"/>
        <v/>
      </c>
      <c r="CI230" s="27" t="str">
        <f t="shared" si="549"/>
        <v/>
      </c>
      <c r="CJ230" s="29" t="str">
        <f t="shared" si="550"/>
        <v/>
      </c>
      <c r="CK230" s="27" t="str">
        <f t="shared" si="551"/>
        <v/>
      </c>
      <c r="CL230" s="27" t="str">
        <f t="shared" si="552"/>
        <v/>
      </c>
      <c r="CM230" s="53"/>
      <c r="CN230" s="37"/>
      <c r="CO230" s="29" t="str">
        <f t="shared" si="553"/>
        <v/>
      </c>
      <c r="CP230" s="28"/>
      <c r="CQ230" s="29" t="str">
        <f t="shared" si="554"/>
        <v/>
      </c>
      <c r="CR230" s="27"/>
      <c r="CS230" s="49" t="str">
        <f t="shared" si="555"/>
        <v/>
      </c>
      <c r="CT230" s="25"/>
      <c r="CU230" s="27" t="str">
        <f t="shared" si="556"/>
        <v/>
      </c>
      <c r="CV230" s="27" t="str">
        <f t="shared" si="557"/>
        <v/>
      </c>
      <c r="CW230" s="29" t="str">
        <f t="shared" si="558"/>
        <v/>
      </c>
      <c r="CX230" s="27" t="str">
        <f t="shared" si="559"/>
        <v/>
      </c>
      <c r="CY230" s="27" t="str">
        <f t="shared" si="560"/>
        <v/>
      </c>
      <c r="CZ230" s="30"/>
    </row>
    <row r="231" spans="1:104" ht="45.75" thickBot="1" x14ac:dyDescent="0.3">
      <c r="A231" s="17">
        <v>228</v>
      </c>
      <c r="B231" s="18" t="str">
        <f t="shared" si="529"/>
        <v>Gestión Integral de la Información Minera</v>
      </c>
      <c r="C231" s="18" t="str">
        <f t="shared" si="530"/>
        <v>Generación de emisiones</v>
      </c>
      <c r="D231" s="18" t="str">
        <f t="shared" si="531"/>
        <v>Contaminación por emisión de ruido</v>
      </c>
      <c r="E231" s="35">
        <v>43647</v>
      </c>
      <c r="F231" s="167" t="s">
        <v>334</v>
      </c>
      <c r="G231" s="99" t="s">
        <v>177</v>
      </c>
      <c r="H231" s="99" t="s">
        <v>338</v>
      </c>
      <c r="I231" s="26" t="s">
        <v>8</v>
      </c>
      <c r="J231" s="27" t="s">
        <v>91</v>
      </c>
      <c r="K231" s="104" t="s">
        <v>262</v>
      </c>
      <c r="L231" s="53" t="s">
        <v>274</v>
      </c>
      <c r="M231" s="37" t="s">
        <v>68</v>
      </c>
      <c r="N231" s="26" t="s">
        <v>220</v>
      </c>
      <c r="O231" s="26" t="s">
        <v>464</v>
      </c>
      <c r="P231" s="26" t="s">
        <v>19</v>
      </c>
      <c r="Q231" s="26" t="s">
        <v>43</v>
      </c>
      <c r="R231" s="27" t="s">
        <v>71</v>
      </c>
      <c r="S231" s="55" t="s">
        <v>74</v>
      </c>
      <c r="T231" s="35">
        <v>43647</v>
      </c>
      <c r="U231" s="27" t="s">
        <v>100</v>
      </c>
      <c r="V231" s="27" t="s">
        <v>102</v>
      </c>
      <c r="W231" s="27" t="str">
        <f t="shared" si="532"/>
        <v>Bajo</v>
      </c>
      <c r="X231" s="27">
        <f t="shared" si="523"/>
        <v>3</v>
      </c>
      <c r="Y231" s="27">
        <f t="shared" si="524"/>
        <v>1</v>
      </c>
      <c r="Z231" s="27">
        <f t="shared" si="533"/>
        <v>3</v>
      </c>
      <c r="AA231" s="27" t="str">
        <f t="shared" si="534"/>
        <v>Tolerable</v>
      </c>
      <c r="AB231" s="27" t="str">
        <f t="shared" si="535"/>
        <v>No</v>
      </c>
      <c r="AC231" s="53" t="s">
        <v>306</v>
      </c>
      <c r="AD231" s="80" t="s">
        <v>230</v>
      </c>
      <c r="AE231" s="78">
        <v>0</v>
      </c>
      <c r="AF231" s="83">
        <v>0</v>
      </c>
      <c r="AG231" s="29">
        <f t="shared" si="536"/>
        <v>0</v>
      </c>
      <c r="AH231" s="27">
        <v>0</v>
      </c>
      <c r="AI231" s="184">
        <f t="shared" si="506"/>
        <v>0</v>
      </c>
      <c r="AJ231" s="142">
        <v>44006</v>
      </c>
      <c r="AK231" s="142" t="s">
        <v>291</v>
      </c>
      <c r="AL231" s="152" t="str">
        <f>IF(MATRIZASPECTOS[[#This Row],[(2) Tipo de valoración 2020]]="","",IF(MATRIZASPECTOS[[#This Row],[(2) Tipo de valoración 2020]]="Manual","",MATRIZASPECTOS[[#This Row],[Probabilidad]]))</f>
        <v>Probable</v>
      </c>
      <c r="AM231" s="152" t="str">
        <f>IF(MATRIZASPECTOS[[#This Row],[(2) Tipo de valoración 2020]]="","",IF(MATRIZASPECTOS[[#This Row],[(2) Tipo de valoración 2020]]="Manual","",MATRIZASPECTOS[[#This Row],[Consecuencia]]))</f>
        <v>Baja</v>
      </c>
      <c r="AN231" s="153" t="str">
        <f t="shared" si="507"/>
        <v>Bajo</v>
      </c>
      <c r="AO231" s="153">
        <f t="shared" si="508"/>
        <v>3</v>
      </c>
      <c r="AP231" s="153">
        <f t="shared" si="509"/>
        <v>1</v>
      </c>
      <c r="AQ231" s="27">
        <f t="shared" si="510"/>
        <v>3</v>
      </c>
      <c r="AR231" s="29">
        <f t="shared" si="511"/>
        <v>3</v>
      </c>
      <c r="AS231" s="27" t="str">
        <f t="shared" si="537"/>
        <v>Tolerable</v>
      </c>
      <c r="AT231" s="27" t="str">
        <f t="shared" si="538"/>
        <v>No</v>
      </c>
      <c r="AU231" s="140" t="s">
        <v>302</v>
      </c>
      <c r="AV231" s="37" t="s">
        <v>230</v>
      </c>
      <c r="AW231" s="27">
        <v>0</v>
      </c>
      <c r="AX231" s="191">
        <v>0</v>
      </c>
      <c r="AY231" s="29">
        <f t="shared" si="512"/>
        <v>0</v>
      </c>
      <c r="AZ231" s="27">
        <v>0</v>
      </c>
      <c r="BA231" s="189">
        <f t="shared" si="513"/>
        <v>0</v>
      </c>
      <c r="BB231" s="145">
        <v>44105</v>
      </c>
      <c r="BC231" s="27" t="s">
        <v>291</v>
      </c>
      <c r="BD231" s="27" t="str">
        <f>IF(MATRIZASPECTOS[[#This Row],[(E) Tipo de valoración extraordinaria 2020]]="","",IF(MATRIZASPECTOS[[#This Row],[(E) Tipo de valoración extraordinaria 2020]]="Manual","",MATRIZASPECTOS[[#This Row],[(2) Probabilidad]]))</f>
        <v>Probable</v>
      </c>
      <c r="BE231" s="27" t="str">
        <f>IF(MATRIZASPECTOS[[#This Row],[(E) Tipo de valoración extraordinaria 2020]]="","",IF(MATRIZASPECTOS[[#This Row],[(E) Tipo de valoración extraordinaria 2020]]="Manual","",MATRIZASPECTOS[[#This Row],[(2) Consecuencia]]))</f>
        <v>Baja</v>
      </c>
      <c r="BF231" s="27" t="str">
        <f t="shared" si="514"/>
        <v>Bajo</v>
      </c>
      <c r="BG231" s="27">
        <f t="shared" si="515"/>
        <v>3</v>
      </c>
      <c r="BH231" s="27">
        <f t="shared" si="516"/>
        <v>1</v>
      </c>
      <c r="BI231" s="27">
        <f t="shared" si="517"/>
        <v>3</v>
      </c>
      <c r="BJ231" s="29">
        <f t="shared" si="518"/>
        <v>3</v>
      </c>
      <c r="BK231" s="27" t="str">
        <f t="shared" si="539"/>
        <v>Tolerable</v>
      </c>
      <c r="BL231" s="27" t="str">
        <f t="shared" si="519"/>
        <v>No</v>
      </c>
      <c r="BM231" s="53" t="s">
        <v>437</v>
      </c>
      <c r="BN231" s="37"/>
      <c r="BO231" s="29">
        <f t="shared" si="520"/>
        <v>0</v>
      </c>
      <c r="BP231" s="28"/>
      <c r="BQ231" s="29" t="str">
        <f t="shared" si="540"/>
        <v/>
      </c>
      <c r="BR231" s="27"/>
      <c r="BS231" s="49" t="str">
        <f t="shared" si="541"/>
        <v/>
      </c>
      <c r="BT231" s="25"/>
      <c r="BU231" s="27">
        <f t="shared" si="521"/>
        <v>3</v>
      </c>
      <c r="BV231" s="27" t="str">
        <f t="shared" si="522"/>
        <v>Tolerable</v>
      </c>
      <c r="BW231" s="29" t="str">
        <f t="shared" si="542"/>
        <v/>
      </c>
      <c r="BX231" s="27" t="str">
        <f t="shared" si="543"/>
        <v/>
      </c>
      <c r="BY231" s="27" t="str">
        <f t="shared" si="544"/>
        <v/>
      </c>
      <c r="BZ231" s="53"/>
      <c r="CA231" s="37"/>
      <c r="CB231" s="29" t="str">
        <f t="shared" si="545"/>
        <v/>
      </c>
      <c r="CC231" s="28"/>
      <c r="CD231" s="29" t="str">
        <f t="shared" si="546"/>
        <v/>
      </c>
      <c r="CE231" s="27"/>
      <c r="CF231" s="49" t="str">
        <f t="shared" si="547"/>
        <v/>
      </c>
      <c r="CG231" s="25"/>
      <c r="CH231" s="27" t="str">
        <f t="shared" si="548"/>
        <v/>
      </c>
      <c r="CI231" s="27" t="str">
        <f t="shared" si="549"/>
        <v/>
      </c>
      <c r="CJ231" s="29" t="str">
        <f t="shared" si="550"/>
        <v/>
      </c>
      <c r="CK231" s="27" t="str">
        <f t="shared" si="551"/>
        <v/>
      </c>
      <c r="CL231" s="27" t="str">
        <f t="shared" si="552"/>
        <v/>
      </c>
      <c r="CM231" s="53"/>
      <c r="CN231" s="37"/>
      <c r="CO231" s="29" t="str">
        <f t="shared" si="553"/>
        <v/>
      </c>
      <c r="CP231" s="28"/>
      <c r="CQ231" s="29" t="str">
        <f t="shared" si="554"/>
        <v/>
      </c>
      <c r="CR231" s="27"/>
      <c r="CS231" s="49" t="str">
        <f t="shared" si="555"/>
        <v/>
      </c>
      <c r="CT231" s="25"/>
      <c r="CU231" s="27" t="str">
        <f t="shared" si="556"/>
        <v/>
      </c>
      <c r="CV231" s="27" t="str">
        <f t="shared" si="557"/>
        <v/>
      </c>
      <c r="CW231" s="29" t="str">
        <f t="shared" si="558"/>
        <v/>
      </c>
      <c r="CX231" s="27" t="str">
        <f t="shared" si="559"/>
        <v/>
      </c>
      <c r="CY231" s="27" t="str">
        <f t="shared" si="560"/>
        <v/>
      </c>
      <c r="CZ231" s="30"/>
    </row>
    <row r="232" spans="1:104" ht="72.75" thickBot="1" x14ac:dyDescent="0.3">
      <c r="A232" s="17">
        <v>229</v>
      </c>
      <c r="B232" s="18" t="str">
        <f t="shared" si="529"/>
        <v>Gestión Integral de la Información Minera</v>
      </c>
      <c r="C232" s="18" t="str">
        <f t="shared" si="530"/>
        <v>Generación de residuos</v>
      </c>
      <c r="D232" s="18" t="str">
        <f t="shared" si="531"/>
        <v>Contaminación por generación de residuos ordinarios</v>
      </c>
      <c r="E232" s="35">
        <v>43647</v>
      </c>
      <c r="F232" s="167" t="s">
        <v>334</v>
      </c>
      <c r="G232" s="99" t="s">
        <v>177</v>
      </c>
      <c r="H232" s="99" t="s">
        <v>338</v>
      </c>
      <c r="I232" s="26" t="s">
        <v>8</v>
      </c>
      <c r="J232" s="27" t="s">
        <v>91</v>
      </c>
      <c r="K232" s="104" t="s">
        <v>223</v>
      </c>
      <c r="L232" s="53" t="s">
        <v>274</v>
      </c>
      <c r="M232" s="37" t="s">
        <v>68</v>
      </c>
      <c r="N232" s="26" t="s">
        <v>209</v>
      </c>
      <c r="O232" s="26" t="s">
        <v>464</v>
      </c>
      <c r="P232" s="26" t="s">
        <v>23</v>
      </c>
      <c r="Q232" s="26" t="s">
        <v>55</v>
      </c>
      <c r="R232" s="27" t="s">
        <v>71</v>
      </c>
      <c r="S232" s="55" t="s">
        <v>76</v>
      </c>
      <c r="T232" s="35">
        <v>43647</v>
      </c>
      <c r="U232" s="27" t="s">
        <v>101</v>
      </c>
      <c r="V232" s="27" t="s">
        <v>104</v>
      </c>
      <c r="W232" s="27" t="str">
        <f t="shared" si="532"/>
        <v>Alto</v>
      </c>
      <c r="X232" s="27">
        <f t="shared" si="523"/>
        <v>5</v>
      </c>
      <c r="Y232" s="27">
        <f t="shared" si="524"/>
        <v>5</v>
      </c>
      <c r="Z232" s="27">
        <f t="shared" si="533"/>
        <v>25</v>
      </c>
      <c r="AA232" s="27" t="str">
        <f t="shared" si="534"/>
        <v>No tolerable</v>
      </c>
      <c r="AB232" s="27" t="str">
        <f t="shared" si="535"/>
        <v>Si</v>
      </c>
      <c r="AC232" s="140" t="s">
        <v>312</v>
      </c>
      <c r="AD232" s="80" t="s">
        <v>284</v>
      </c>
      <c r="AE232" s="78">
        <v>0.97</v>
      </c>
      <c r="AF232" s="83">
        <v>0</v>
      </c>
      <c r="AG232" s="29">
        <f t="shared" si="536"/>
        <v>0.97</v>
      </c>
      <c r="AH232" s="27">
        <v>0.74</v>
      </c>
      <c r="AI232" s="184">
        <f t="shared" si="506"/>
        <v>0.23711340206185566</v>
      </c>
      <c r="AJ232" s="142">
        <v>44006</v>
      </c>
      <c r="AK232" s="142" t="s">
        <v>291</v>
      </c>
      <c r="AL232" s="152" t="str">
        <f>IF(MATRIZASPECTOS[[#This Row],[(2) Tipo de valoración 2020]]="","",IF(MATRIZASPECTOS[[#This Row],[(2) Tipo de valoración 2020]]="Manual","",MATRIZASPECTOS[[#This Row],[Probabilidad]]))</f>
        <v>Certeza</v>
      </c>
      <c r="AM232" s="152" t="str">
        <f>IF(MATRIZASPECTOS[[#This Row],[(2) Tipo de valoración 2020]]="","",IF(MATRIZASPECTOS[[#This Row],[(2) Tipo de valoración 2020]]="Manual","",MATRIZASPECTOS[[#This Row],[Consecuencia]]))</f>
        <v>Alta</v>
      </c>
      <c r="AN232" s="153" t="str">
        <f t="shared" si="507"/>
        <v>Alto</v>
      </c>
      <c r="AO232" s="153">
        <f t="shared" si="508"/>
        <v>5</v>
      </c>
      <c r="AP232" s="153">
        <f t="shared" si="509"/>
        <v>5</v>
      </c>
      <c r="AQ232" s="27">
        <f t="shared" si="510"/>
        <v>25</v>
      </c>
      <c r="AR232" s="29">
        <f t="shared" si="511"/>
        <v>19.072164948453608</v>
      </c>
      <c r="AS232" s="27" t="str">
        <f t="shared" si="537"/>
        <v>No tolerable</v>
      </c>
      <c r="AT232" s="27" t="str">
        <f t="shared" si="538"/>
        <v>Si</v>
      </c>
      <c r="AU232" s="140" t="s">
        <v>304</v>
      </c>
      <c r="AV232" s="37" t="s">
        <v>284</v>
      </c>
      <c r="AW232" s="27">
        <v>0.74</v>
      </c>
      <c r="AX232" s="191">
        <v>-0.18</v>
      </c>
      <c r="AY232" s="29">
        <f t="shared" si="512"/>
        <v>0.87319999999999998</v>
      </c>
      <c r="AZ232" s="27">
        <v>0.28000000000000003</v>
      </c>
      <c r="BA232" s="189">
        <f t="shared" si="513"/>
        <v>0.67934035730645892</v>
      </c>
      <c r="BB232" s="143">
        <v>44105</v>
      </c>
      <c r="BC232" s="27" t="s">
        <v>291</v>
      </c>
      <c r="BD232" s="27" t="str">
        <f>IF(MATRIZASPECTOS[[#This Row],[(E) Tipo de valoración extraordinaria 2020]]="","",IF(MATRIZASPECTOS[[#This Row],[(E) Tipo de valoración extraordinaria 2020]]="Manual","",MATRIZASPECTOS[[#This Row],[(2) Probabilidad]]))</f>
        <v>Certeza</v>
      </c>
      <c r="BE232" s="27" t="str">
        <f>IF(MATRIZASPECTOS[[#This Row],[(E) Tipo de valoración extraordinaria 2020]]="","",IF(MATRIZASPECTOS[[#This Row],[(E) Tipo de valoración extraordinaria 2020]]="Manual","",MATRIZASPECTOS[[#This Row],[(2) Consecuencia]]))</f>
        <v>Alta</v>
      </c>
      <c r="BF232" s="27" t="str">
        <f t="shared" si="514"/>
        <v>Alto</v>
      </c>
      <c r="BG232" s="27">
        <f t="shared" si="515"/>
        <v>5</v>
      </c>
      <c r="BH232" s="27">
        <f t="shared" si="516"/>
        <v>5</v>
      </c>
      <c r="BI232" s="29">
        <f t="shared" si="517"/>
        <v>19.072164948453608</v>
      </c>
      <c r="BJ232" s="29">
        <f t="shared" si="518"/>
        <v>6.2956735977634128</v>
      </c>
      <c r="BK232" s="27" t="str">
        <f t="shared" si="539"/>
        <v>Tolerable</v>
      </c>
      <c r="BL232" s="27" t="str">
        <f t="shared" si="519"/>
        <v>No</v>
      </c>
      <c r="BM232" s="53" t="s">
        <v>454</v>
      </c>
      <c r="BN232" s="37"/>
      <c r="BO232" s="29">
        <f t="shared" si="520"/>
        <v>0.74</v>
      </c>
      <c r="BP232" s="28"/>
      <c r="BQ232" s="29" t="str">
        <f t="shared" si="540"/>
        <v/>
      </c>
      <c r="BR232" s="27"/>
      <c r="BS232" s="49" t="str">
        <f t="shared" si="541"/>
        <v/>
      </c>
      <c r="BT232" s="25"/>
      <c r="BU232" s="27">
        <f t="shared" si="521"/>
        <v>19.072164948453608</v>
      </c>
      <c r="BV232" s="27" t="str">
        <f t="shared" si="522"/>
        <v>No tolerable</v>
      </c>
      <c r="BW232" s="29" t="str">
        <f t="shared" si="542"/>
        <v/>
      </c>
      <c r="BX232" s="27" t="str">
        <f t="shared" si="543"/>
        <v/>
      </c>
      <c r="BY232" s="27" t="str">
        <f t="shared" si="544"/>
        <v/>
      </c>
      <c r="BZ232" s="53"/>
      <c r="CA232" s="37"/>
      <c r="CB232" s="29" t="str">
        <f t="shared" si="545"/>
        <v/>
      </c>
      <c r="CC232" s="28"/>
      <c r="CD232" s="29" t="str">
        <f t="shared" si="546"/>
        <v/>
      </c>
      <c r="CE232" s="27"/>
      <c r="CF232" s="49" t="str">
        <f t="shared" si="547"/>
        <v/>
      </c>
      <c r="CG232" s="25"/>
      <c r="CH232" s="27" t="str">
        <f t="shared" si="548"/>
        <v/>
      </c>
      <c r="CI232" s="27" t="str">
        <f t="shared" si="549"/>
        <v/>
      </c>
      <c r="CJ232" s="29" t="str">
        <f t="shared" si="550"/>
        <v/>
      </c>
      <c r="CK232" s="27" t="str">
        <f t="shared" si="551"/>
        <v/>
      </c>
      <c r="CL232" s="27" t="str">
        <f t="shared" si="552"/>
        <v/>
      </c>
      <c r="CM232" s="53"/>
      <c r="CN232" s="37"/>
      <c r="CO232" s="29" t="str">
        <f t="shared" si="553"/>
        <v/>
      </c>
      <c r="CP232" s="28"/>
      <c r="CQ232" s="29" t="str">
        <f t="shared" si="554"/>
        <v/>
      </c>
      <c r="CR232" s="27"/>
      <c r="CS232" s="49" t="str">
        <f t="shared" si="555"/>
        <v/>
      </c>
      <c r="CT232" s="25"/>
      <c r="CU232" s="27" t="str">
        <f t="shared" si="556"/>
        <v/>
      </c>
      <c r="CV232" s="27" t="str">
        <f t="shared" si="557"/>
        <v/>
      </c>
      <c r="CW232" s="29" t="str">
        <f t="shared" si="558"/>
        <v/>
      </c>
      <c r="CX232" s="27" t="str">
        <f t="shared" si="559"/>
        <v/>
      </c>
      <c r="CY232" s="27" t="str">
        <f t="shared" si="560"/>
        <v/>
      </c>
      <c r="CZ232" s="30"/>
    </row>
    <row r="233" spans="1:104" ht="72.75" thickBot="1" x14ac:dyDescent="0.3">
      <c r="A233" s="17">
        <v>230</v>
      </c>
      <c r="B233" s="18" t="str">
        <f t="shared" si="529"/>
        <v>Gestión Integral de la Información Minera</v>
      </c>
      <c r="C233" s="18" t="str">
        <f t="shared" si="530"/>
        <v>Generación de residuos</v>
      </c>
      <c r="D233" s="18" t="str">
        <f t="shared" si="531"/>
        <v>Contaminación por generación de residuos ordinarios</v>
      </c>
      <c r="E233" s="35">
        <v>43647</v>
      </c>
      <c r="F233" s="167" t="s">
        <v>334</v>
      </c>
      <c r="G233" s="99" t="s">
        <v>177</v>
      </c>
      <c r="H233" s="99" t="s">
        <v>338</v>
      </c>
      <c r="I233" s="26" t="s">
        <v>8</v>
      </c>
      <c r="J233" s="27" t="s">
        <v>92</v>
      </c>
      <c r="K233" s="104" t="s">
        <v>221</v>
      </c>
      <c r="L233" s="53" t="s">
        <v>274</v>
      </c>
      <c r="M233" s="37" t="s">
        <v>68</v>
      </c>
      <c r="N233" s="26" t="s">
        <v>209</v>
      </c>
      <c r="O233" s="26" t="s">
        <v>464</v>
      </c>
      <c r="P233" s="26" t="s">
        <v>23</v>
      </c>
      <c r="Q233" s="26" t="s">
        <v>55</v>
      </c>
      <c r="R233" s="27" t="s">
        <v>71</v>
      </c>
      <c r="S233" s="55" t="s">
        <v>76</v>
      </c>
      <c r="T233" s="35">
        <v>43647</v>
      </c>
      <c r="U233" s="27" t="s">
        <v>101</v>
      </c>
      <c r="V233" s="27" t="s">
        <v>104</v>
      </c>
      <c r="W233" s="27" t="str">
        <f t="shared" si="532"/>
        <v>Alto</v>
      </c>
      <c r="X233" s="27">
        <f t="shared" si="523"/>
        <v>5</v>
      </c>
      <c r="Y233" s="27">
        <f t="shared" si="524"/>
        <v>5</v>
      </c>
      <c r="Z233" s="27">
        <f t="shared" si="533"/>
        <v>25</v>
      </c>
      <c r="AA233" s="27" t="str">
        <f t="shared" si="534"/>
        <v>No tolerable</v>
      </c>
      <c r="AB233" s="27" t="str">
        <f t="shared" si="535"/>
        <v>Si</v>
      </c>
      <c r="AC233" s="140" t="s">
        <v>312</v>
      </c>
      <c r="AD233" s="80" t="s">
        <v>284</v>
      </c>
      <c r="AE233" s="78">
        <v>0.97</v>
      </c>
      <c r="AF233" s="83">
        <v>0</v>
      </c>
      <c r="AG233" s="29">
        <f t="shared" si="536"/>
        <v>0.97</v>
      </c>
      <c r="AH233" s="27">
        <v>0.74</v>
      </c>
      <c r="AI233" s="184">
        <f t="shared" si="506"/>
        <v>0.23711340206185566</v>
      </c>
      <c r="AJ233" s="142">
        <v>44006</v>
      </c>
      <c r="AK233" s="142" t="s">
        <v>291</v>
      </c>
      <c r="AL233" s="152" t="str">
        <f>IF(MATRIZASPECTOS[[#This Row],[(2) Tipo de valoración 2020]]="","",IF(MATRIZASPECTOS[[#This Row],[(2) Tipo de valoración 2020]]="Manual","",MATRIZASPECTOS[[#This Row],[Probabilidad]]))</f>
        <v>Certeza</v>
      </c>
      <c r="AM233" s="152" t="str">
        <f>IF(MATRIZASPECTOS[[#This Row],[(2) Tipo de valoración 2020]]="","",IF(MATRIZASPECTOS[[#This Row],[(2) Tipo de valoración 2020]]="Manual","",MATRIZASPECTOS[[#This Row],[Consecuencia]]))</f>
        <v>Alta</v>
      </c>
      <c r="AN233" s="153" t="str">
        <f t="shared" si="507"/>
        <v>Alto</v>
      </c>
      <c r="AO233" s="153">
        <f t="shared" si="508"/>
        <v>5</v>
      </c>
      <c r="AP233" s="153">
        <f t="shared" si="509"/>
        <v>5</v>
      </c>
      <c r="AQ233" s="27">
        <f t="shared" si="510"/>
        <v>25</v>
      </c>
      <c r="AR233" s="29">
        <f t="shared" si="511"/>
        <v>19.072164948453608</v>
      </c>
      <c r="AS233" s="27" t="str">
        <f t="shared" si="537"/>
        <v>No tolerable</v>
      </c>
      <c r="AT233" s="27" t="str">
        <f t="shared" si="538"/>
        <v>Si</v>
      </c>
      <c r="AU233" s="140" t="s">
        <v>327</v>
      </c>
      <c r="AV233" s="37" t="s">
        <v>284</v>
      </c>
      <c r="AW233" s="27">
        <v>0.74</v>
      </c>
      <c r="AX233" s="191">
        <v>-0.18</v>
      </c>
      <c r="AY233" s="29">
        <f t="shared" si="512"/>
        <v>0.87319999999999998</v>
      </c>
      <c r="AZ233" s="27">
        <v>0.28000000000000003</v>
      </c>
      <c r="BA233" s="189">
        <f t="shared" si="513"/>
        <v>0.67934035730645892</v>
      </c>
      <c r="BB233" s="143">
        <v>44105</v>
      </c>
      <c r="BC233" s="27" t="s">
        <v>291</v>
      </c>
      <c r="BD233" s="27" t="str">
        <f>IF(MATRIZASPECTOS[[#This Row],[(E) Tipo de valoración extraordinaria 2020]]="","",IF(MATRIZASPECTOS[[#This Row],[(E) Tipo de valoración extraordinaria 2020]]="Manual","",MATRIZASPECTOS[[#This Row],[(2) Probabilidad]]))</f>
        <v>Certeza</v>
      </c>
      <c r="BE233" s="27" t="str">
        <f>IF(MATRIZASPECTOS[[#This Row],[(E) Tipo de valoración extraordinaria 2020]]="","",IF(MATRIZASPECTOS[[#This Row],[(E) Tipo de valoración extraordinaria 2020]]="Manual","",MATRIZASPECTOS[[#This Row],[(2) Consecuencia]]))</f>
        <v>Alta</v>
      </c>
      <c r="BF233" s="27" t="str">
        <f t="shared" si="514"/>
        <v>Alto</v>
      </c>
      <c r="BG233" s="27">
        <f t="shared" si="515"/>
        <v>5</v>
      </c>
      <c r="BH233" s="27">
        <f t="shared" si="516"/>
        <v>5</v>
      </c>
      <c r="BI233" s="29">
        <f t="shared" si="517"/>
        <v>19.072164948453608</v>
      </c>
      <c r="BJ233" s="29">
        <f t="shared" si="518"/>
        <v>6.2956735977634128</v>
      </c>
      <c r="BK233" s="27" t="str">
        <f t="shared" si="539"/>
        <v>Tolerable</v>
      </c>
      <c r="BL233" s="27" t="str">
        <f t="shared" si="519"/>
        <v>No</v>
      </c>
      <c r="BM233" s="53" t="s">
        <v>454</v>
      </c>
      <c r="BN233" s="37"/>
      <c r="BO233" s="29">
        <f t="shared" si="520"/>
        <v>0.74</v>
      </c>
      <c r="BP233" s="28"/>
      <c r="BQ233" s="29" t="str">
        <f t="shared" si="540"/>
        <v/>
      </c>
      <c r="BR233" s="27"/>
      <c r="BS233" s="49" t="str">
        <f t="shared" si="541"/>
        <v/>
      </c>
      <c r="BT233" s="25"/>
      <c r="BU233" s="27">
        <f t="shared" si="521"/>
        <v>19.072164948453608</v>
      </c>
      <c r="BV233" s="27" t="str">
        <f t="shared" si="522"/>
        <v>No tolerable</v>
      </c>
      <c r="BW233" s="29" t="str">
        <f t="shared" si="542"/>
        <v/>
      </c>
      <c r="BX233" s="27" t="str">
        <f t="shared" si="543"/>
        <v/>
      </c>
      <c r="BY233" s="27" t="str">
        <f t="shared" si="544"/>
        <v/>
      </c>
      <c r="BZ233" s="53"/>
      <c r="CA233" s="37"/>
      <c r="CB233" s="29" t="str">
        <f t="shared" si="545"/>
        <v/>
      </c>
      <c r="CC233" s="28"/>
      <c r="CD233" s="29" t="str">
        <f t="shared" si="546"/>
        <v/>
      </c>
      <c r="CE233" s="27"/>
      <c r="CF233" s="49" t="str">
        <f t="shared" si="547"/>
        <v/>
      </c>
      <c r="CG233" s="25"/>
      <c r="CH233" s="27" t="str">
        <f t="shared" si="548"/>
        <v/>
      </c>
      <c r="CI233" s="27" t="str">
        <f t="shared" si="549"/>
        <v/>
      </c>
      <c r="CJ233" s="29" t="str">
        <f t="shared" si="550"/>
        <v/>
      </c>
      <c r="CK233" s="27" t="str">
        <f t="shared" si="551"/>
        <v/>
      </c>
      <c r="CL233" s="27" t="str">
        <f t="shared" si="552"/>
        <v/>
      </c>
      <c r="CM233" s="53"/>
      <c r="CN233" s="37"/>
      <c r="CO233" s="29" t="str">
        <f t="shared" si="553"/>
        <v/>
      </c>
      <c r="CP233" s="28"/>
      <c r="CQ233" s="29" t="str">
        <f t="shared" si="554"/>
        <v/>
      </c>
      <c r="CR233" s="27"/>
      <c r="CS233" s="49" t="str">
        <f t="shared" si="555"/>
        <v/>
      </c>
      <c r="CT233" s="25"/>
      <c r="CU233" s="27" t="str">
        <f t="shared" si="556"/>
        <v/>
      </c>
      <c r="CV233" s="27" t="str">
        <f t="shared" si="557"/>
        <v/>
      </c>
      <c r="CW233" s="29" t="str">
        <f t="shared" si="558"/>
        <v/>
      </c>
      <c r="CX233" s="27" t="str">
        <f t="shared" si="559"/>
        <v/>
      </c>
      <c r="CY233" s="27" t="str">
        <f t="shared" si="560"/>
        <v/>
      </c>
      <c r="CZ233" s="30"/>
    </row>
    <row r="234" spans="1:104" ht="45.75" thickBot="1" x14ac:dyDescent="0.3">
      <c r="A234" s="17">
        <v>231</v>
      </c>
      <c r="B234" s="18" t="str">
        <f t="shared" si="529"/>
        <v>Gestión Integral de la Información Minera</v>
      </c>
      <c r="C234" s="18" t="str">
        <f t="shared" si="530"/>
        <v>Generación de residuos</v>
      </c>
      <c r="D234" s="18" t="str">
        <f t="shared" si="531"/>
        <v>Contaminación por generación de residuos recuperables</v>
      </c>
      <c r="E234" s="35">
        <v>43647</v>
      </c>
      <c r="F234" s="167" t="s">
        <v>334</v>
      </c>
      <c r="G234" s="99" t="s">
        <v>177</v>
      </c>
      <c r="H234" s="99" t="s">
        <v>338</v>
      </c>
      <c r="I234" s="26" t="s">
        <v>8</v>
      </c>
      <c r="J234" s="27" t="s">
        <v>92</v>
      </c>
      <c r="K234" s="104" t="s">
        <v>221</v>
      </c>
      <c r="L234" s="53" t="s">
        <v>274</v>
      </c>
      <c r="M234" s="37" t="s">
        <v>68</v>
      </c>
      <c r="N234" s="26" t="s">
        <v>216</v>
      </c>
      <c r="O234" s="26" t="s">
        <v>464</v>
      </c>
      <c r="P234" s="26" t="s">
        <v>23</v>
      </c>
      <c r="Q234" s="26" t="s">
        <v>226</v>
      </c>
      <c r="R234" s="27" t="s">
        <v>71</v>
      </c>
      <c r="S234" s="55" t="s">
        <v>76</v>
      </c>
      <c r="T234" s="35">
        <v>43647</v>
      </c>
      <c r="U234" s="27" t="s">
        <v>101</v>
      </c>
      <c r="V234" s="27" t="s">
        <v>103</v>
      </c>
      <c r="W234" s="27" t="str">
        <f t="shared" si="532"/>
        <v>Moderado</v>
      </c>
      <c r="X234" s="27">
        <f t="shared" si="523"/>
        <v>5</v>
      </c>
      <c r="Y234" s="27">
        <f t="shared" si="524"/>
        <v>3</v>
      </c>
      <c r="Z234" s="27">
        <f t="shared" si="533"/>
        <v>15</v>
      </c>
      <c r="AA234" s="27" t="str">
        <f t="shared" si="534"/>
        <v>Potencialmente no tolerable</v>
      </c>
      <c r="AB234" s="27" t="str">
        <f t="shared" si="535"/>
        <v>No</v>
      </c>
      <c r="AC234" s="53" t="s">
        <v>306</v>
      </c>
      <c r="AD234" s="80" t="s">
        <v>230</v>
      </c>
      <c r="AE234" s="78">
        <v>0</v>
      </c>
      <c r="AF234" s="83">
        <v>0</v>
      </c>
      <c r="AG234" s="29">
        <f t="shared" si="536"/>
        <v>0</v>
      </c>
      <c r="AH234" s="27">
        <v>0</v>
      </c>
      <c r="AI234" s="184">
        <f t="shared" si="506"/>
        <v>0</v>
      </c>
      <c r="AJ234" s="142">
        <v>44006</v>
      </c>
      <c r="AK234" s="142" t="s">
        <v>291</v>
      </c>
      <c r="AL234" s="152" t="str">
        <f>IF(MATRIZASPECTOS[[#This Row],[(2) Tipo de valoración 2020]]="","",IF(MATRIZASPECTOS[[#This Row],[(2) Tipo de valoración 2020]]="Manual","",MATRIZASPECTOS[[#This Row],[Probabilidad]]))</f>
        <v>Certeza</v>
      </c>
      <c r="AM234" s="152" t="str">
        <f>IF(MATRIZASPECTOS[[#This Row],[(2) Tipo de valoración 2020]]="","",IF(MATRIZASPECTOS[[#This Row],[(2) Tipo de valoración 2020]]="Manual","",MATRIZASPECTOS[[#This Row],[Consecuencia]]))</f>
        <v>Moderada</v>
      </c>
      <c r="AN234" s="153" t="str">
        <f t="shared" si="507"/>
        <v>Moderado</v>
      </c>
      <c r="AO234" s="153">
        <f t="shared" si="508"/>
        <v>5</v>
      </c>
      <c r="AP234" s="153">
        <f t="shared" si="509"/>
        <v>3</v>
      </c>
      <c r="AQ234" s="27">
        <f t="shared" si="510"/>
        <v>15</v>
      </c>
      <c r="AR234" s="29">
        <f t="shared" si="511"/>
        <v>15</v>
      </c>
      <c r="AS234" s="27" t="str">
        <f t="shared" si="537"/>
        <v>Potencialmente no tolerable</v>
      </c>
      <c r="AT234" s="27" t="str">
        <f t="shared" si="538"/>
        <v>No</v>
      </c>
      <c r="AU234" s="140" t="s">
        <v>314</v>
      </c>
      <c r="AV234" s="37" t="s">
        <v>230</v>
      </c>
      <c r="AW234" s="27">
        <v>0</v>
      </c>
      <c r="AX234" s="191">
        <v>0</v>
      </c>
      <c r="AY234" s="29">
        <f t="shared" si="512"/>
        <v>0</v>
      </c>
      <c r="AZ234" s="27">
        <v>0</v>
      </c>
      <c r="BA234" s="189">
        <f t="shared" si="513"/>
        <v>0</v>
      </c>
      <c r="BB234" s="145">
        <v>44105</v>
      </c>
      <c r="BC234" s="27" t="s">
        <v>291</v>
      </c>
      <c r="BD234" s="27" t="str">
        <f>IF(MATRIZASPECTOS[[#This Row],[(E) Tipo de valoración extraordinaria 2020]]="","",IF(MATRIZASPECTOS[[#This Row],[(E) Tipo de valoración extraordinaria 2020]]="Manual","",MATRIZASPECTOS[[#This Row],[(2) Probabilidad]]))</f>
        <v>Certeza</v>
      </c>
      <c r="BE234" s="27" t="str">
        <f>IF(MATRIZASPECTOS[[#This Row],[(E) Tipo de valoración extraordinaria 2020]]="","",IF(MATRIZASPECTOS[[#This Row],[(E) Tipo de valoración extraordinaria 2020]]="Manual","",MATRIZASPECTOS[[#This Row],[(2) Consecuencia]]))</f>
        <v>Moderada</v>
      </c>
      <c r="BF234" s="27" t="str">
        <f t="shared" si="514"/>
        <v>Moderado</v>
      </c>
      <c r="BG234" s="27">
        <f t="shared" si="515"/>
        <v>5</v>
      </c>
      <c r="BH234" s="27">
        <f t="shared" si="516"/>
        <v>3</v>
      </c>
      <c r="BI234" s="27">
        <f t="shared" si="517"/>
        <v>15</v>
      </c>
      <c r="BJ234" s="29">
        <f t="shared" si="518"/>
        <v>15</v>
      </c>
      <c r="BK234" s="27" t="str">
        <f t="shared" si="539"/>
        <v>Potencialmente no tolerable</v>
      </c>
      <c r="BL234" s="27" t="str">
        <f t="shared" si="519"/>
        <v>No</v>
      </c>
      <c r="BM234" s="53" t="s">
        <v>450</v>
      </c>
      <c r="BN234" s="37"/>
      <c r="BO234" s="29">
        <f t="shared" si="520"/>
        <v>0</v>
      </c>
      <c r="BP234" s="28"/>
      <c r="BQ234" s="29" t="str">
        <f t="shared" si="540"/>
        <v/>
      </c>
      <c r="BR234" s="27"/>
      <c r="BS234" s="49" t="str">
        <f t="shared" si="541"/>
        <v/>
      </c>
      <c r="BT234" s="25"/>
      <c r="BU234" s="27">
        <f t="shared" si="521"/>
        <v>15</v>
      </c>
      <c r="BV234" s="27" t="str">
        <f t="shared" si="522"/>
        <v>Potencialmente no tolerable</v>
      </c>
      <c r="BW234" s="29" t="str">
        <f t="shared" si="542"/>
        <v/>
      </c>
      <c r="BX234" s="27" t="str">
        <f t="shared" si="543"/>
        <v/>
      </c>
      <c r="BY234" s="27" t="str">
        <f t="shared" si="544"/>
        <v/>
      </c>
      <c r="BZ234" s="53"/>
      <c r="CA234" s="37"/>
      <c r="CB234" s="29" t="str">
        <f t="shared" si="545"/>
        <v/>
      </c>
      <c r="CC234" s="28"/>
      <c r="CD234" s="29" t="str">
        <f t="shared" si="546"/>
        <v/>
      </c>
      <c r="CE234" s="27"/>
      <c r="CF234" s="49" t="str">
        <f t="shared" si="547"/>
        <v/>
      </c>
      <c r="CG234" s="25"/>
      <c r="CH234" s="27" t="str">
        <f t="shared" si="548"/>
        <v/>
      </c>
      <c r="CI234" s="27" t="str">
        <f t="shared" si="549"/>
        <v/>
      </c>
      <c r="CJ234" s="29" t="str">
        <f t="shared" si="550"/>
        <v/>
      </c>
      <c r="CK234" s="27" t="str">
        <f t="shared" si="551"/>
        <v/>
      </c>
      <c r="CL234" s="27" t="str">
        <f t="shared" si="552"/>
        <v/>
      </c>
      <c r="CM234" s="53"/>
      <c r="CN234" s="37"/>
      <c r="CO234" s="29" t="str">
        <f t="shared" si="553"/>
        <v/>
      </c>
      <c r="CP234" s="28"/>
      <c r="CQ234" s="29" t="str">
        <f t="shared" si="554"/>
        <v/>
      </c>
      <c r="CR234" s="27"/>
      <c r="CS234" s="49" t="str">
        <f t="shared" si="555"/>
        <v/>
      </c>
      <c r="CT234" s="25"/>
      <c r="CU234" s="27" t="str">
        <f t="shared" si="556"/>
        <v/>
      </c>
      <c r="CV234" s="27" t="str">
        <f t="shared" si="557"/>
        <v/>
      </c>
      <c r="CW234" s="29" t="str">
        <f t="shared" si="558"/>
        <v/>
      </c>
      <c r="CX234" s="27" t="str">
        <f t="shared" si="559"/>
        <v/>
      </c>
      <c r="CY234" s="27" t="str">
        <f t="shared" si="560"/>
        <v/>
      </c>
      <c r="CZ234" s="30"/>
    </row>
    <row r="235" spans="1:104" ht="45.75" thickBot="1" x14ac:dyDescent="0.3">
      <c r="A235" s="17">
        <v>232</v>
      </c>
      <c r="B235" s="18" t="str">
        <f t="shared" si="529"/>
        <v>Gestión Integral de la Información Minera</v>
      </c>
      <c r="C235" s="18" t="str">
        <f t="shared" si="530"/>
        <v>Generación de residuos</v>
      </c>
      <c r="D235" s="18" t="str">
        <f t="shared" si="531"/>
        <v>Contaminación por generación de residuos reutilizables</v>
      </c>
      <c r="E235" s="35">
        <v>43647</v>
      </c>
      <c r="F235" s="167" t="s">
        <v>334</v>
      </c>
      <c r="G235" s="99" t="s">
        <v>177</v>
      </c>
      <c r="H235" s="99" t="s">
        <v>338</v>
      </c>
      <c r="I235" s="26" t="s">
        <v>8</v>
      </c>
      <c r="J235" s="27" t="s">
        <v>92</v>
      </c>
      <c r="K235" s="104" t="s">
        <v>221</v>
      </c>
      <c r="L235" s="53" t="s">
        <v>274</v>
      </c>
      <c r="M235" s="37" t="s">
        <v>68</v>
      </c>
      <c r="N235" s="26" t="s">
        <v>210</v>
      </c>
      <c r="O235" s="26" t="s">
        <v>464</v>
      </c>
      <c r="P235" s="26" t="s">
        <v>23</v>
      </c>
      <c r="Q235" s="26" t="s">
        <v>227</v>
      </c>
      <c r="R235" s="27" t="s">
        <v>71</v>
      </c>
      <c r="S235" s="55" t="s">
        <v>76</v>
      </c>
      <c r="T235" s="35">
        <v>43647</v>
      </c>
      <c r="U235" s="27" t="s">
        <v>101</v>
      </c>
      <c r="V235" s="27" t="s">
        <v>103</v>
      </c>
      <c r="W235" s="27" t="str">
        <f t="shared" si="532"/>
        <v>Moderado</v>
      </c>
      <c r="X235" s="27">
        <f t="shared" si="523"/>
        <v>5</v>
      </c>
      <c r="Y235" s="27">
        <f t="shared" si="524"/>
        <v>3</v>
      </c>
      <c r="Z235" s="27">
        <f t="shared" si="533"/>
        <v>15</v>
      </c>
      <c r="AA235" s="27" t="str">
        <f t="shared" si="534"/>
        <v>Potencialmente no tolerable</v>
      </c>
      <c r="AB235" s="27" t="str">
        <f t="shared" si="535"/>
        <v>No</v>
      </c>
      <c r="AC235" s="53" t="s">
        <v>306</v>
      </c>
      <c r="AD235" s="80" t="s">
        <v>230</v>
      </c>
      <c r="AE235" s="78">
        <v>0</v>
      </c>
      <c r="AF235" s="83">
        <v>0</v>
      </c>
      <c r="AG235" s="29">
        <f t="shared" si="536"/>
        <v>0</v>
      </c>
      <c r="AH235" s="27">
        <v>0</v>
      </c>
      <c r="AI235" s="184">
        <f t="shared" si="506"/>
        <v>0</v>
      </c>
      <c r="AJ235" s="142">
        <v>44006</v>
      </c>
      <c r="AK235" s="142" t="s">
        <v>291</v>
      </c>
      <c r="AL235" s="152" t="str">
        <f>IF(MATRIZASPECTOS[[#This Row],[(2) Tipo de valoración 2020]]="","",IF(MATRIZASPECTOS[[#This Row],[(2) Tipo de valoración 2020]]="Manual","",MATRIZASPECTOS[[#This Row],[Probabilidad]]))</f>
        <v>Certeza</v>
      </c>
      <c r="AM235" s="152" t="str">
        <f>IF(MATRIZASPECTOS[[#This Row],[(2) Tipo de valoración 2020]]="","",IF(MATRIZASPECTOS[[#This Row],[(2) Tipo de valoración 2020]]="Manual","",MATRIZASPECTOS[[#This Row],[Consecuencia]]))</f>
        <v>Moderada</v>
      </c>
      <c r="AN235" s="153" t="str">
        <f t="shared" si="507"/>
        <v>Moderado</v>
      </c>
      <c r="AO235" s="153">
        <f t="shared" si="508"/>
        <v>5</v>
      </c>
      <c r="AP235" s="153">
        <f t="shared" si="509"/>
        <v>3</v>
      </c>
      <c r="AQ235" s="27">
        <f t="shared" si="510"/>
        <v>15</v>
      </c>
      <c r="AR235" s="29">
        <f t="shared" si="511"/>
        <v>15</v>
      </c>
      <c r="AS235" s="27" t="str">
        <f t="shared" si="537"/>
        <v>Potencialmente no tolerable</v>
      </c>
      <c r="AT235" s="27" t="str">
        <f t="shared" si="538"/>
        <v>No</v>
      </c>
      <c r="AU235" s="140" t="s">
        <v>314</v>
      </c>
      <c r="AV235" s="37" t="s">
        <v>230</v>
      </c>
      <c r="AW235" s="27">
        <v>0</v>
      </c>
      <c r="AX235" s="191">
        <v>0</v>
      </c>
      <c r="AY235" s="29">
        <f t="shared" si="512"/>
        <v>0</v>
      </c>
      <c r="AZ235" s="27">
        <v>0</v>
      </c>
      <c r="BA235" s="189">
        <f t="shared" si="513"/>
        <v>0</v>
      </c>
      <c r="BB235" s="145">
        <v>44105</v>
      </c>
      <c r="BC235" s="27" t="s">
        <v>291</v>
      </c>
      <c r="BD235" s="27" t="str">
        <f>IF(MATRIZASPECTOS[[#This Row],[(E) Tipo de valoración extraordinaria 2020]]="","",IF(MATRIZASPECTOS[[#This Row],[(E) Tipo de valoración extraordinaria 2020]]="Manual","",MATRIZASPECTOS[[#This Row],[(2) Probabilidad]]))</f>
        <v>Certeza</v>
      </c>
      <c r="BE235" s="27" t="str">
        <f>IF(MATRIZASPECTOS[[#This Row],[(E) Tipo de valoración extraordinaria 2020]]="","",IF(MATRIZASPECTOS[[#This Row],[(E) Tipo de valoración extraordinaria 2020]]="Manual","",MATRIZASPECTOS[[#This Row],[(2) Consecuencia]]))</f>
        <v>Moderada</v>
      </c>
      <c r="BF235" s="27" t="str">
        <f t="shared" si="514"/>
        <v>Moderado</v>
      </c>
      <c r="BG235" s="27">
        <f t="shared" si="515"/>
        <v>5</v>
      </c>
      <c r="BH235" s="27">
        <f t="shared" si="516"/>
        <v>3</v>
      </c>
      <c r="BI235" s="27">
        <f t="shared" si="517"/>
        <v>15</v>
      </c>
      <c r="BJ235" s="29">
        <f t="shared" si="518"/>
        <v>15</v>
      </c>
      <c r="BK235" s="27" t="str">
        <f t="shared" si="539"/>
        <v>Potencialmente no tolerable</v>
      </c>
      <c r="BL235" s="27" t="str">
        <f t="shared" si="519"/>
        <v>No</v>
      </c>
      <c r="BM235" s="53" t="s">
        <v>450</v>
      </c>
      <c r="BN235" s="37"/>
      <c r="BO235" s="29">
        <f t="shared" si="520"/>
        <v>0</v>
      </c>
      <c r="BP235" s="28"/>
      <c r="BQ235" s="29" t="str">
        <f t="shared" si="540"/>
        <v/>
      </c>
      <c r="BR235" s="27"/>
      <c r="BS235" s="49" t="str">
        <f t="shared" si="541"/>
        <v/>
      </c>
      <c r="BT235" s="25"/>
      <c r="BU235" s="27">
        <f t="shared" si="521"/>
        <v>15</v>
      </c>
      <c r="BV235" s="27" t="str">
        <f t="shared" si="522"/>
        <v>Potencialmente no tolerable</v>
      </c>
      <c r="BW235" s="29" t="str">
        <f t="shared" si="542"/>
        <v/>
      </c>
      <c r="BX235" s="27" t="str">
        <f t="shared" si="543"/>
        <v/>
      </c>
      <c r="BY235" s="27" t="str">
        <f t="shared" si="544"/>
        <v/>
      </c>
      <c r="BZ235" s="53"/>
      <c r="CA235" s="37"/>
      <c r="CB235" s="29" t="str">
        <f t="shared" si="545"/>
        <v/>
      </c>
      <c r="CC235" s="28"/>
      <c r="CD235" s="29" t="str">
        <f t="shared" si="546"/>
        <v/>
      </c>
      <c r="CE235" s="27"/>
      <c r="CF235" s="49" t="str">
        <f t="shared" si="547"/>
        <v/>
      </c>
      <c r="CG235" s="25"/>
      <c r="CH235" s="27" t="str">
        <f t="shared" si="548"/>
        <v/>
      </c>
      <c r="CI235" s="27" t="str">
        <f t="shared" si="549"/>
        <v/>
      </c>
      <c r="CJ235" s="29" t="str">
        <f t="shared" si="550"/>
        <v/>
      </c>
      <c r="CK235" s="27" t="str">
        <f t="shared" si="551"/>
        <v/>
      </c>
      <c r="CL235" s="27" t="str">
        <f t="shared" si="552"/>
        <v/>
      </c>
      <c r="CM235" s="53"/>
      <c r="CN235" s="37"/>
      <c r="CO235" s="29" t="str">
        <f t="shared" si="553"/>
        <v/>
      </c>
      <c r="CP235" s="28"/>
      <c r="CQ235" s="29" t="str">
        <f t="shared" si="554"/>
        <v/>
      </c>
      <c r="CR235" s="27"/>
      <c r="CS235" s="49" t="str">
        <f t="shared" si="555"/>
        <v/>
      </c>
      <c r="CT235" s="25"/>
      <c r="CU235" s="27" t="str">
        <f t="shared" si="556"/>
        <v/>
      </c>
      <c r="CV235" s="27" t="str">
        <f t="shared" si="557"/>
        <v/>
      </c>
      <c r="CW235" s="29" t="str">
        <f t="shared" si="558"/>
        <v/>
      </c>
      <c r="CX235" s="27" t="str">
        <f t="shared" si="559"/>
        <v/>
      </c>
      <c r="CY235" s="27" t="str">
        <f t="shared" si="560"/>
        <v/>
      </c>
      <c r="CZ235" s="30"/>
    </row>
    <row r="236" spans="1:104" ht="45.75" thickBot="1" x14ac:dyDescent="0.3">
      <c r="A236" s="17">
        <v>233</v>
      </c>
      <c r="B236" s="18" t="str">
        <f t="shared" si="529"/>
        <v>Gestión Integral de la Información Minera</v>
      </c>
      <c r="C236" s="18" t="str">
        <f t="shared" si="530"/>
        <v>Generación de residuos</v>
      </c>
      <c r="D236" s="18" t="str">
        <f t="shared" si="531"/>
        <v>Contaminación por generación de residuos de aparatos eléctricos y electrónicos</v>
      </c>
      <c r="E236" s="35">
        <v>43647</v>
      </c>
      <c r="F236" s="167" t="s">
        <v>334</v>
      </c>
      <c r="G236" s="99" t="s">
        <v>177</v>
      </c>
      <c r="H236" s="99" t="s">
        <v>338</v>
      </c>
      <c r="I236" s="26" t="s">
        <v>8</v>
      </c>
      <c r="J236" s="27" t="s">
        <v>92</v>
      </c>
      <c r="K236" s="104" t="s">
        <v>221</v>
      </c>
      <c r="L236" s="53" t="s">
        <v>274</v>
      </c>
      <c r="M236" s="37" t="s">
        <v>68</v>
      </c>
      <c r="N236" s="26" t="s">
        <v>214</v>
      </c>
      <c r="O236" s="26" t="s">
        <v>464</v>
      </c>
      <c r="P236" s="26" t="s">
        <v>23</v>
      </c>
      <c r="Q236" s="26" t="s">
        <v>58</v>
      </c>
      <c r="R236" s="27" t="s">
        <v>71</v>
      </c>
      <c r="S236" s="55" t="s">
        <v>76</v>
      </c>
      <c r="T236" s="35">
        <v>43647</v>
      </c>
      <c r="U236" s="27" t="s">
        <v>101</v>
      </c>
      <c r="V236" s="27" t="s">
        <v>103</v>
      </c>
      <c r="W236" s="27" t="str">
        <f t="shared" si="532"/>
        <v>Moderado</v>
      </c>
      <c r="X236" s="27">
        <f t="shared" si="523"/>
        <v>5</v>
      </c>
      <c r="Y236" s="27">
        <f t="shared" si="524"/>
        <v>3</v>
      </c>
      <c r="Z236" s="27">
        <f t="shared" si="533"/>
        <v>15</v>
      </c>
      <c r="AA236" s="27" t="str">
        <f t="shared" si="534"/>
        <v>Potencialmente no tolerable</v>
      </c>
      <c r="AB236" s="27" t="str">
        <f t="shared" si="535"/>
        <v>No</v>
      </c>
      <c r="AC236" s="53" t="s">
        <v>306</v>
      </c>
      <c r="AD236" s="71" t="s">
        <v>230</v>
      </c>
      <c r="AE236" s="89">
        <v>0</v>
      </c>
      <c r="AF236" s="93">
        <v>0</v>
      </c>
      <c r="AG236" s="29">
        <f t="shared" si="536"/>
        <v>0</v>
      </c>
      <c r="AH236" s="27">
        <v>0</v>
      </c>
      <c r="AI236" s="184">
        <f t="shared" si="506"/>
        <v>0</v>
      </c>
      <c r="AJ236" s="145">
        <v>44006</v>
      </c>
      <c r="AK236" s="145" t="s">
        <v>291</v>
      </c>
      <c r="AL236" s="158" t="str">
        <f>IF(MATRIZASPECTOS[[#This Row],[(2) Tipo de valoración 2020]]="","",IF(MATRIZASPECTOS[[#This Row],[(2) Tipo de valoración 2020]]="Manual","",MATRIZASPECTOS[[#This Row],[Probabilidad]]))</f>
        <v>Certeza</v>
      </c>
      <c r="AM236" s="158" t="str">
        <f>IF(MATRIZASPECTOS[[#This Row],[(2) Tipo de valoración 2020]]="","",IF(MATRIZASPECTOS[[#This Row],[(2) Tipo de valoración 2020]]="Manual","",MATRIZASPECTOS[[#This Row],[Consecuencia]]))</f>
        <v>Moderada</v>
      </c>
      <c r="AN236" s="159" t="str">
        <f t="shared" si="507"/>
        <v>Moderado</v>
      </c>
      <c r="AO236" s="159">
        <f t="shared" si="508"/>
        <v>5</v>
      </c>
      <c r="AP236" s="159">
        <f t="shared" si="509"/>
        <v>3</v>
      </c>
      <c r="AQ236" s="27">
        <f t="shared" si="510"/>
        <v>15</v>
      </c>
      <c r="AR236" s="29">
        <f t="shared" si="511"/>
        <v>15</v>
      </c>
      <c r="AS236" s="27" t="str">
        <f t="shared" si="537"/>
        <v>Potencialmente no tolerable</v>
      </c>
      <c r="AT236" s="27" t="str">
        <f t="shared" si="538"/>
        <v>No</v>
      </c>
      <c r="AU236" s="140" t="s">
        <v>314</v>
      </c>
      <c r="AV236" s="37" t="s">
        <v>230</v>
      </c>
      <c r="AW236" s="27">
        <v>0</v>
      </c>
      <c r="AX236" s="191">
        <v>0</v>
      </c>
      <c r="AY236" s="29">
        <f t="shared" si="512"/>
        <v>0</v>
      </c>
      <c r="AZ236" s="27">
        <v>0</v>
      </c>
      <c r="BA236" s="189">
        <f t="shared" si="513"/>
        <v>0</v>
      </c>
      <c r="BB236" s="142">
        <v>44105</v>
      </c>
      <c r="BC236" s="27" t="s">
        <v>291</v>
      </c>
      <c r="BD236" s="27" t="str">
        <f>IF(MATRIZASPECTOS[[#This Row],[(E) Tipo de valoración extraordinaria 2020]]="","",IF(MATRIZASPECTOS[[#This Row],[(E) Tipo de valoración extraordinaria 2020]]="Manual","",MATRIZASPECTOS[[#This Row],[(2) Probabilidad]]))</f>
        <v>Certeza</v>
      </c>
      <c r="BE236" s="27" t="str">
        <f>IF(MATRIZASPECTOS[[#This Row],[(E) Tipo de valoración extraordinaria 2020]]="","",IF(MATRIZASPECTOS[[#This Row],[(E) Tipo de valoración extraordinaria 2020]]="Manual","",MATRIZASPECTOS[[#This Row],[(2) Consecuencia]]))</f>
        <v>Moderada</v>
      </c>
      <c r="BF236" s="27" t="str">
        <f t="shared" si="514"/>
        <v>Moderado</v>
      </c>
      <c r="BG236" s="27">
        <f t="shared" si="515"/>
        <v>5</v>
      </c>
      <c r="BH236" s="27">
        <f t="shared" si="516"/>
        <v>3</v>
      </c>
      <c r="BI236" s="27">
        <f t="shared" si="517"/>
        <v>15</v>
      </c>
      <c r="BJ236" s="29">
        <f t="shared" si="518"/>
        <v>15</v>
      </c>
      <c r="BK236" s="27" t="str">
        <f t="shared" si="539"/>
        <v>Potencialmente no tolerable</v>
      </c>
      <c r="BL236" s="27" t="str">
        <f t="shared" si="519"/>
        <v>No</v>
      </c>
      <c r="BM236" s="53" t="s">
        <v>420</v>
      </c>
      <c r="BN236" s="37"/>
      <c r="BO236" s="29">
        <f t="shared" si="520"/>
        <v>0</v>
      </c>
      <c r="BP236" s="28"/>
      <c r="BQ236" s="29" t="str">
        <f t="shared" si="540"/>
        <v/>
      </c>
      <c r="BR236" s="27"/>
      <c r="BS236" s="49" t="str">
        <f t="shared" si="541"/>
        <v/>
      </c>
      <c r="BT236" s="25"/>
      <c r="BU236" s="27">
        <f t="shared" si="521"/>
        <v>15</v>
      </c>
      <c r="BV236" s="27" t="str">
        <f t="shared" si="522"/>
        <v>Potencialmente no tolerable</v>
      </c>
      <c r="BW236" s="29" t="str">
        <f t="shared" si="542"/>
        <v/>
      </c>
      <c r="BX236" s="27" t="str">
        <f t="shared" si="543"/>
        <v/>
      </c>
      <c r="BY236" s="27" t="str">
        <f t="shared" si="544"/>
        <v/>
      </c>
      <c r="BZ236" s="53"/>
      <c r="CA236" s="37"/>
      <c r="CB236" s="29" t="str">
        <f t="shared" si="545"/>
        <v/>
      </c>
      <c r="CC236" s="28"/>
      <c r="CD236" s="29" t="str">
        <f t="shared" si="546"/>
        <v/>
      </c>
      <c r="CE236" s="27"/>
      <c r="CF236" s="49" t="str">
        <f t="shared" si="547"/>
        <v/>
      </c>
      <c r="CG236" s="25"/>
      <c r="CH236" s="27" t="str">
        <f t="shared" si="548"/>
        <v/>
      </c>
      <c r="CI236" s="27" t="str">
        <f t="shared" si="549"/>
        <v/>
      </c>
      <c r="CJ236" s="29" t="str">
        <f t="shared" si="550"/>
        <v/>
      </c>
      <c r="CK236" s="27" t="str">
        <f t="shared" si="551"/>
        <v/>
      </c>
      <c r="CL236" s="27" t="str">
        <f t="shared" si="552"/>
        <v/>
      </c>
      <c r="CM236" s="53"/>
      <c r="CN236" s="37"/>
      <c r="CO236" s="29" t="str">
        <f t="shared" si="553"/>
        <v/>
      </c>
      <c r="CP236" s="28"/>
      <c r="CQ236" s="29" t="str">
        <f t="shared" si="554"/>
        <v/>
      </c>
      <c r="CR236" s="27"/>
      <c r="CS236" s="49" t="str">
        <f t="shared" si="555"/>
        <v/>
      </c>
      <c r="CT236" s="25"/>
      <c r="CU236" s="27" t="str">
        <f t="shared" si="556"/>
        <v/>
      </c>
      <c r="CV236" s="27" t="str">
        <f t="shared" si="557"/>
        <v/>
      </c>
      <c r="CW236" s="29" t="str">
        <f t="shared" si="558"/>
        <v/>
      </c>
      <c r="CX236" s="27" t="str">
        <f t="shared" si="559"/>
        <v/>
      </c>
      <c r="CY236" s="27" t="str">
        <f t="shared" si="560"/>
        <v/>
      </c>
      <c r="CZ236" s="30"/>
    </row>
    <row r="237" spans="1:104" ht="45.75" thickBot="1" x14ac:dyDescent="0.3">
      <c r="A237" s="17">
        <v>234</v>
      </c>
      <c r="B237" s="18" t="str">
        <f t="shared" si="529"/>
        <v>Gestión Integral de la Información Minera</v>
      </c>
      <c r="C237" s="18" t="str">
        <f t="shared" si="530"/>
        <v>Generación de residuos</v>
      </c>
      <c r="D237" s="18" t="str">
        <f t="shared" si="531"/>
        <v>Contaminación por generación de residuos de escombro</v>
      </c>
      <c r="E237" s="35">
        <v>43647</v>
      </c>
      <c r="F237" s="167" t="s">
        <v>334</v>
      </c>
      <c r="G237" s="99" t="s">
        <v>177</v>
      </c>
      <c r="H237" s="99" t="s">
        <v>338</v>
      </c>
      <c r="I237" s="26" t="s">
        <v>8</v>
      </c>
      <c r="J237" s="27" t="s">
        <v>92</v>
      </c>
      <c r="K237" s="104" t="s">
        <v>221</v>
      </c>
      <c r="L237" s="53" t="s">
        <v>274</v>
      </c>
      <c r="M237" s="37" t="s">
        <v>68</v>
      </c>
      <c r="N237" s="26" t="s">
        <v>224</v>
      </c>
      <c r="O237" s="26" t="s">
        <v>464</v>
      </c>
      <c r="P237" s="26" t="s">
        <v>23</v>
      </c>
      <c r="Q237" s="26" t="s">
        <v>57</v>
      </c>
      <c r="R237" s="27" t="s">
        <v>71</v>
      </c>
      <c r="S237" s="55" t="s">
        <v>76</v>
      </c>
      <c r="T237" s="35">
        <v>43647</v>
      </c>
      <c r="U237" s="27" t="s">
        <v>99</v>
      </c>
      <c r="V237" s="27" t="s">
        <v>104</v>
      </c>
      <c r="W237" s="27" t="str">
        <f t="shared" si="532"/>
        <v>Bajo</v>
      </c>
      <c r="X237" s="27">
        <f t="shared" si="523"/>
        <v>1</v>
      </c>
      <c r="Y237" s="27">
        <f t="shared" si="524"/>
        <v>5</v>
      </c>
      <c r="Z237" s="27">
        <f t="shared" si="533"/>
        <v>5</v>
      </c>
      <c r="AA237" s="27" t="str">
        <f t="shared" si="534"/>
        <v>Tolerable</v>
      </c>
      <c r="AB237" s="27" t="str">
        <f t="shared" si="535"/>
        <v>No</v>
      </c>
      <c r="AC237" s="53" t="s">
        <v>306</v>
      </c>
      <c r="AD237" s="80" t="s">
        <v>230</v>
      </c>
      <c r="AE237" s="78">
        <v>0</v>
      </c>
      <c r="AF237" s="83">
        <v>0</v>
      </c>
      <c r="AG237" s="29">
        <f t="shared" si="536"/>
        <v>0</v>
      </c>
      <c r="AH237" s="27">
        <v>0</v>
      </c>
      <c r="AI237" s="184">
        <f t="shared" si="506"/>
        <v>0</v>
      </c>
      <c r="AJ237" s="142">
        <v>44006</v>
      </c>
      <c r="AK237" s="142" t="s">
        <v>291</v>
      </c>
      <c r="AL237" s="152" t="str">
        <f>IF(MATRIZASPECTOS[[#This Row],[(2) Tipo de valoración 2020]]="","",IF(MATRIZASPECTOS[[#This Row],[(2) Tipo de valoración 2020]]="Manual","",MATRIZASPECTOS[[#This Row],[Probabilidad]]))</f>
        <v>Improbable</v>
      </c>
      <c r="AM237" s="152" t="str">
        <f>IF(MATRIZASPECTOS[[#This Row],[(2) Tipo de valoración 2020]]="","",IF(MATRIZASPECTOS[[#This Row],[(2) Tipo de valoración 2020]]="Manual","",MATRIZASPECTOS[[#This Row],[Consecuencia]]))</f>
        <v>Alta</v>
      </c>
      <c r="AN237" s="153" t="str">
        <f t="shared" si="507"/>
        <v>Bajo</v>
      </c>
      <c r="AO237" s="153">
        <f t="shared" si="508"/>
        <v>1</v>
      </c>
      <c r="AP237" s="153">
        <f t="shared" si="509"/>
        <v>5</v>
      </c>
      <c r="AQ237" s="27">
        <f t="shared" si="510"/>
        <v>5</v>
      </c>
      <c r="AR237" s="29">
        <f t="shared" si="511"/>
        <v>5</v>
      </c>
      <c r="AS237" s="27" t="str">
        <f t="shared" si="537"/>
        <v>Tolerable</v>
      </c>
      <c r="AT237" s="27" t="str">
        <f t="shared" si="538"/>
        <v>No</v>
      </c>
      <c r="AU237" s="140" t="s">
        <v>314</v>
      </c>
      <c r="AV237" s="37" t="s">
        <v>230</v>
      </c>
      <c r="AW237" s="27">
        <v>0</v>
      </c>
      <c r="AX237" s="191">
        <v>0</v>
      </c>
      <c r="AY237" s="29">
        <f t="shared" si="512"/>
        <v>0</v>
      </c>
      <c r="AZ237" s="27">
        <v>0</v>
      </c>
      <c r="BA237" s="189">
        <f t="shared" si="513"/>
        <v>0</v>
      </c>
      <c r="BB237" s="142">
        <v>44105</v>
      </c>
      <c r="BC237" s="27" t="s">
        <v>291</v>
      </c>
      <c r="BD237" s="27" t="str">
        <f>IF(MATRIZASPECTOS[[#This Row],[(E) Tipo de valoración extraordinaria 2020]]="","",IF(MATRIZASPECTOS[[#This Row],[(E) Tipo de valoración extraordinaria 2020]]="Manual","",MATRIZASPECTOS[[#This Row],[(2) Probabilidad]]))</f>
        <v>Improbable</v>
      </c>
      <c r="BE237" s="27" t="str">
        <f>IF(MATRIZASPECTOS[[#This Row],[(E) Tipo de valoración extraordinaria 2020]]="","",IF(MATRIZASPECTOS[[#This Row],[(E) Tipo de valoración extraordinaria 2020]]="Manual","",MATRIZASPECTOS[[#This Row],[(2) Consecuencia]]))</f>
        <v>Alta</v>
      </c>
      <c r="BF237" s="27" t="str">
        <f t="shared" si="514"/>
        <v>Bajo</v>
      </c>
      <c r="BG237" s="27">
        <f t="shared" si="515"/>
        <v>1</v>
      </c>
      <c r="BH237" s="27">
        <f t="shared" si="516"/>
        <v>5</v>
      </c>
      <c r="BI237" s="27">
        <f t="shared" si="517"/>
        <v>5</v>
      </c>
      <c r="BJ237" s="29">
        <f t="shared" si="518"/>
        <v>5</v>
      </c>
      <c r="BK237" s="27" t="str">
        <f t="shared" si="539"/>
        <v>Tolerable</v>
      </c>
      <c r="BL237" s="27" t="str">
        <f t="shared" si="519"/>
        <v>No</v>
      </c>
      <c r="BM237" s="53" t="s">
        <v>421</v>
      </c>
      <c r="BN237" s="37"/>
      <c r="BO237" s="29">
        <f t="shared" si="520"/>
        <v>0</v>
      </c>
      <c r="BP237" s="28"/>
      <c r="BQ237" s="29" t="str">
        <f t="shared" si="540"/>
        <v/>
      </c>
      <c r="BR237" s="27"/>
      <c r="BS237" s="49" t="str">
        <f t="shared" si="541"/>
        <v/>
      </c>
      <c r="BT237" s="25"/>
      <c r="BU237" s="27">
        <f t="shared" si="521"/>
        <v>5</v>
      </c>
      <c r="BV237" s="27" t="str">
        <f t="shared" si="522"/>
        <v>Tolerable</v>
      </c>
      <c r="BW237" s="29" t="str">
        <f t="shared" si="542"/>
        <v/>
      </c>
      <c r="BX237" s="27" t="str">
        <f t="shared" si="543"/>
        <v/>
      </c>
      <c r="BY237" s="27" t="str">
        <f t="shared" si="544"/>
        <v/>
      </c>
      <c r="BZ237" s="53"/>
      <c r="CA237" s="37"/>
      <c r="CB237" s="29" t="str">
        <f t="shared" si="545"/>
        <v/>
      </c>
      <c r="CC237" s="28"/>
      <c r="CD237" s="29" t="str">
        <f t="shared" si="546"/>
        <v/>
      </c>
      <c r="CE237" s="27"/>
      <c r="CF237" s="49" t="str">
        <f t="shared" si="547"/>
        <v/>
      </c>
      <c r="CG237" s="25"/>
      <c r="CH237" s="27" t="str">
        <f t="shared" si="548"/>
        <v/>
      </c>
      <c r="CI237" s="27" t="str">
        <f t="shared" si="549"/>
        <v/>
      </c>
      <c r="CJ237" s="29" t="str">
        <f t="shared" si="550"/>
        <v/>
      </c>
      <c r="CK237" s="27" t="str">
        <f t="shared" si="551"/>
        <v/>
      </c>
      <c r="CL237" s="27" t="str">
        <f t="shared" si="552"/>
        <v/>
      </c>
      <c r="CM237" s="53"/>
      <c r="CN237" s="37"/>
      <c r="CO237" s="29" t="str">
        <f t="shared" si="553"/>
        <v/>
      </c>
      <c r="CP237" s="28"/>
      <c r="CQ237" s="29" t="str">
        <f t="shared" si="554"/>
        <v/>
      </c>
      <c r="CR237" s="27"/>
      <c r="CS237" s="49" t="str">
        <f t="shared" si="555"/>
        <v/>
      </c>
      <c r="CT237" s="25"/>
      <c r="CU237" s="27" t="str">
        <f t="shared" si="556"/>
        <v/>
      </c>
      <c r="CV237" s="27" t="str">
        <f t="shared" si="557"/>
        <v/>
      </c>
      <c r="CW237" s="29" t="str">
        <f t="shared" si="558"/>
        <v/>
      </c>
      <c r="CX237" s="27" t="str">
        <f t="shared" si="559"/>
        <v/>
      </c>
      <c r="CY237" s="27" t="str">
        <f t="shared" si="560"/>
        <v/>
      </c>
      <c r="CZ237" s="30"/>
    </row>
    <row r="238" spans="1:104" ht="45.75" thickBot="1" x14ac:dyDescent="0.3">
      <c r="A238" s="17">
        <v>235</v>
      </c>
      <c r="B238" s="68" t="str">
        <f t="shared" si="529"/>
        <v>Gestión Integral de la Información Minera</v>
      </c>
      <c r="C238" s="68" t="str">
        <f t="shared" si="530"/>
        <v>Generación de residuos</v>
      </c>
      <c r="D238" s="68" t="str">
        <f t="shared" si="531"/>
        <v>Contaminación por generación de residuos peligrosos</v>
      </c>
      <c r="E238" s="114">
        <v>43647</v>
      </c>
      <c r="F238" s="170" t="s">
        <v>334</v>
      </c>
      <c r="G238" s="99" t="s">
        <v>177</v>
      </c>
      <c r="H238" s="99" t="s">
        <v>338</v>
      </c>
      <c r="I238" s="115" t="s">
        <v>8</v>
      </c>
      <c r="J238" s="69" t="s">
        <v>92</v>
      </c>
      <c r="K238" s="116" t="s">
        <v>222</v>
      </c>
      <c r="L238" s="53" t="s">
        <v>274</v>
      </c>
      <c r="M238" s="71" t="s">
        <v>68</v>
      </c>
      <c r="N238" s="115" t="s">
        <v>225</v>
      </c>
      <c r="O238" s="26" t="s">
        <v>464</v>
      </c>
      <c r="P238" s="115" t="s">
        <v>23</v>
      </c>
      <c r="Q238" s="115" t="s">
        <v>56</v>
      </c>
      <c r="R238" s="69" t="s">
        <v>71</v>
      </c>
      <c r="S238" s="117" t="s">
        <v>76</v>
      </c>
      <c r="T238" s="114">
        <v>43647</v>
      </c>
      <c r="U238" s="69" t="s">
        <v>99</v>
      </c>
      <c r="V238" s="69" t="s">
        <v>103</v>
      </c>
      <c r="W238" s="69" t="str">
        <f t="shared" si="532"/>
        <v>Bajo</v>
      </c>
      <c r="X238" s="69">
        <f t="shared" ref="X238:X269" si="561">IF(U238="","",VLOOKUP(U238,MATRIZ2,2,FALSE))</f>
        <v>1</v>
      </c>
      <c r="Y238" s="69">
        <f t="shared" ref="Y238:Y269" si="562">IF(V238="","",VLOOKUP(V238,MATRIZ3,2,FALSE))</f>
        <v>3</v>
      </c>
      <c r="Z238" s="69">
        <f t="shared" si="533"/>
        <v>3</v>
      </c>
      <c r="AA238" s="69" t="str">
        <f t="shared" si="534"/>
        <v>Tolerable</v>
      </c>
      <c r="AB238" s="69" t="str">
        <f t="shared" si="535"/>
        <v>No</v>
      </c>
      <c r="AC238" s="53" t="s">
        <v>306</v>
      </c>
      <c r="AD238" s="80" t="s">
        <v>230</v>
      </c>
      <c r="AE238" s="78">
        <v>0</v>
      </c>
      <c r="AF238" s="72">
        <v>0</v>
      </c>
      <c r="AG238" s="73">
        <f t="shared" si="536"/>
        <v>0</v>
      </c>
      <c r="AH238" s="69">
        <v>0</v>
      </c>
      <c r="AI238" s="185">
        <f t="shared" si="506"/>
        <v>0</v>
      </c>
      <c r="AJ238" s="143">
        <v>44006</v>
      </c>
      <c r="AK238" s="143" t="s">
        <v>291</v>
      </c>
      <c r="AL238" s="154" t="str">
        <f>IF(MATRIZASPECTOS[[#This Row],[(2) Tipo de valoración 2020]]="","",IF(MATRIZASPECTOS[[#This Row],[(2) Tipo de valoración 2020]]="Manual","",MATRIZASPECTOS[[#This Row],[Probabilidad]]))</f>
        <v>Improbable</v>
      </c>
      <c r="AM238" s="154" t="str">
        <f>IF(MATRIZASPECTOS[[#This Row],[(2) Tipo de valoración 2020]]="","",IF(MATRIZASPECTOS[[#This Row],[(2) Tipo de valoración 2020]]="Manual","",MATRIZASPECTOS[[#This Row],[Consecuencia]]))</f>
        <v>Moderada</v>
      </c>
      <c r="AN238" s="155" t="str">
        <f t="shared" si="507"/>
        <v>Bajo</v>
      </c>
      <c r="AO238" s="155">
        <f t="shared" si="508"/>
        <v>1</v>
      </c>
      <c r="AP238" s="155">
        <f t="shared" si="509"/>
        <v>3</v>
      </c>
      <c r="AQ238" s="69">
        <f t="shared" si="510"/>
        <v>3</v>
      </c>
      <c r="AR238" s="73">
        <f t="shared" si="511"/>
        <v>3</v>
      </c>
      <c r="AS238" s="69" t="str">
        <f t="shared" si="537"/>
        <v>Tolerable</v>
      </c>
      <c r="AT238" s="69" t="str">
        <f t="shared" si="538"/>
        <v>No</v>
      </c>
      <c r="AU238" s="140" t="s">
        <v>314</v>
      </c>
      <c r="AV238" s="37" t="s">
        <v>230</v>
      </c>
      <c r="AW238" s="27">
        <v>0</v>
      </c>
      <c r="AX238" s="191">
        <v>0</v>
      </c>
      <c r="AY238" s="29">
        <f t="shared" si="512"/>
        <v>0</v>
      </c>
      <c r="AZ238" s="27">
        <v>0</v>
      </c>
      <c r="BA238" s="189">
        <f t="shared" si="513"/>
        <v>0</v>
      </c>
      <c r="BB238" s="142">
        <v>44105</v>
      </c>
      <c r="BC238" s="27" t="s">
        <v>291</v>
      </c>
      <c r="BD238" s="27" t="str">
        <f>IF(MATRIZASPECTOS[[#This Row],[(E) Tipo de valoración extraordinaria 2020]]="","",IF(MATRIZASPECTOS[[#This Row],[(E) Tipo de valoración extraordinaria 2020]]="Manual","",MATRIZASPECTOS[[#This Row],[(2) Probabilidad]]))</f>
        <v>Improbable</v>
      </c>
      <c r="BE238" s="27" t="str">
        <f>IF(MATRIZASPECTOS[[#This Row],[(E) Tipo de valoración extraordinaria 2020]]="","",IF(MATRIZASPECTOS[[#This Row],[(E) Tipo de valoración extraordinaria 2020]]="Manual","",MATRIZASPECTOS[[#This Row],[(2) Consecuencia]]))</f>
        <v>Moderada</v>
      </c>
      <c r="BF238" s="27" t="str">
        <f t="shared" si="514"/>
        <v>Bajo</v>
      </c>
      <c r="BG238" s="27">
        <f t="shared" si="515"/>
        <v>1</v>
      </c>
      <c r="BH238" s="27">
        <f t="shared" si="516"/>
        <v>3</v>
      </c>
      <c r="BI238" s="27">
        <f t="shared" si="517"/>
        <v>3</v>
      </c>
      <c r="BJ238" s="29">
        <f t="shared" si="518"/>
        <v>3</v>
      </c>
      <c r="BK238" s="69" t="str">
        <f t="shared" si="539"/>
        <v>Tolerable</v>
      </c>
      <c r="BL238" s="27" t="str">
        <f t="shared" si="519"/>
        <v>No</v>
      </c>
      <c r="BM238" s="53" t="s">
        <v>422</v>
      </c>
      <c r="BN238" s="71"/>
      <c r="BO238" s="73">
        <f t="shared" si="520"/>
        <v>0</v>
      </c>
      <c r="BP238" s="72"/>
      <c r="BQ238" s="73" t="str">
        <f t="shared" si="540"/>
        <v/>
      </c>
      <c r="BR238" s="69"/>
      <c r="BS238" s="74" t="str">
        <f t="shared" si="541"/>
        <v/>
      </c>
      <c r="BT238" s="75"/>
      <c r="BU238" s="69">
        <f t="shared" si="521"/>
        <v>3</v>
      </c>
      <c r="BV238" s="69" t="str">
        <f t="shared" si="522"/>
        <v>Tolerable</v>
      </c>
      <c r="BW238" s="73" t="str">
        <f t="shared" si="542"/>
        <v/>
      </c>
      <c r="BX238" s="69" t="str">
        <f t="shared" si="543"/>
        <v/>
      </c>
      <c r="BY238" s="69" t="str">
        <f t="shared" si="544"/>
        <v/>
      </c>
      <c r="BZ238" s="70"/>
      <c r="CA238" s="71"/>
      <c r="CB238" s="73" t="str">
        <f t="shared" si="545"/>
        <v/>
      </c>
      <c r="CC238" s="72"/>
      <c r="CD238" s="73" t="str">
        <f t="shared" si="546"/>
        <v/>
      </c>
      <c r="CE238" s="69"/>
      <c r="CF238" s="74" t="str">
        <f t="shared" si="547"/>
        <v/>
      </c>
      <c r="CG238" s="75"/>
      <c r="CH238" s="69" t="str">
        <f t="shared" si="548"/>
        <v/>
      </c>
      <c r="CI238" s="69" t="str">
        <f t="shared" si="549"/>
        <v/>
      </c>
      <c r="CJ238" s="73" t="str">
        <f t="shared" si="550"/>
        <v/>
      </c>
      <c r="CK238" s="69" t="str">
        <f t="shared" si="551"/>
        <v/>
      </c>
      <c r="CL238" s="69" t="str">
        <f t="shared" si="552"/>
        <v/>
      </c>
      <c r="CM238" s="70"/>
      <c r="CN238" s="71"/>
      <c r="CO238" s="73" t="str">
        <f t="shared" si="553"/>
        <v/>
      </c>
      <c r="CP238" s="72"/>
      <c r="CQ238" s="73" t="str">
        <f t="shared" si="554"/>
        <v/>
      </c>
      <c r="CR238" s="69"/>
      <c r="CS238" s="74" t="str">
        <f t="shared" si="555"/>
        <v/>
      </c>
      <c r="CT238" s="75"/>
      <c r="CU238" s="69" t="str">
        <f t="shared" si="556"/>
        <v/>
      </c>
      <c r="CV238" s="69" t="str">
        <f t="shared" si="557"/>
        <v/>
      </c>
      <c r="CW238" s="73" t="str">
        <f t="shared" si="558"/>
        <v/>
      </c>
      <c r="CX238" s="69" t="str">
        <f t="shared" si="559"/>
        <v/>
      </c>
      <c r="CY238" s="69" t="str">
        <f t="shared" si="560"/>
        <v/>
      </c>
      <c r="CZ238" s="118"/>
    </row>
    <row r="239" spans="1:104" ht="45.75" thickBot="1" x14ac:dyDescent="0.3">
      <c r="A239" s="17">
        <v>236</v>
      </c>
      <c r="B239" s="18" t="str">
        <f t="shared" ref="B239:B265" si="563">IF(I239="","",I239)</f>
        <v>Atención Integral y Servicios a Grupos de Interés</v>
      </c>
      <c r="C239" s="18" t="str">
        <f t="shared" ref="C239:C265" si="564">IF(P239="","",P239)</f>
        <v>Consumo del recurso hídrico</v>
      </c>
      <c r="D239" s="18" t="str">
        <f t="shared" ref="D239:D265" si="565">IF(Q239="","",Q239)</f>
        <v>Agotamiento del recurso hídrico</v>
      </c>
      <c r="E239" s="35">
        <v>43647</v>
      </c>
      <c r="F239" s="167" t="s">
        <v>334</v>
      </c>
      <c r="G239" s="99" t="s">
        <v>177</v>
      </c>
      <c r="H239" s="99" t="s">
        <v>339</v>
      </c>
      <c r="I239" s="26" t="s">
        <v>9</v>
      </c>
      <c r="J239" s="27" t="s">
        <v>90</v>
      </c>
      <c r="K239" s="104" t="s">
        <v>230</v>
      </c>
      <c r="L239" s="53" t="s">
        <v>266</v>
      </c>
      <c r="M239" s="37" t="s">
        <v>233</v>
      </c>
      <c r="N239" s="26" t="s">
        <v>199</v>
      </c>
      <c r="O239" s="26" t="s">
        <v>463</v>
      </c>
      <c r="P239" s="26" t="s">
        <v>21</v>
      </c>
      <c r="Q239" s="26" t="s">
        <v>52</v>
      </c>
      <c r="R239" s="27" t="s">
        <v>71</v>
      </c>
      <c r="S239" s="55" t="s">
        <v>75</v>
      </c>
      <c r="T239" s="35">
        <v>43647</v>
      </c>
      <c r="U239" s="27" t="s">
        <v>100</v>
      </c>
      <c r="V239" s="27" t="s">
        <v>103</v>
      </c>
      <c r="W239" s="27" t="str">
        <f t="shared" ref="W239:W265" si="566">IF(Z239="","",IF(Z239&lt;=10,"Bajo",IF(Z239&lt;=15,"Moderado",IF(Z239&gt;15,"Alto",""))))</f>
        <v>Bajo</v>
      </c>
      <c r="X239" s="27">
        <f t="shared" si="561"/>
        <v>3</v>
      </c>
      <c r="Y239" s="27">
        <f t="shared" si="562"/>
        <v>3</v>
      </c>
      <c r="Z239" s="27">
        <f t="shared" ref="Z239:Z265" si="567">IF(X239="","",IF(Y239="","",(X239*Y239)))</f>
        <v>9</v>
      </c>
      <c r="AA239" s="27" t="str">
        <f t="shared" ref="AA239:AA265" si="568">IF(Z239="","",IF(Z239&lt;=10,"Tolerable",IF(Z239&lt;=15,"Potencialmente no tolerable",IF(Z239&gt;15,"No tolerable",""))))</f>
        <v>Tolerable</v>
      </c>
      <c r="AB239" s="27" t="str">
        <f t="shared" ref="AB239:AB265" si="569">IF(AA239="","",IF(AA239="Tolerable","No",IF(AA239="Potencialmente no tolerable","No",IF(AA239="No tolerable","Si",""))))</f>
        <v>No</v>
      </c>
      <c r="AC239" s="53" t="s">
        <v>306</v>
      </c>
      <c r="AD239" s="80" t="s">
        <v>230</v>
      </c>
      <c r="AE239" s="78">
        <v>0</v>
      </c>
      <c r="AF239" s="83">
        <v>0</v>
      </c>
      <c r="AG239" s="29">
        <f t="shared" ref="AG239:AG265" si="570">IF(AE239="","",IF(AF239="","",(AE239-(AE239*AF239))))</f>
        <v>0</v>
      </c>
      <c r="AH239" s="27">
        <v>0</v>
      </c>
      <c r="AI239" s="184">
        <f t="shared" si="506"/>
        <v>0</v>
      </c>
      <c r="AJ239" s="142">
        <v>44006</v>
      </c>
      <c r="AK239" s="142" t="s">
        <v>291</v>
      </c>
      <c r="AL239" s="152" t="str">
        <f>IF(MATRIZASPECTOS[[#This Row],[(2) Tipo de valoración 2020]]="","",IF(MATRIZASPECTOS[[#This Row],[(2) Tipo de valoración 2020]]="Manual","",MATRIZASPECTOS[[#This Row],[Probabilidad]]))</f>
        <v>Probable</v>
      </c>
      <c r="AM239" s="152" t="str">
        <f>IF(MATRIZASPECTOS[[#This Row],[(2) Tipo de valoración 2020]]="","",IF(MATRIZASPECTOS[[#This Row],[(2) Tipo de valoración 2020]]="Manual","",MATRIZASPECTOS[[#This Row],[Consecuencia]]))</f>
        <v>Moderada</v>
      </c>
      <c r="AN239" s="153" t="str">
        <f t="shared" si="507"/>
        <v>Bajo</v>
      </c>
      <c r="AO239" s="153">
        <f t="shared" si="508"/>
        <v>3</v>
      </c>
      <c r="AP239" s="153">
        <f t="shared" si="509"/>
        <v>3</v>
      </c>
      <c r="AQ239" s="27">
        <f t="shared" si="510"/>
        <v>9</v>
      </c>
      <c r="AR239" s="29">
        <f t="shared" si="511"/>
        <v>9</v>
      </c>
      <c r="AS239" s="27" t="str">
        <f t="shared" ref="AS239:AS265" si="571">IF(AR239="","",IF(AR239&lt;=10,"Tolerable",IF(AR239&lt;=15,"Potencialmente no tolerable",IF(AR239&gt;15,"No tolerable",""))))</f>
        <v>Tolerable</v>
      </c>
      <c r="AT239" s="27" t="str">
        <f t="shared" ref="AT239:AT265" si="572">IF(AS239="","",IF(AS239="Tolerable","No",IF(AS239="Potencialmente no tolerable","No",IF(AS239="No tolerable","Si",""))))</f>
        <v>No</v>
      </c>
      <c r="AU239" s="140" t="s">
        <v>300</v>
      </c>
      <c r="AV239" s="37" t="s">
        <v>230</v>
      </c>
      <c r="AW239" s="27">
        <v>0</v>
      </c>
      <c r="AX239" s="191">
        <v>0</v>
      </c>
      <c r="AY239" s="29">
        <f t="shared" si="512"/>
        <v>0</v>
      </c>
      <c r="AZ239" s="27">
        <v>0</v>
      </c>
      <c r="BA239" s="189">
        <f t="shared" si="513"/>
        <v>0</v>
      </c>
      <c r="BB239" s="142">
        <v>44105</v>
      </c>
      <c r="BC239" s="27" t="s">
        <v>292</v>
      </c>
      <c r="BD239" s="27" t="s">
        <v>99</v>
      </c>
      <c r="BE239" s="27" t="s">
        <v>103</v>
      </c>
      <c r="BF239" s="27" t="str">
        <f t="shared" si="514"/>
        <v>Bajo</v>
      </c>
      <c r="BG239" s="27">
        <f t="shared" si="515"/>
        <v>1</v>
      </c>
      <c r="BH239" s="27">
        <f t="shared" si="516"/>
        <v>3</v>
      </c>
      <c r="BI239" s="27">
        <f t="shared" si="517"/>
        <v>3</v>
      </c>
      <c r="BJ239" s="29">
        <f t="shared" si="518"/>
        <v>3</v>
      </c>
      <c r="BK239" s="27" t="str">
        <f t="shared" si="539"/>
        <v>Tolerable</v>
      </c>
      <c r="BL239" s="27" t="str">
        <f t="shared" si="519"/>
        <v>No</v>
      </c>
      <c r="BM239" s="53" t="s">
        <v>394</v>
      </c>
      <c r="BN239" s="37"/>
      <c r="BO239" s="29">
        <f t="shared" si="520"/>
        <v>0</v>
      </c>
      <c r="BP239" s="28"/>
      <c r="BQ239" s="29" t="str">
        <f t="shared" ref="BQ239:BQ265" si="573">IF(BO239="","",IF(BP239="","",(BO239-(BO239*BP239))))</f>
        <v/>
      </c>
      <c r="BR239" s="27"/>
      <c r="BS239" s="49" t="str">
        <f t="shared" ref="BS239:BS265" si="574">IF(BQ239="","",IF(BR239="","",((BQ239-BR239)/BQ239)))</f>
        <v/>
      </c>
      <c r="BT239" s="25"/>
      <c r="BU239" s="27">
        <f t="shared" si="521"/>
        <v>9</v>
      </c>
      <c r="BV239" s="27" t="str">
        <f t="shared" si="522"/>
        <v>Tolerable</v>
      </c>
      <c r="BW239" s="29" t="str">
        <f t="shared" ref="BW239:BW265" si="575">IF(BS239="","",(IF(BS239&lt;=-1%,(BU239+(ABS(BU239*BS239))),(BU239-((ABS(BU239*BS239))+BP239)))))</f>
        <v/>
      </c>
      <c r="BX239" s="27" t="str">
        <f t="shared" ref="BX239:BX265" si="576">IF(BW239="","",IF(BW239&lt;=10,"Tolerable",IF(BW239&lt;=15,"Potencialmente no tolerable",IF(BW239&gt;15,"No tolerable",""))))</f>
        <v/>
      </c>
      <c r="BY239" s="27" t="str">
        <f t="shared" ref="BY239:BY265" si="577">IF(BX239="","",IF(BX239="Tolerable","No",IF(BX239="Potencialmente no tolerable","No",IF(BX239="No tolerable","Si",""))))</f>
        <v/>
      </c>
      <c r="BZ239" s="53"/>
      <c r="CA239" s="37"/>
      <c r="CB239" s="29" t="str">
        <f t="shared" ref="CB239:CB265" si="578">IF(BR239="","",BR239)</f>
        <v/>
      </c>
      <c r="CC239" s="28"/>
      <c r="CD239" s="29" t="str">
        <f t="shared" ref="CD239:CD265" si="579">IF(CB239="","",IF(CC239="","",(CB239-(CB239*CC239))))</f>
        <v/>
      </c>
      <c r="CE239" s="27"/>
      <c r="CF239" s="49" t="str">
        <f t="shared" ref="CF239:CF265" si="580">IF(CD239="","",IF(CE239="","",((CD239-CE239)/CD239)))</f>
        <v/>
      </c>
      <c r="CG239" s="25"/>
      <c r="CH239" s="27" t="str">
        <f t="shared" ref="CH239:CH265" si="581">IF(BW239="","",BW239)</f>
        <v/>
      </c>
      <c r="CI239" s="27" t="str">
        <f t="shared" ref="CI239:CI265" si="582">IF(BX239="","",BX239)</f>
        <v/>
      </c>
      <c r="CJ239" s="29" t="str">
        <f t="shared" ref="CJ239:CJ265" si="583">IF(CF239="","",(IF(CF239&lt;=-1%,(CH239+(ABS(CH239*CF239))),(CH239-((ABS(CH239*CF239))+CC239)))))</f>
        <v/>
      </c>
      <c r="CK239" s="27" t="str">
        <f t="shared" ref="CK239:CK265" si="584">IF(CJ239="","",IF(CJ239&lt;=10,"Tolerable",IF(CJ239&lt;=15,"Potencialmente no tolerable",IF(CJ239&gt;15,"No tolerable",""))))</f>
        <v/>
      </c>
      <c r="CL239" s="27" t="str">
        <f t="shared" ref="CL239:CL265" si="585">IF(CK239="","",IF(CK239="Tolerable","No",IF(CK239="Potencialmente no tolerable","No",IF(CK239="No tolerable","Si",""))))</f>
        <v/>
      </c>
      <c r="CM239" s="53"/>
      <c r="CN239" s="37"/>
      <c r="CO239" s="29" t="str">
        <f t="shared" ref="CO239:CO265" si="586">IF(CE239="","",CE239)</f>
        <v/>
      </c>
      <c r="CP239" s="28"/>
      <c r="CQ239" s="29" t="str">
        <f t="shared" ref="CQ239:CQ265" si="587">IF(CO239="","",IF(CP239="","",(CO239-(CO239*CP239))))</f>
        <v/>
      </c>
      <c r="CR239" s="27"/>
      <c r="CS239" s="49" t="str">
        <f t="shared" ref="CS239:CS265" si="588">IF(CQ239="","",IF(CR239="","",((CQ239-CR239)/CQ239)))</f>
        <v/>
      </c>
      <c r="CT239" s="25"/>
      <c r="CU239" s="27" t="str">
        <f t="shared" ref="CU239:CU265" si="589">IF(CJ239="","",CJ239)</f>
        <v/>
      </c>
      <c r="CV239" s="27" t="str">
        <f t="shared" ref="CV239:CV265" si="590">IF(CK239="","",CK239)</f>
        <v/>
      </c>
      <c r="CW239" s="29" t="str">
        <f t="shared" ref="CW239:CW265" si="591">IF(CS239="","",(IF(CS239&lt;=-1%,(CU239+(ABS(CU239*CS239))),(CU239-((ABS(CU239*CS239))+CP239)))))</f>
        <v/>
      </c>
      <c r="CX239" s="27" t="str">
        <f t="shared" ref="CX239:CX265" si="592">IF(CW239="","",IF(CW239&lt;=10,"Tolerable",IF(CW239&lt;=15,"Potencialmente no tolerable",IF(CW239&gt;15,"No tolerable",""))))</f>
        <v/>
      </c>
      <c r="CY239" s="27" t="str">
        <f t="shared" ref="CY239:CY265" si="593">IF(CX239="","",IF(CX239="Tolerable","No",IF(CX239="Potencialmente no tolerable","No",IF(CX239="No tolerable","Si",""))))</f>
        <v/>
      </c>
      <c r="CZ239" s="30"/>
    </row>
    <row r="240" spans="1:104" ht="45.75" thickBot="1" x14ac:dyDescent="0.3">
      <c r="A240" s="17">
        <v>237</v>
      </c>
      <c r="B240" s="18" t="str">
        <f t="shared" si="563"/>
        <v>Atención Integral y Servicios a Grupos de Interés</v>
      </c>
      <c r="C240" s="18" t="str">
        <f t="shared" si="564"/>
        <v>Consumo del recurso hídrico</v>
      </c>
      <c r="D240" s="18" t="str">
        <f t="shared" si="565"/>
        <v>Agotamiento del recurso hídrico</v>
      </c>
      <c r="E240" s="35">
        <v>43647</v>
      </c>
      <c r="F240" s="167" t="s">
        <v>334</v>
      </c>
      <c r="G240" s="99" t="s">
        <v>177</v>
      </c>
      <c r="H240" s="99" t="s">
        <v>339</v>
      </c>
      <c r="I240" s="26" t="s">
        <v>9</v>
      </c>
      <c r="J240" s="27" t="s">
        <v>90</v>
      </c>
      <c r="K240" s="104" t="s">
        <v>230</v>
      </c>
      <c r="L240" s="53" t="s">
        <v>266</v>
      </c>
      <c r="M240" s="37" t="s">
        <v>233</v>
      </c>
      <c r="N240" s="26" t="s">
        <v>200</v>
      </c>
      <c r="O240" s="26" t="s">
        <v>463</v>
      </c>
      <c r="P240" s="26" t="s">
        <v>21</v>
      </c>
      <c r="Q240" s="26" t="s">
        <v>52</v>
      </c>
      <c r="R240" s="27" t="s">
        <v>71</v>
      </c>
      <c r="S240" s="55" t="s">
        <v>75</v>
      </c>
      <c r="T240" s="35">
        <v>43647</v>
      </c>
      <c r="U240" s="27" t="s">
        <v>99</v>
      </c>
      <c r="V240" s="27" t="s">
        <v>102</v>
      </c>
      <c r="W240" s="27" t="str">
        <f t="shared" si="566"/>
        <v>Bajo</v>
      </c>
      <c r="X240" s="27">
        <f t="shared" si="561"/>
        <v>1</v>
      </c>
      <c r="Y240" s="27">
        <f t="shared" si="562"/>
        <v>1</v>
      </c>
      <c r="Z240" s="27">
        <f t="shared" si="567"/>
        <v>1</v>
      </c>
      <c r="AA240" s="27" t="str">
        <f t="shared" si="568"/>
        <v>Tolerable</v>
      </c>
      <c r="AB240" s="27" t="str">
        <f t="shared" si="569"/>
        <v>No</v>
      </c>
      <c r="AC240" s="53" t="s">
        <v>306</v>
      </c>
      <c r="AD240" s="80" t="s">
        <v>230</v>
      </c>
      <c r="AE240" s="78">
        <v>0</v>
      </c>
      <c r="AF240" s="83">
        <v>0</v>
      </c>
      <c r="AG240" s="29">
        <f t="shared" si="570"/>
        <v>0</v>
      </c>
      <c r="AH240" s="27">
        <v>0</v>
      </c>
      <c r="AI240" s="184">
        <f t="shared" si="506"/>
        <v>0</v>
      </c>
      <c r="AJ240" s="142">
        <v>44006</v>
      </c>
      <c r="AK240" s="142" t="s">
        <v>291</v>
      </c>
      <c r="AL240" s="152" t="str">
        <f>IF(MATRIZASPECTOS[[#This Row],[(2) Tipo de valoración 2020]]="","",IF(MATRIZASPECTOS[[#This Row],[(2) Tipo de valoración 2020]]="Manual","",MATRIZASPECTOS[[#This Row],[Probabilidad]]))</f>
        <v>Improbable</v>
      </c>
      <c r="AM240" s="152" t="str">
        <f>IF(MATRIZASPECTOS[[#This Row],[(2) Tipo de valoración 2020]]="","",IF(MATRIZASPECTOS[[#This Row],[(2) Tipo de valoración 2020]]="Manual","",MATRIZASPECTOS[[#This Row],[Consecuencia]]))</f>
        <v>Baja</v>
      </c>
      <c r="AN240" s="153" t="str">
        <f t="shared" si="507"/>
        <v>Bajo</v>
      </c>
      <c r="AO240" s="153">
        <f t="shared" si="508"/>
        <v>1</v>
      </c>
      <c r="AP240" s="153">
        <f t="shared" si="509"/>
        <v>1</v>
      </c>
      <c r="AQ240" s="27">
        <f t="shared" si="510"/>
        <v>1</v>
      </c>
      <c r="AR240" s="29">
        <f t="shared" si="511"/>
        <v>1</v>
      </c>
      <c r="AS240" s="27" t="str">
        <f t="shared" si="571"/>
        <v>Tolerable</v>
      </c>
      <c r="AT240" s="27" t="str">
        <f t="shared" si="572"/>
        <v>No</v>
      </c>
      <c r="AU240" s="140" t="s">
        <v>300</v>
      </c>
      <c r="AV240" s="37" t="s">
        <v>230</v>
      </c>
      <c r="AW240" s="27">
        <v>0</v>
      </c>
      <c r="AX240" s="191">
        <v>0</v>
      </c>
      <c r="AY240" s="29">
        <f t="shared" si="512"/>
        <v>0</v>
      </c>
      <c r="AZ240" s="27">
        <v>0</v>
      </c>
      <c r="BA240" s="189">
        <f t="shared" si="513"/>
        <v>0</v>
      </c>
      <c r="BB240" s="142">
        <v>44105</v>
      </c>
      <c r="BC240" s="27" t="s">
        <v>292</v>
      </c>
      <c r="BD240" s="27" t="s">
        <v>99</v>
      </c>
      <c r="BE240" s="27" t="s">
        <v>102</v>
      </c>
      <c r="BF240" s="27" t="str">
        <f t="shared" si="514"/>
        <v>Bajo</v>
      </c>
      <c r="BG240" s="27">
        <f t="shared" si="515"/>
        <v>1</v>
      </c>
      <c r="BH240" s="27">
        <f t="shared" si="516"/>
        <v>1</v>
      </c>
      <c r="BI240" s="27">
        <f t="shared" si="517"/>
        <v>1</v>
      </c>
      <c r="BJ240" s="29">
        <f t="shared" si="518"/>
        <v>1</v>
      </c>
      <c r="BK240" s="27" t="str">
        <f t="shared" si="539"/>
        <v>Tolerable</v>
      </c>
      <c r="BL240" s="27" t="str">
        <f t="shared" si="519"/>
        <v>No</v>
      </c>
      <c r="BM240" s="53" t="s">
        <v>396</v>
      </c>
      <c r="BN240" s="37"/>
      <c r="BO240" s="29">
        <f t="shared" si="520"/>
        <v>0</v>
      </c>
      <c r="BP240" s="28"/>
      <c r="BQ240" s="29" t="str">
        <f t="shared" si="573"/>
        <v/>
      </c>
      <c r="BR240" s="27"/>
      <c r="BS240" s="49" t="str">
        <f t="shared" si="574"/>
        <v/>
      </c>
      <c r="BT240" s="25"/>
      <c r="BU240" s="27">
        <f t="shared" si="521"/>
        <v>1</v>
      </c>
      <c r="BV240" s="27" t="str">
        <f t="shared" si="522"/>
        <v>Tolerable</v>
      </c>
      <c r="BW240" s="29" t="str">
        <f t="shared" si="575"/>
        <v/>
      </c>
      <c r="BX240" s="27" t="str">
        <f t="shared" si="576"/>
        <v/>
      </c>
      <c r="BY240" s="27" t="str">
        <f t="shared" si="577"/>
        <v/>
      </c>
      <c r="BZ240" s="53"/>
      <c r="CA240" s="37"/>
      <c r="CB240" s="29" t="str">
        <f t="shared" si="578"/>
        <v/>
      </c>
      <c r="CC240" s="28"/>
      <c r="CD240" s="29" t="str">
        <f t="shared" si="579"/>
        <v/>
      </c>
      <c r="CE240" s="27"/>
      <c r="CF240" s="49" t="str">
        <f t="shared" si="580"/>
        <v/>
      </c>
      <c r="CG240" s="25"/>
      <c r="CH240" s="27" t="str">
        <f t="shared" si="581"/>
        <v/>
      </c>
      <c r="CI240" s="27" t="str">
        <f t="shared" si="582"/>
        <v/>
      </c>
      <c r="CJ240" s="29" t="str">
        <f t="shared" si="583"/>
        <v/>
      </c>
      <c r="CK240" s="27" t="str">
        <f t="shared" si="584"/>
        <v/>
      </c>
      <c r="CL240" s="27" t="str">
        <f t="shared" si="585"/>
        <v/>
      </c>
      <c r="CM240" s="53"/>
      <c r="CN240" s="37"/>
      <c r="CO240" s="29" t="str">
        <f t="shared" si="586"/>
        <v/>
      </c>
      <c r="CP240" s="28"/>
      <c r="CQ240" s="29" t="str">
        <f t="shared" si="587"/>
        <v/>
      </c>
      <c r="CR240" s="27"/>
      <c r="CS240" s="49" t="str">
        <f t="shared" si="588"/>
        <v/>
      </c>
      <c r="CT240" s="25"/>
      <c r="CU240" s="27" t="str">
        <f t="shared" si="589"/>
        <v/>
      </c>
      <c r="CV240" s="27" t="str">
        <f t="shared" si="590"/>
        <v/>
      </c>
      <c r="CW240" s="29" t="str">
        <f t="shared" si="591"/>
        <v/>
      </c>
      <c r="CX240" s="27" t="str">
        <f t="shared" si="592"/>
        <v/>
      </c>
      <c r="CY240" s="27" t="str">
        <f t="shared" si="593"/>
        <v/>
      </c>
      <c r="CZ240" s="30"/>
    </row>
    <row r="241" spans="1:104" ht="63.75" thickBot="1" x14ac:dyDescent="0.3">
      <c r="A241" s="17">
        <v>238</v>
      </c>
      <c r="B241" s="18" t="str">
        <f t="shared" si="563"/>
        <v>Atención Integral y Servicios a Grupos de Interés</v>
      </c>
      <c r="C241" s="18" t="str">
        <f t="shared" si="564"/>
        <v>Consumo de energía eléctrica</v>
      </c>
      <c r="D241" s="18" t="str">
        <f t="shared" si="565"/>
        <v>Presión sobre el recurso energético eléctrico</v>
      </c>
      <c r="E241" s="35">
        <v>43647</v>
      </c>
      <c r="F241" s="167" t="s">
        <v>334</v>
      </c>
      <c r="G241" s="99" t="s">
        <v>177</v>
      </c>
      <c r="H241" s="99" t="s">
        <v>339</v>
      </c>
      <c r="I241" s="26" t="s">
        <v>9</v>
      </c>
      <c r="J241" s="27" t="s">
        <v>90</v>
      </c>
      <c r="K241" s="104" t="s">
        <v>230</v>
      </c>
      <c r="L241" s="53" t="s">
        <v>266</v>
      </c>
      <c r="M241" s="37" t="s">
        <v>233</v>
      </c>
      <c r="N241" s="26" t="s">
        <v>201</v>
      </c>
      <c r="O241" s="26" t="s">
        <v>463</v>
      </c>
      <c r="P241" s="26" t="s">
        <v>36</v>
      </c>
      <c r="Q241" s="26" t="s">
        <v>65</v>
      </c>
      <c r="R241" s="27" t="s">
        <v>71</v>
      </c>
      <c r="S241" s="55" t="s">
        <v>75</v>
      </c>
      <c r="T241" s="35">
        <v>43647</v>
      </c>
      <c r="U241" s="27" t="s">
        <v>101</v>
      </c>
      <c r="V241" s="27" t="s">
        <v>104</v>
      </c>
      <c r="W241" s="27" t="str">
        <f t="shared" si="566"/>
        <v>Alto</v>
      </c>
      <c r="X241" s="27">
        <f t="shared" si="561"/>
        <v>5</v>
      </c>
      <c r="Y241" s="27">
        <f t="shared" si="562"/>
        <v>5</v>
      </c>
      <c r="Z241" s="27">
        <f t="shared" si="567"/>
        <v>25</v>
      </c>
      <c r="AA241" s="27" t="str">
        <f t="shared" si="568"/>
        <v>No tolerable</v>
      </c>
      <c r="AB241" s="27" t="str">
        <f t="shared" si="569"/>
        <v>Si</v>
      </c>
      <c r="AC241" s="53" t="s">
        <v>307</v>
      </c>
      <c r="AD241" s="80" t="s">
        <v>283</v>
      </c>
      <c r="AE241" s="78">
        <v>68.84</v>
      </c>
      <c r="AF241" s="83">
        <v>0</v>
      </c>
      <c r="AG241" s="29">
        <f t="shared" si="570"/>
        <v>68.84</v>
      </c>
      <c r="AH241" s="27">
        <v>76.09</v>
      </c>
      <c r="AI241" s="184">
        <f t="shared" si="506"/>
        <v>-0.10531667635095875</v>
      </c>
      <c r="AJ241" s="142">
        <v>44006</v>
      </c>
      <c r="AK241" s="142" t="s">
        <v>291</v>
      </c>
      <c r="AL241" s="152" t="str">
        <f>IF(MATRIZASPECTOS[[#This Row],[(2) Tipo de valoración 2020]]="","",IF(MATRIZASPECTOS[[#This Row],[(2) Tipo de valoración 2020]]="Manual","",MATRIZASPECTOS[[#This Row],[Probabilidad]]))</f>
        <v>Certeza</v>
      </c>
      <c r="AM241" s="152" t="str">
        <f>IF(MATRIZASPECTOS[[#This Row],[(2) Tipo de valoración 2020]]="","",IF(MATRIZASPECTOS[[#This Row],[(2) Tipo de valoración 2020]]="Manual","",MATRIZASPECTOS[[#This Row],[Consecuencia]]))</f>
        <v>Alta</v>
      </c>
      <c r="AN241" s="153" t="str">
        <f t="shared" si="507"/>
        <v>Alto</v>
      </c>
      <c r="AO241" s="153">
        <f t="shared" si="508"/>
        <v>5</v>
      </c>
      <c r="AP241" s="153">
        <f t="shared" si="509"/>
        <v>5</v>
      </c>
      <c r="AQ241" s="27">
        <f t="shared" si="510"/>
        <v>25</v>
      </c>
      <c r="AR241" s="29">
        <f t="shared" si="511"/>
        <v>27.632916908773968</v>
      </c>
      <c r="AS241" s="27" t="str">
        <f t="shared" si="571"/>
        <v>No tolerable</v>
      </c>
      <c r="AT241" s="27" t="str">
        <f t="shared" si="572"/>
        <v>Si</v>
      </c>
      <c r="AU241" s="140" t="s">
        <v>301</v>
      </c>
      <c r="AV241" s="37" t="s">
        <v>283</v>
      </c>
      <c r="AW241" s="27">
        <v>76.09</v>
      </c>
      <c r="AX241" s="191">
        <v>0.14845894940336801</v>
      </c>
      <c r="AY241" s="29">
        <f t="shared" si="512"/>
        <v>64.793758539897738</v>
      </c>
      <c r="AZ241" s="27">
        <v>59.39</v>
      </c>
      <c r="BA241" s="189">
        <f t="shared" si="513"/>
        <v>8.3399368421732956E-2</v>
      </c>
      <c r="BB241" s="142">
        <v>44105</v>
      </c>
      <c r="BC241" s="27" t="s">
        <v>291</v>
      </c>
      <c r="BD241" s="27" t="str">
        <f>IF(MATRIZASPECTOS[[#This Row],[(E) Tipo de valoración extraordinaria 2020]]="","",IF(MATRIZASPECTOS[[#This Row],[(E) Tipo de valoración extraordinaria 2020]]="Manual","",MATRIZASPECTOS[[#This Row],[(2) Probabilidad]]))</f>
        <v>Certeza</v>
      </c>
      <c r="BE241" s="27" t="str">
        <f>IF(MATRIZASPECTOS[[#This Row],[(E) Tipo de valoración extraordinaria 2020]]="","",IF(MATRIZASPECTOS[[#This Row],[(E) Tipo de valoración extraordinaria 2020]]="Manual","",MATRIZASPECTOS[[#This Row],[(2) Consecuencia]]))</f>
        <v>Alta</v>
      </c>
      <c r="BF241" s="27" t="str">
        <f t="shared" si="514"/>
        <v>Alto</v>
      </c>
      <c r="BG241" s="27">
        <f t="shared" si="515"/>
        <v>5</v>
      </c>
      <c r="BH241" s="27">
        <f t="shared" si="516"/>
        <v>5</v>
      </c>
      <c r="BI241" s="29">
        <f t="shared" si="517"/>
        <v>27.632916908773968</v>
      </c>
      <c r="BJ241" s="29">
        <f t="shared" si="518"/>
        <v>25.179890141528624</v>
      </c>
      <c r="BK241" s="27" t="str">
        <f t="shared" si="539"/>
        <v>No tolerable</v>
      </c>
      <c r="BL241" s="27" t="str">
        <f t="shared" si="519"/>
        <v>Si</v>
      </c>
      <c r="BM241" s="53" t="s">
        <v>453</v>
      </c>
      <c r="BN241" s="37"/>
      <c r="BO241" s="29">
        <f t="shared" si="520"/>
        <v>76.09</v>
      </c>
      <c r="BP241" s="28"/>
      <c r="BQ241" s="29" t="str">
        <f t="shared" si="573"/>
        <v/>
      </c>
      <c r="BR241" s="27"/>
      <c r="BS241" s="49" t="str">
        <f t="shared" si="574"/>
        <v/>
      </c>
      <c r="BT241" s="25"/>
      <c r="BU241" s="27">
        <f t="shared" si="521"/>
        <v>27.632916908773968</v>
      </c>
      <c r="BV241" s="27" t="str">
        <f t="shared" si="522"/>
        <v>No tolerable</v>
      </c>
      <c r="BW241" s="29" t="str">
        <f t="shared" si="575"/>
        <v/>
      </c>
      <c r="BX241" s="27" t="str">
        <f t="shared" si="576"/>
        <v/>
      </c>
      <c r="BY241" s="27" t="str">
        <f t="shared" si="577"/>
        <v/>
      </c>
      <c r="BZ241" s="53"/>
      <c r="CA241" s="37"/>
      <c r="CB241" s="29" t="str">
        <f t="shared" si="578"/>
        <v/>
      </c>
      <c r="CC241" s="28"/>
      <c r="CD241" s="29" t="str">
        <f t="shared" si="579"/>
        <v/>
      </c>
      <c r="CE241" s="27"/>
      <c r="CF241" s="49" t="str">
        <f t="shared" si="580"/>
        <v/>
      </c>
      <c r="CG241" s="25"/>
      <c r="CH241" s="27" t="str">
        <f t="shared" si="581"/>
        <v/>
      </c>
      <c r="CI241" s="27" t="str">
        <f t="shared" si="582"/>
        <v/>
      </c>
      <c r="CJ241" s="29" t="str">
        <f t="shared" si="583"/>
        <v/>
      </c>
      <c r="CK241" s="27" t="str">
        <f t="shared" si="584"/>
        <v/>
      </c>
      <c r="CL241" s="27" t="str">
        <f t="shared" si="585"/>
        <v/>
      </c>
      <c r="CM241" s="53"/>
      <c r="CN241" s="37"/>
      <c r="CO241" s="29" t="str">
        <f t="shared" si="586"/>
        <v/>
      </c>
      <c r="CP241" s="28"/>
      <c r="CQ241" s="29" t="str">
        <f t="shared" si="587"/>
        <v/>
      </c>
      <c r="CR241" s="27"/>
      <c r="CS241" s="49" t="str">
        <f t="shared" si="588"/>
        <v/>
      </c>
      <c r="CT241" s="25"/>
      <c r="CU241" s="27" t="str">
        <f t="shared" si="589"/>
        <v/>
      </c>
      <c r="CV241" s="27" t="str">
        <f t="shared" si="590"/>
        <v/>
      </c>
      <c r="CW241" s="29" t="str">
        <f t="shared" si="591"/>
        <v/>
      </c>
      <c r="CX241" s="27" t="str">
        <f t="shared" si="592"/>
        <v/>
      </c>
      <c r="CY241" s="27" t="str">
        <f t="shared" si="593"/>
        <v/>
      </c>
      <c r="CZ241" s="30"/>
    </row>
    <row r="242" spans="1:104" ht="45.75" thickBot="1" x14ac:dyDescent="0.3">
      <c r="A242" s="17">
        <v>239</v>
      </c>
      <c r="B242" s="18" t="str">
        <f t="shared" si="563"/>
        <v>Atención Integral y Servicios a Grupos de Interés</v>
      </c>
      <c r="C242" s="18" t="str">
        <f t="shared" si="564"/>
        <v>Consumo de materias primas e insumos</v>
      </c>
      <c r="D242" s="18" t="str">
        <f t="shared" si="565"/>
        <v>Agotamiento de los recursos naturales no renovables</v>
      </c>
      <c r="E242" s="35">
        <v>43647</v>
      </c>
      <c r="F242" s="167" t="s">
        <v>334</v>
      </c>
      <c r="G242" s="99" t="s">
        <v>177</v>
      </c>
      <c r="H242" s="99" t="s">
        <v>339</v>
      </c>
      <c r="I242" s="26" t="s">
        <v>9</v>
      </c>
      <c r="J242" s="27" t="s">
        <v>90</v>
      </c>
      <c r="K242" s="104" t="s">
        <v>230</v>
      </c>
      <c r="L242" s="53" t="s">
        <v>266</v>
      </c>
      <c r="M242" s="37" t="s">
        <v>233</v>
      </c>
      <c r="N242" s="26" t="s">
        <v>202</v>
      </c>
      <c r="O242" s="26" t="s">
        <v>463</v>
      </c>
      <c r="P242" s="26" t="s">
        <v>24</v>
      </c>
      <c r="Q242" s="26" t="s">
        <v>62</v>
      </c>
      <c r="R242" s="27" t="s">
        <v>71</v>
      </c>
      <c r="S242" s="55" t="s">
        <v>77</v>
      </c>
      <c r="T242" s="35">
        <v>43647</v>
      </c>
      <c r="U242" s="27" t="s">
        <v>100</v>
      </c>
      <c r="V242" s="27" t="s">
        <v>104</v>
      </c>
      <c r="W242" s="27" t="str">
        <f t="shared" si="566"/>
        <v>Moderado</v>
      </c>
      <c r="X242" s="27">
        <f t="shared" si="561"/>
        <v>3</v>
      </c>
      <c r="Y242" s="27">
        <f t="shared" si="562"/>
        <v>5</v>
      </c>
      <c r="Z242" s="27">
        <f t="shared" si="567"/>
        <v>15</v>
      </c>
      <c r="AA242" s="27" t="str">
        <f t="shared" si="568"/>
        <v>Potencialmente no tolerable</v>
      </c>
      <c r="AB242" s="27" t="str">
        <f t="shared" si="569"/>
        <v>No</v>
      </c>
      <c r="AC242" s="53" t="s">
        <v>306</v>
      </c>
      <c r="AD242" s="80" t="s">
        <v>230</v>
      </c>
      <c r="AE242" s="27">
        <v>0</v>
      </c>
      <c r="AF242" s="28">
        <v>0</v>
      </c>
      <c r="AG242" s="29">
        <f t="shared" si="570"/>
        <v>0</v>
      </c>
      <c r="AH242" s="27">
        <v>0</v>
      </c>
      <c r="AI242" s="184">
        <f t="shared" si="506"/>
        <v>0</v>
      </c>
      <c r="AJ242" s="142">
        <v>44006</v>
      </c>
      <c r="AK242" s="142" t="s">
        <v>291</v>
      </c>
      <c r="AL242" s="152" t="str">
        <f>IF(MATRIZASPECTOS[[#This Row],[(2) Tipo de valoración 2020]]="","",IF(MATRIZASPECTOS[[#This Row],[(2) Tipo de valoración 2020]]="Manual","",MATRIZASPECTOS[[#This Row],[Probabilidad]]))</f>
        <v>Probable</v>
      </c>
      <c r="AM242" s="152" t="str">
        <f>IF(MATRIZASPECTOS[[#This Row],[(2) Tipo de valoración 2020]]="","",IF(MATRIZASPECTOS[[#This Row],[(2) Tipo de valoración 2020]]="Manual","",MATRIZASPECTOS[[#This Row],[Consecuencia]]))</f>
        <v>Alta</v>
      </c>
      <c r="AN242" s="153" t="str">
        <f t="shared" si="507"/>
        <v>Moderado</v>
      </c>
      <c r="AO242" s="153">
        <f t="shared" si="508"/>
        <v>3</v>
      </c>
      <c r="AP242" s="153">
        <f t="shared" si="509"/>
        <v>5</v>
      </c>
      <c r="AQ242" s="27">
        <f t="shared" si="510"/>
        <v>15</v>
      </c>
      <c r="AR242" s="29">
        <f t="shared" si="511"/>
        <v>15</v>
      </c>
      <c r="AS242" s="27" t="str">
        <f t="shared" si="571"/>
        <v>Potencialmente no tolerable</v>
      </c>
      <c r="AT242" s="27" t="str">
        <f t="shared" si="572"/>
        <v>No</v>
      </c>
      <c r="AU242" s="140" t="s">
        <v>300</v>
      </c>
      <c r="AV242" s="37" t="s">
        <v>230</v>
      </c>
      <c r="AW242" s="27">
        <v>0</v>
      </c>
      <c r="AX242" s="191">
        <v>0</v>
      </c>
      <c r="AY242" s="29">
        <f t="shared" si="512"/>
        <v>0</v>
      </c>
      <c r="AZ242" s="27">
        <v>0</v>
      </c>
      <c r="BA242" s="189">
        <f t="shared" si="513"/>
        <v>0</v>
      </c>
      <c r="BB242" s="145">
        <v>44105</v>
      </c>
      <c r="BC242" s="27" t="s">
        <v>292</v>
      </c>
      <c r="BD242" s="27" t="s">
        <v>100</v>
      </c>
      <c r="BE242" s="27" t="s">
        <v>103</v>
      </c>
      <c r="BF242" s="27" t="str">
        <f t="shared" si="514"/>
        <v>Bajo</v>
      </c>
      <c r="BG242" s="27">
        <f t="shared" si="515"/>
        <v>3</v>
      </c>
      <c r="BH242" s="27">
        <f t="shared" si="516"/>
        <v>3</v>
      </c>
      <c r="BI242" s="27">
        <f t="shared" si="517"/>
        <v>9</v>
      </c>
      <c r="BJ242" s="29">
        <f t="shared" si="518"/>
        <v>9</v>
      </c>
      <c r="BK242" s="27" t="str">
        <f t="shared" si="539"/>
        <v>Tolerable</v>
      </c>
      <c r="BL242" s="27" t="str">
        <f t="shared" si="519"/>
        <v>No</v>
      </c>
      <c r="BM242" s="53" t="s">
        <v>436</v>
      </c>
      <c r="BN242" s="37"/>
      <c r="BO242" s="29">
        <f t="shared" si="520"/>
        <v>0</v>
      </c>
      <c r="BP242" s="28"/>
      <c r="BQ242" s="29" t="str">
        <f t="shared" si="573"/>
        <v/>
      </c>
      <c r="BR242" s="27"/>
      <c r="BS242" s="49" t="str">
        <f t="shared" si="574"/>
        <v/>
      </c>
      <c r="BT242" s="25"/>
      <c r="BU242" s="27">
        <f t="shared" si="521"/>
        <v>15</v>
      </c>
      <c r="BV242" s="27" t="str">
        <f t="shared" si="522"/>
        <v>Potencialmente no tolerable</v>
      </c>
      <c r="BW242" s="29" t="str">
        <f t="shared" si="575"/>
        <v/>
      </c>
      <c r="BX242" s="27" t="str">
        <f t="shared" si="576"/>
        <v/>
      </c>
      <c r="BY242" s="27" t="str">
        <f t="shared" si="577"/>
        <v/>
      </c>
      <c r="BZ242" s="53"/>
      <c r="CA242" s="37"/>
      <c r="CB242" s="29" t="str">
        <f t="shared" si="578"/>
        <v/>
      </c>
      <c r="CC242" s="28"/>
      <c r="CD242" s="29" t="str">
        <f t="shared" si="579"/>
        <v/>
      </c>
      <c r="CE242" s="27"/>
      <c r="CF242" s="49" t="str">
        <f t="shared" si="580"/>
        <v/>
      </c>
      <c r="CG242" s="25"/>
      <c r="CH242" s="27" t="str">
        <f t="shared" si="581"/>
        <v/>
      </c>
      <c r="CI242" s="27" t="str">
        <f t="shared" si="582"/>
        <v/>
      </c>
      <c r="CJ242" s="29" t="str">
        <f t="shared" si="583"/>
        <v/>
      </c>
      <c r="CK242" s="27" t="str">
        <f t="shared" si="584"/>
        <v/>
      </c>
      <c r="CL242" s="27" t="str">
        <f t="shared" si="585"/>
        <v/>
      </c>
      <c r="CM242" s="53"/>
      <c r="CN242" s="37"/>
      <c r="CO242" s="29" t="str">
        <f t="shared" si="586"/>
        <v/>
      </c>
      <c r="CP242" s="28"/>
      <c r="CQ242" s="29" t="str">
        <f t="shared" si="587"/>
        <v/>
      </c>
      <c r="CR242" s="27"/>
      <c r="CS242" s="49" t="str">
        <f t="shared" si="588"/>
        <v/>
      </c>
      <c r="CT242" s="25"/>
      <c r="CU242" s="27" t="str">
        <f t="shared" si="589"/>
        <v/>
      </c>
      <c r="CV242" s="27" t="str">
        <f t="shared" si="590"/>
        <v/>
      </c>
      <c r="CW242" s="29" t="str">
        <f t="shared" si="591"/>
        <v/>
      </c>
      <c r="CX242" s="27" t="str">
        <f t="shared" si="592"/>
        <v/>
      </c>
      <c r="CY242" s="27" t="str">
        <f t="shared" si="593"/>
        <v/>
      </c>
      <c r="CZ242" s="30"/>
    </row>
    <row r="243" spans="1:104" ht="45.75" thickBot="1" x14ac:dyDescent="0.3">
      <c r="A243" s="17">
        <v>240</v>
      </c>
      <c r="B243" s="18" t="str">
        <f t="shared" si="563"/>
        <v>Atención Integral y Servicios a Grupos de Interés</v>
      </c>
      <c r="C243" s="18" t="str">
        <f t="shared" si="564"/>
        <v>Consumo de materias primas e insumos</v>
      </c>
      <c r="D243" s="18" t="str">
        <f t="shared" si="565"/>
        <v>Agotamiento general de los recursos naturales</v>
      </c>
      <c r="E243" s="35">
        <v>43647</v>
      </c>
      <c r="F243" s="167" t="s">
        <v>334</v>
      </c>
      <c r="G243" s="99" t="s">
        <v>177</v>
      </c>
      <c r="H243" s="99" t="s">
        <v>339</v>
      </c>
      <c r="I243" s="26" t="s">
        <v>9</v>
      </c>
      <c r="J243" s="27" t="s">
        <v>90</v>
      </c>
      <c r="K243" s="104" t="s">
        <v>230</v>
      </c>
      <c r="L243" s="53" t="s">
        <v>266</v>
      </c>
      <c r="M243" s="37" t="s">
        <v>233</v>
      </c>
      <c r="N243" s="26" t="s">
        <v>205</v>
      </c>
      <c r="O243" s="26" t="s">
        <v>463</v>
      </c>
      <c r="P243" s="26" t="s">
        <v>24</v>
      </c>
      <c r="Q243" s="26" t="s">
        <v>63</v>
      </c>
      <c r="R243" s="27" t="s">
        <v>71</v>
      </c>
      <c r="S243" s="55" t="s">
        <v>77</v>
      </c>
      <c r="T243" s="35">
        <v>43647</v>
      </c>
      <c r="U243" s="27" t="s">
        <v>100</v>
      </c>
      <c r="V243" s="27" t="s">
        <v>102</v>
      </c>
      <c r="W243" s="27" t="str">
        <f t="shared" si="566"/>
        <v>Bajo</v>
      </c>
      <c r="X243" s="27">
        <f t="shared" si="561"/>
        <v>3</v>
      </c>
      <c r="Y243" s="27">
        <f t="shared" si="562"/>
        <v>1</v>
      </c>
      <c r="Z243" s="27">
        <f t="shared" si="567"/>
        <v>3</v>
      </c>
      <c r="AA243" s="27" t="str">
        <f t="shared" si="568"/>
        <v>Tolerable</v>
      </c>
      <c r="AB243" s="27" t="str">
        <f t="shared" si="569"/>
        <v>No</v>
      </c>
      <c r="AC243" s="53" t="s">
        <v>306</v>
      </c>
      <c r="AD243" s="80" t="s">
        <v>230</v>
      </c>
      <c r="AE243" s="78">
        <v>0</v>
      </c>
      <c r="AF243" s="83">
        <v>0</v>
      </c>
      <c r="AG243" s="29">
        <f t="shared" si="570"/>
        <v>0</v>
      </c>
      <c r="AH243" s="27">
        <v>0</v>
      </c>
      <c r="AI243" s="184">
        <f t="shared" si="506"/>
        <v>0</v>
      </c>
      <c r="AJ243" s="142">
        <v>44006</v>
      </c>
      <c r="AK243" s="142" t="s">
        <v>291</v>
      </c>
      <c r="AL243" s="152" t="str">
        <f>IF(MATRIZASPECTOS[[#This Row],[(2) Tipo de valoración 2020]]="","",IF(MATRIZASPECTOS[[#This Row],[(2) Tipo de valoración 2020]]="Manual","",MATRIZASPECTOS[[#This Row],[Probabilidad]]))</f>
        <v>Probable</v>
      </c>
      <c r="AM243" s="152" t="str">
        <f>IF(MATRIZASPECTOS[[#This Row],[(2) Tipo de valoración 2020]]="","",IF(MATRIZASPECTOS[[#This Row],[(2) Tipo de valoración 2020]]="Manual","",MATRIZASPECTOS[[#This Row],[Consecuencia]]))</f>
        <v>Baja</v>
      </c>
      <c r="AN243" s="153" t="str">
        <f t="shared" si="507"/>
        <v>Bajo</v>
      </c>
      <c r="AO243" s="153">
        <f t="shared" si="508"/>
        <v>3</v>
      </c>
      <c r="AP243" s="153">
        <f t="shared" si="509"/>
        <v>1</v>
      </c>
      <c r="AQ243" s="27">
        <f t="shared" si="510"/>
        <v>3</v>
      </c>
      <c r="AR243" s="29">
        <f t="shared" si="511"/>
        <v>3</v>
      </c>
      <c r="AS243" s="27" t="str">
        <f t="shared" si="571"/>
        <v>Tolerable</v>
      </c>
      <c r="AT243" s="27" t="str">
        <f t="shared" si="572"/>
        <v>No</v>
      </c>
      <c r="AU243" s="140" t="s">
        <v>300</v>
      </c>
      <c r="AV243" s="37" t="s">
        <v>230</v>
      </c>
      <c r="AW243" s="27">
        <v>0</v>
      </c>
      <c r="AX243" s="191">
        <v>0</v>
      </c>
      <c r="AY243" s="29">
        <f t="shared" si="512"/>
        <v>0</v>
      </c>
      <c r="AZ243" s="27">
        <v>0</v>
      </c>
      <c r="BA243" s="189">
        <f t="shared" si="513"/>
        <v>0</v>
      </c>
      <c r="BB243" s="145">
        <v>44105</v>
      </c>
      <c r="BC243" s="27" t="s">
        <v>292</v>
      </c>
      <c r="BD243" s="27" t="s">
        <v>99</v>
      </c>
      <c r="BE243" s="27" t="s">
        <v>102</v>
      </c>
      <c r="BF243" s="27" t="str">
        <f t="shared" si="514"/>
        <v>Bajo</v>
      </c>
      <c r="BG243" s="27">
        <f t="shared" si="515"/>
        <v>1</v>
      </c>
      <c r="BH243" s="27">
        <f t="shared" si="516"/>
        <v>1</v>
      </c>
      <c r="BI243" s="27">
        <f t="shared" si="517"/>
        <v>1</v>
      </c>
      <c r="BJ243" s="29">
        <f t="shared" si="518"/>
        <v>1</v>
      </c>
      <c r="BK243" s="27" t="str">
        <f t="shared" si="539"/>
        <v>Tolerable</v>
      </c>
      <c r="BL243" s="27" t="str">
        <f t="shared" si="519"/>
        <v>No</v>
      </c>
      <c r="BM243" s="53" t="s">
        <v>424</v>
      </c>
      <c r="BN243" s="37"/>
      <c r="BO243" s="29">
        <f t="shared" si="520"/>
        <v>0</v>
      </c>
      <c r="BP243" s="28"/>
      <c r="BQ243" s="29" t="str">
        <f t="shared" si="573"/>
        <v/>
      </c>
      <c r="BR243" s="27"/>
      <c r="BS243" s="49" t="str">
        <f t="shared" si="574"/>
        <v/>
      </c>
      <c r="BT243" s="25"/>
      <c r="BU243" s="27">
        <f t="shared" si="521"/>
        <v>3</v>
      </c>
      <c r="BV243" s="27" t="str">
        <f t="shared" si="522"/>
        <v>Tolerable</v>
      </c>
      <c r="BW243" s="29" t="str">
        <f t="shared" si="575"/>
        <v/>
      </c>
      <c r="BX243" s="27" t="str">
        <f t="shared" si="576"/>
        <v/>
      </c>
      <c r="BY243" s="27" t="str">
        <f t="shared" si="577"/>
        <v/>
      </c>
      <c r="BZ243" s="53"/>
      <c r="CA243" s="37"/>
      <c r="CB243" s="29" t="str">
        <f t="shared" si="578"/>
        <v/>
      </c>
      <c r="CC243" s="28"/>
      <c r="CD243" s="29" t="str">
        <f t="shared" si="579"/>
        <v/>
      </c>
      <c r="CE243" s="27"/>
      <c r="CF243" s="49" t="str">
        <f t="shared" si="580"/>
        <v/>
      </c>
      <c r="CG243" s="25"/>
      <c r="CH243" s="27" t="str">
        <f t="shared" si="581"/>
        <v/>
      </c>
      <c r="CI243" s="27" t="str">
        <f t="shared" si="582"/>
        <v/>
      </c>
      <c r="CJ243" s="29" t="str">
        <f t="shared" si="583"/>
        <v/>
      </c>
      <c r="CK243" s="27" t="str">
        <f t="shared" si="584"/>
        <v/>
      </c>
      <c r="CL243" s="27" t="str">
        <f t="shared" si="585"/>
        <v/>
      </c>
      <c r="CM243" s="53"/>
      <c r="CN243" s="37"/>
      <c r="CO243" s="29" t="str">
        <f t="shared" si="586"/>
        <v/>
      </c>
      <c r="CP243" s="28"/>
      <c r="CQ243" s="29" t="str">
        <f t="shared" si="587"/>
        <v/>
      </c>
      <c r="CR243" s="27"/>
      <c r="CS243" s="49" t="str">
        <f t="shared" si="588"/>
        <v/>
      </c>
      <c r="CT243" s="25"/>
      <c r="CU243" s="27" t="str">
        <f t="shared" si="589"/>
        <v/>
      </c>
      <c r="CV243" s="27" t="str">
        <f t="shared" si="590"/>
        <v/>
      </c>
      <c r="CW243" s="29" t="str">
        <f t="shared" si="591"/>
        <v/>
      </c>
      <c r="CX243" s="27" t="str">
        <f t="shared" si="592"/>
        <v/>
      </c>
      <c r="CY243" s="27" t="str">
        <f t="shared" si="593"/>
        <v/>
      </c>
      <c r="CZ243" s="30"/>
    </row>
    <row r="244" spans="1:104" ht="45.75" thickBot="1" x14ac:dyDescent="0.3">
      <c r="A244" s="17">
        <v>241</v>
      </c>
      <c r="B244" s="18" t="str">
        <f t="shared" si="563"/>
        <v>Atención Integral y Servicios a Grupos de Interés</v>
      </c>
      <c r="C244" s="18" t="str">
        <f t="shared" si="564"/>
        <v>Consumo de materias primas e insumos</v>
      </c>
      <c r="D244" s="18" t="str">
        <f t="shared" si="565"/>
        <v>Agotamiento de los recursos naturales no renovables</v>
      </c>
      <c r="E244" s="35">
        <v>43647</v>
      </c>
      <c r="F244" s="167" t="s">
        <v>334</v>
      </c>
      <c r="G244" s="99" t="s">
        <v>177</v>
      </c>
      <c r="H244" s="99" t="s">
        <v>339</v>
      </c>
      <c r="I244" s="26" t="s">
        <v>9</v>
      </c>
      <c r="J244" s="27" t="s">
        <v>90</v>
      </c>
      <c r="K244" s="104" t="s">
        <v>230</v>
      </c>
      <c r="L244" s="53" t="s">
        <v>266</v>
      </c>
      <c r="M244" s="37" t="s">
        <v>233</v>
      </c>
      <c r="N244" s="26" t="s">
        <v>203</v>
      </c>
      <c r="O244" s="26" t="s">
        <v>458</v>
      </c>
      <c r="P244" s="26" t="s">
        <v>24</v>
      </c>
      <c r="Q244" s="26" t="s">
        <v>62</v>
      </c>
      <c r="R244" s="27" t="s">
        <v>71</v>
      </c>
      <c r="S244" s="55" t="s">
        <v>77</v>
      </c>
      <c r="T244" s="35">
        <v>43647</v>
      </c>
      <c r="U244" s="27" t="s">
        <v>101</v>
      </c>
      <c r="V244" s="27" t="s">
        <v>103</v>
      </c>
      <c r="W244" s="27" t="str">
        <f t="shared" si="566"/>
        <v>Moderado</v>
      </c>
      <c r="X244" s="27">
        <f t="shared" si="561"/>
        <v>5</v>
      </c>
      <c r="Y244" s="27">
        <f t="shared" si="562"/>
        <v>3</v>
      </c>
      <c r="Z244" s="27">
        <f t="shared" si="567"/>
        <v>15</v>
      </c>
      <c r="AA244" s="27" t="str">
        <f t="shared" si="568"/>
        <v>Potencialmente no tolerable</v>
      </c>
      <c r="AB244" s="27" t="str">
        <f t="shared" si="569"/>
        <v>No</v>
      </c>
      <c r="AC244" s="53" t="s">
        <v>306</v>
      </c>
      <c r="AD244" s="37" t="s">
        <v>230</v>
      </c>
      <c r="AE244" s="27">
        <v>0</v>
      </c>
      <c r="AF244" s="28">
        <v>0</v>
      </c>
      <c r="AG244" s="29">
        <f t="shared" si="570"/>
        <v>0</v>
      </c>
      <c r="AH244" s="27">
        <v>0</v>
      </c>
      <c r="AI244" s="184">
        <f t="shared" si="506"/>
        <v>0</v>
      </c>
      <c r="AJ244" s="142">
        <v>44006</v>
      </c>
      <c r="AK244" s="142" t="s">
        <v>291</v>
      </c>
      <c r="AL244" s="152" t="str">
        <f>IF(MATRIZASPECTOS[[#This Row],[(2) Tipo de valoración 2020]]="","",IF(MATRIZASPECTOS[[#This Row],[(2) Tipo de valoración 2020]]="Manual","",MATRIZASPECTOS[[#This Row],[Probabilidad]]))</f>
        <v>Certeza</v>
      </c>
      <c r="AM244" s="152" t="str">
        <f>IF(MATRIZASPECTOS[[#This Row],[(2) Tipo de valoración 2020]]="","",IF(MATRIZASPECTOS[[#This Row],[(2) Tipo de valoración 2020]]="Manual","",MATRIZASPECTOS[[#This Row],[Consecuencia]]))</f>
        <v>Moderada</v>
      </c>
      <c r="AN244" s="153" t="str">
        <f t="shared" si="507"/>
        <v>Moderado</v>
      </c>
      <c r="AO244" s="153">
        <f t="shared" si="508"/>
        <v>5</v>
      </c>
      <c r="AP244" s="153">
        <f t="shared" si="509"/>
        <v>3</v>
      </c>
      <c r="AQ244" s="27">
        <f t="shared" si="510"/>
        <v>15</v>
      </c>
      <c r="AR244" s="29">
        <f t="shared" si="511"/>
        <v>15</v>
      </c>
      <c r="AS244" s="27" t="str">
        <f t="shared" si="571"/>
        <v>Potencialmente no tolerable</v>
      </c>
      <c r="AT244" s="27" t="str">
        <f t="shared" si="572"/>
        <v>No</v>
      </c>
      <c r="AU244" s="140" t="s">
        <v>300</v>
      </c>
      <c r="AV244" s="37" t="s">
        <v>230</v>
      </c>
      <c r="AW244" s="27">
        <v>0</v>
      </c>
      <c r="AX244" s="191">
        <v>0</v>
      </c>
      <c r="AY244" s="29">
        <f t="shared" si="512"/>
        <v>0</v>
      </c>
      <c r="AZ244" s="27">
        <v>0</v>
      </c>
      <c r="BA244" s="189">
        <f t="shared" si="513"/>
        <v>0</v>
      </c>
      <c r="BB244" s="145">
        <v>44105</v>
      </c>
      <c r="BC244" s="27" t="s">
        <v>292</v>
      </c>
      <c r="BD244" s="27" t="s">
        <v>100</v>
      </c>
      <c r="BE244" s="27" t="s">
        <v>103</v>
      </c>
      <c r="BF244" s="27" t="str">
        <f t="shared" si="514"/>
        <v>Bajo</v>
      </c>
      <c r="BG244" s="27">
        <f t="shared" si="515"/>
        <v>3</v>
      </c>
      <c r="BH244" s="27">
        <f t="shared" si="516"/>
        <v>3</v>
      </c>
      <c r="BI244" s="27">
        <f t="shared" si="517"/>
        <v>9</v>
      </c>
      <c r="BJ244" s="29">
        <f t="shared" si="518"/>
        <v>9</v>
      </c>
      <c r="BK244" s="27" t="str">
        <f t="shared" si="539"/>
        <v>Tolerable</v>
      </c>
      <c r="BL244" s="27" t="str">
        <f t="shared" si="519"/>
        <v>No</v>
      </c>
      <c r="BM244" s="53" t="s">
        <v>433</v>
      </c>
      <c r="BN244" s="37"/>
      <c r="BO244" s="29">
        <f t="shared" si="520"/>
        <v>0</v>
      </c>
      <c r="BP244" s="28"/>
      <c r="BQ244" s="29" t="str">
        <f t="shared" si="573"/>
        <v/>
      </c>
      <c r="BR244" s="27"/>
      <c r="BS244" s="49" t="str">
        <f t="shared" si="574"/>
        <v/>
      </c>
      <c r="BT244" s="25"/>
      <c r="BU244" s="27">
        <f t="shared" si="521"/>
        <v>15</v>
      </c>
      <c r="BV244" s="27" t="str">
        <f t="shared" si="522"/>
        <v>Potencialmente no tolerable</v>
      </c>
      <c r="BW244" s="29" t="str">
        <f t="shared" si="575"/>
        <v/>
      </c>
      <c r="BX244" s="27" t="str">
        <f t="shared" si="576"/>
        <v/>
      </c>
      <c r="BY244" s="27" t="str">
        <f t="shared" si="577"/>
        <v/>
      </c>
      <c r="BZ244" s="53"/>
      <c r="CA244" s="37"/>
      <c r="CB244" s="29" t="str">
        <f t="shared" si="578"/>
        <v/>
      </c>
      <c r="CC244" s="28"/>
      <c r="CD244" s="29" t="str">
        <f t="shared" si="579"/>
        <v/>
      </c>
      <c r="CE244" s="27"/>
      <c r="CF244" s="49" t="str">
        <f t="shared" si="580"/>
        <v/>
      </c>
      <c r="CG244" s="25"/>
      <c r="CH244" s="27" t="str">
        <f t="shared" si="581"/>
        <v/>
      </c>
      <c r="CI244" s="27" t="str">
        <f t="shared" si="582"/>
        <v/>
      </c>
      <c r="CJ244" s="29" t="str">
        <f t="shared" si="583"/>
        <v/>
      </c>
      <c r="CK244" s="27" t="str">
        <f t="shared" si="584"/>
        <v/>
      </c>
      <c r="CL244" s="27" t="str">
        <f t="shared" si="585"/>
        <v/>
      </c>
      <c r="CM244" s="53"/>
      <c r="CN244" s="37"/>
      <c r="CO244" s="29" t="str">
        <f t="shared" si="586"/>
        <v/>
      </c>
      <c r="CP244" s="28"/>
      <c r="CQ244" s="29" t="str">
        <f t="shared" si="587"/>
        <v/>
      </c>
      <c r="CR244" s="27"/>
      <c r="CS244" s="49" t="str">
        <f t="shared" si="588"/>
        <v/>
      </c>
      <c r="CT244" s="25"/>
      <c r="CU244" s="27" t="str">
        <f t="shared" si="589"/>
        <v/>
      </c>
      <c r="CV244" s="27" t="str">
        <f t="shared" si="590"/>
        <v/>
      </c>
      <c r="CW244" s="29" t="str">
        <f t="shared" si="591"/>
        <v/>
      </c>
      <c r="CX244" s="27" t="str">
        <f t="shared" si="592"/>
        <v/>
      </c>
      <c r="CY244" s="27" t="str">
        <f t="shared" si="593"/>
        <v/>
      </c>
      <c r="CZ244" s="30"/>
    </row>
    <row r="245" spans="1:104" ht="45.75" thickBot="1" x14ac:dyDescent="0.3">
      <c r="A245" s="17">
        <v>242</v>
      </c>
      <c r="B245" s="18" t="str">
        <f t="shared" si="563"/>
        <v>Atención Integral y Servicios a Grupos de Interés</v>
      </c>
      <c r="C245" s="18" t="str">
        <f t="shared" si="564"/>
        <v>Consumo de materias primas e insumos</v>
      </c>
      <c r="D245" s="18" t="str">
        <f t="shared" si="565"/>
        <v>Agotamiento de los recursos naturales no renovables</v>
      </c>
      <c r="E245" s="35">
        <v>43647</v>
      </c>
      <c r="F245" s="167" t="s">
        <v>334</v>
      </c>
      <c r="G245" s="99" t="s">
        <v>177</v>
      </c>
      <c r="H245" s="99" t="s">
        <v>339</v>
      </c>
      <c r="I245" s="26" t="s">
        <v>9</v>
      </c>
      <c r="J245" s="27" t="s">
        <v>90</v>
      </c>
      <c r="K245" s="104" t="s">
        <v>230</v>
      </c>
      <c r="L245" s="53" t="s">
        <v>266</v>
      </c>
      <c r="M245" s="37" t="s">
        <v>233</v>
      </c>
      <c r="N245" s="26" t="s">
        <v>204</v>
      </c>
      <c r="O245" s="26" t="s">
        <v>458</v>
      </c>
      <c r="P245" s="26" t="s">
        <v>24</v>
      </c>
      <c r="Q245" s="26" t="s">
        <v>62</v>
      </c>
      <c r="R245" s="27" t="s">
        <v>71</v>
      </c>
      <c r="S245" s="55" t="s">
        <v>77</v>
      </c>
      <c r="T245" s="35">
        <v>43647</v>
      </c>
      <c r="U245" s="27" t="s">
        <v>101</v>
      </c>
      <c r="V245" s="27" t="s">
        <v>103</v>
      </c>
      <c r="W245" s="27" t="str">
        <f t="shared" si="566"/>
        <v>Moderado</v>
      </c>
      <c r="X245" s="27">
        <f t="shared" si="561"/>
        <v>5</v>
      </c>
      <c r="Y245" s="27">
        <f t="shared" si="562"/>
        <v>3</v>
      </c>
      <c r="Z245" s="27">
        <f t="shared" si="567"/>
        <v>15</v>
      </c>
      <c r="AA245" s="27" t="str">
        <f t="shared" si="568"/>
        <v>Potencialmente no tolerable</v>
      </c>
      <c r="AB245" s="27" t="str">
        <f t="shared" si="569"/>
        <v>No</v>
      </c>
      <c r="AC245" s="53" t="s">
        <v>306</v>
      </c>
      <c r="AD245" s="37" t="s">
        <v>230</v>
      </c>
      <c r="AE245" s="27">
        <v>0</v>
      </c>
      <c r="AF245" s="28">
        <v>0</v>
      </c>
      <c r="AG245" s="29">
        <f t="shared" si="570"/>
        <v>0</v>
      </c>
      <c r="AH245" s="27">
        <v>0</v>
      </c>
      <c r="AI245" s="184">
        <f t="shared" si="506"/>
        <v>0</v>
      </c>
      <c r="AJ245" s="142">
        <v>44006</v>
      </c>
      <c r="AK245" s="142" t="s">
        <v>291</v>
      </c>
      <c r="AL245" s="152" t="str">
        <f>IF(MATRIZASPECTOS[[#This Row],[(2) Tipo de valoración 2020]]="","",IF(MATRIZASPECTOS[[#This Row],[(2) Tipo de valoración 2020]]="Manual","",MATRIZASPECTOS[[#This Row],[Probabilidad]]))</f>
        <v>Certeza</v>
      </c>
      <c r="AM245" s="152" t="str">
        <f>IF(MATRIZASPECTOS[[#This Row],[(2) Tipo de valoración 2020]]="","",IF(MATRIZASPECTOS[[#This Row],[(2) Tipo de valoración 2020]]="Manual","",MATRIZASPECTOS[[#This Row],[Consecuencia]]))</f>
        <v>Moderada</v>
      </c>
      <c r="AN245" s="153" t="str">
        <f t="shared" si="507"/>
        <v>Moderado</v>
      </c>
      <c r="AO245" s="153">
        <f t="shared" si="508"/>
        <v>5</v>
      </c>
      <c r="AP245" s="153">
        <f t="shared" si="509"/>
        <v>3</v>
      </c>
      <c r="AQ245" s="27">
        <f t="shared" si="510"/>
        <v>15</v>
      </c>
      <c r="AR245" s="29">
        <f t="shared" si="511"/>
        <v>15</v>
      </c>
      <c r="AS245" s="27" t="str">
        <f t="shared" si="571"/>
        <v>Potencialmente no tolerable</v>
      </c>
      <c r="AT245" s="27" t="str">
        <f t="shared" si="572"/>
        <v>No</v>
      </c>
      <c r="AU245" s="140" t="s">
        <v>300</v>
      </c>
      <c r="AV245" s="37" t="s">
        <v>230</v>
      </c>
      <c r="AW245" s="27">
        <v>0</v>
      </c>
      <c r="AX245" s="191">
        <v>0</v>
      </c>
      <c r="AY245" s="29">
        <f t="shared" si="512"/>
        <v>0</v>
      </c>
      <c r="AZ245" s="27">
        <v>0</v>
      </c>
      <c r="BA245" s="189">
        <f t="shared" si="513"/>
        <v>0</v>
      </c>
      <c r="BB245" s="145">
        <v>44105</v>
      </c>
      <c r="BC245" s="27" t="s">
        <v>292</v>
      </c>
      <c r="BD245" s="27" t="s">
        <v>100</v>
      </c>
      <c r="BE245" s="27" t="s">
        <v>103</v>
      </c>
      <c r="BF245" s="27" t="str">
        <f t="shared" si="514"/>
        <v>Bajo</v>
      </c>
      <c r="BG245" s="27">
        <f t="shared" si="515"/>
        <v>3</v>
      </c>
      <c r="BH245" s="27">
        <f t="shared" si="516"/>
        <v>3</v>
      </c>
      <c r="BI245" s="27">
        <f t="shared" si="517"/>
        <v>9</v>
      </c>
      <c r="BJ245" s="29">
        <f t="shared" si="518"/>
        <v>9</v>
      </c>
      <c r="BK245" s="27" t="str">
        <f t="shared" si="539"/>
        <v>Tolerable</v>
      </c>
      <c r="BL245" s="27" t="str">
        <f t="shared" si="519"/>
        <v>No</v>
      </c>
      <c r="BM245" s="53" t="s">
        <v>430</v>
      </c>
      <c r="BN245" s="37"/>
      <c r="BO245" s="29">
        <f t="shared" si="520"/>
        <v>0</v>
      </c>
      <c r="BP245" s="28"/>
      <c r="BQ245" s="29" t="str">
        <f t="shared" si="573"/>
        <v/>
      </c>
      <c r="BR245" s="27"/>
      <c r="BS245" s="49" t="str">
        <f t="shared" si="574"/>
        <v/>
      </c>
      <c r="BT245" s="25"/>
      <c r="BU245" s="27">
        <f t="shared" si="521"/>
        <v>15</v>
      </c>
      <c r="BV245" s="27" t="str">
        <f t="shared" si="522"/>
        <v>Potencialmente no tolerable</v>
      </c>
      <c r="BW245" s="29" t="str">
        <f t="shared" si="575"/>
        <v/>
      </c>
      <c r="BX245" s="27" t="str">
        <f t="shared" si="576"/>
        <v/>
      </c>
      <c r="BY245" s="27" t="str">
        <f t="shared" si="577"/>
        <v/>
      </c>
      <c r="BZ245" s="53"/>
      <c r="CA245" s="37"/>
      <c r="CB245" s="29" t="str">
        <f t="shared" si="578"/>
        <v/>
      </c>
      <c r="CC245" s="28"/>
      <c r="CD245" s="29" t="str">
        <f t="shared" si="579"/>
        <v/>
      </c>
      <c r="CE245" s="27"/>
      <c r="CF245" s="49" t="str">
        <f t="shared" si="580"/>
        <v/>
      </c>
      <c r="CG245" s="25"/>
      <c r="CH245" s="27" t="str">
        <f t="shared" si="581"/>
        <v/>
      </c>
      <c r="CI245" s="27" t="str">
        <f t="shared" si="582"/>
        <v/>
      </c>
      <c r="CJ245" s="29" t="str">
        <f t="shared" si="583"/>
        <v/>
      </c>
      <c r="CK245" s="27" t="str">
        <f t="shared" si="584"/>
        <v/>
      </c>
      <c r="CL245" s="27" t="str">
        <f t="shared" si="585"/>
        <v/>
      </c>
      <c r="CM245" s="53"/>
      <c r="CN245" s="37"/>
      <c r="CO245" s="29" t="str">
        <f t="shared" si="586"/>
        <v/>
      </c>
      <c r="CP245" s="28"/>
      <c r="CQ245" s="29" t="str">
        <f t="shared" si="587"/>
        <v/>
      </c>
      <c r="CR245" s="27"/>
      <c r="CS245" s="49" t="str">
        <f t="shared" si="588"/>
        <v/>
      </c>
      <c r="CT245" s="25"/>
      <c r="CU245" s="27" t="str">
        <f t="shared" si="589"/>
        <v/>
      </c>
      <c r="CV245" s="27" t="str">
        <f t="shared" si="590"/>
        <v/>
      </c>
      <c r="CW245" s="29" t="str">
        <f t="shared" si="591"/>
        <v/>
      </c>
      <c r="CX245" s="27" t="str">
        <f t="shared" si="592"/>
        <v/>
      </c>
      <c r="CY245" s="27" t="str">
        <f t="shared" si="593"/>
        <v/>
      </c>
      <c r="CZ245" s="30"/>
    </row>
    <row r="246" spans="1:104" ht="45.75" thickBot="1" x14ac:dyDescent="0.3">
      <c r="A246" s="17">
        <v>243</v>
      </c>
      <c r="B246" s="18" t="str">
        <f t="shared" si="563"/>
        <v>Atención Integral y Servicios a Grupos de Interés</v>
      </c>
      <c r="C246" s="18" t="str">
        <f t="shared" si="564"/>
        <v>Consumo de materias primas e insumos</v>
      </c>
      <c r="D246" s="18" t="str">
        <f t="shared" si="565"/>
        <v>Agotamiento general de los recursos naturales</v>
      </c>
      <c r="E246" s="35">
        <v>43647</v>
      </c>
      <c r="F246" s="167" t="s">
        <v>334</v>
      </c>
      <c r="G246" s="99" t="s">
        <v>177</v>
      </c>
      <c r="H246" s="99" t="s">
        <v>339</v>
      </c>
      <c r="I246" s="26" t="s">
        <v>9</v>
      </c>
      <c r="J246" s="27" t="s">
        <v>90</v>
      </c>
      <c r="K246" s="104" t="s">
        <v>230</v>
      </c>
      <c r="L246" s="53" t="s">
        <v>266</v>
      </c>
      <c r="M246" s="37" t="s">
        <v>233</v>
      </c>
      <c r="N246" s="26" t="s">
        <v>206</v>
      </c>
      <c r="O246" s="26" t="s">
        <v>463</v>
      </c>
      <c r="P246" s="26" t="s">
        <v>24</v>
      </c>
      <c r="Q246" s="26" t="s">
        <v>63</v>
      </c>
      <c r="R246" s="27" t="s">
        <v>71</v>
      </c>
      <c r="S246" s="55" t="s">
        <v>77</v>
      </c>
      <c r="T246" s="35">
        <v>43647</v>
      </c>
      <c r="U246" s="27" t="s">
        <v>101</v>
      </c>
      <c r="V246" s="27" t="s">
        <v>102</v>
      </c>
      <c r="W246" s="27" t="str">
        <f t="shared" si="566"/>
        <v>Bajo</v>
      </c>
      <c r="X246" s="27">
        <f t="shared" si="561"/>
        <v>5</v>
      </c>
      <c r="Y246" s="27">
        <f t="shared" si="562"/>
        <v>1</v>
      </c>
      <c r="Z246" s="27">
        <f t="shared" si="567"/>
        <v>5</v>
      </c>
      <c r="AA246" s="27" t="str">
        <f t="shared" si="568"/>
        <v>Tolerable</v>
      </c>
      <c r="AB246" s="27" t="str">
        <f t="shared" si="569"/>
        <v>No</v>
      </c>
      <c r="AC246" s="53" t="s">
        <v>306</v>
      </c>
      <c r="AD246" s="80" t="s">
        <v>230</v>
      </c>
      <c r="AE246" s="78">
        <v>0</v>
      </c>
      <c r="AF246" s="83">
        <v>0</v>
      </c>
      <c r="AG246" s="29">
        <f t="shared" si="570"/>
        <v>0</v>
      </c>
      <c r="AH246" s="27">
        <v>0</v>
      </c>
      <c r="AI246" s="184">
        <f t="shared" si="506"/>
        <v>0</v>
      </c>
      <c r="AJ246" s="142">
        <v>44006</v>
      </c>
      <c r="AK246" s="142" t="s">
        <v>291</v>
      </c>
      <c r="AL246" s="152" t="str">
        <f>IF(MATRIZASPECTOS[[#This Row],[(2) Tipo de valoración 2020]]="","",IF(MATRIZASPECTOS[[#This Row],[(2) Tipo de valoración 2020]]="Manual","",MATRIZASPECTOS[[#This Row],[Probabilidad]]))</f>
        <v>Certeza</v>
      </c>
      <c r="AM246" s="152" t="str">
        <f>IF(MATRIZASPECTOS[[#This Row],[(2) Tipo de valoración 2020]]="","",IF(MATRIZASPECTOS[[#This Row],[(2) Tipo de valoración 2020]]="Manual","",MATRIZASPECTOS[[#This Row],[Consecuencia]]))</f>
        <v>Baja</v>
      </c>
      <c r="AN246" s="153" t="str">
        <f t="shared" si="507"/>
        <v>Bajo</v>
      </c>
      <c r="AO246" s="153">
        <f t="shared" si="508"/>
        <v>5</v>
      </c>
      <c r="AP246" s="153">
        <f t="shared" si="509"/>
        <v>1</v>
      </c>
      <c r="AQ246" s="27">
        <f t="shared" si="510"/>
        <v>5</v>
      </c>
      <c r="AR246" s="29">
        <f t="shared" si="511"/>
        <v>5</v>
      </c>
      <c r="AS246" s="27" t="str">
        <f t="shared" si="571"/>
        <v>Tolerable</v>
      </c>
      <c r="AT246" s="27" t="str">
        <f t="shared" si="572"/>
        <v>No</v>
      </c>
      <c r="AU246" s="140" t="s">
        <v>282</v>
      </c>
      <c r="AV246" s="37" t="s">
        <v>230</v>
      </c>
      <c r="AW246" s="27">
        <v>0</v>
      </c>
      <c r="AX246" s="191">
        <v>0</v>
      </c>
      <c r="AY246" s="29">
        <f t="shared" si="512"/>
        <v>0</v>
      </c>
      <c r="AZ246" s="27">
        <v>0</v>
      </c>
      <c r="BA246" s="189">
        <f t="shared" si="513"/>
        <v>0</v>
      </c>
      <c r="BB246" s="142">
        <v>44105</v>
      </c>
      <c r="BC246" s="27" t="s">
        <v>291</v>
      </c>
      <c r="BD246" s="27" t="str">
        <f>IF(MATRIZASPECTOS[[#This Row],[(E) Tipo de valoración extraordinaria 2020]]="","",IF(MATRIZASPECTOS[[#This Row],[(E) Tipo de valoración extraordinaria 2020]]="Manual","",MATRIZASPECTOS[[#This Row],[(2) Probabilidad]]))</f>
        <v>Certeza</v>
      </c>
      <c r="BE246" s="27" t="str">
        <f>IF(MATRIZASPECTOS[[#This Row],[(E) Tipo de valoración extraordinaria 2020]]="","",IF(MATRIZASPECTOS[[#This Row],[(E) Tipo de valoración extraordinaria 2020]]="Manual","",MATRIZASPECTOS[[#This Row],[(2) Consecuencia]]))</f>
        <v>Baja</v>
      </c>
      <c r="BF246" s="27" t="str">
        <f t="shared" si="514"/>
        <v>Bajo</v>
      </c>
      <c r="BG246" s="27">
        <f t="shared" si="515"/>
        <v>5</v>
      </c>
      <c r="BH246" s="27">
        <f t="shared" si="516"/>
        <v>1</v>
      </c>
      <c r="BI246" s="27">
        <f t="shared" si="517"/>
        <v>5</v>
      </c>
      <c r="BJ246" s="29">
        <f t="shared" si="518"/>
        <v>5</v>
      </c>
      <c r="BK246" s="27" t="str">
        <f t="shared" si="539"/>
        <v>Tolerable</v>
      </c>
      <c r="BL246" s="27" t="str">
        <f t="shared" si="519"/>
        <v>No</v>
      </c>
      <c r="BM246" s="53" t="s">
        <v>409</v>
      </c>
      <c r="BN246" s="37"/>
      <c r="BO246" s="29">
        <f t="shared" si="520"/>
        <v>0</v>
      </c>
      <c r="BP246" s="28"/>
      <c r="BQ246" s="29" t="str">
        <f t="shared" si="573"/>
        <v/>
      </c>
      <c r="BR246" s="27"/>
      <c r="BS246" s="49" t="str">
        <f t="shared" si="574"/>
        <v/>
      </c>
      <c r="BT246" s="25"/>
      <c r="BU246" s="27">
        <f t="shared" si="521"/>
        <v>5</v>
      </c>
      <c r="BV246" s="27" t="str">
        <f t="shared" si="522"/>
        <v>Tolerable</v>
      </c>
      <c r="BW246" s="29" t="str">
        <f t="shared" si="575"/>
        <v/>
      </c>
      <c r="BX246" s="27" t="str">
        <f t="shared" si="576"/>
        <v/>
      </c>
      <c r="BY246" s="27" t="str">
        <f t="shared" si="577"/>
        <v/>
      </c>
      <c r="BZ246" s="53"/>
      <c r="CA246" s="37"/>
      <c r="CB246" s="29" t="str">
        <f t="shared" si="578"/>
        <v/>
      </c>
      <c r="CC246" s="28"/>
      <c r="CD246" s="29" t="str">
        <f t="shared" si="579"/>
        <v/>
      </c>
      <c r="CE246" s="27"/>
      <c r="CF246" s="49" t="str">
        <f t="shared" si="580"/>
        <v/>
      </c>
      <c r="CG246" s="25"/>
      <c r="CH246" s="27" t="str">
        <f t="shared" si="581"/>
        <v/>
      </c>
      <c r="CI246" s="27" t="str">
        <f t="shared" si="582"/>
        <v/>
      </c>
      <c r="CJ246" s="29" t="str">
        <f t="shared" si="583"/>
        <v/>
      </c>
      <c r="CK246" s="27" t="str">
        <f t="shared" si="584"/>
        <v/>
      </c>
      <c r="CL246" s="27" t="str">
        <f t="shared" si="585"/>
        <v/>
      </c>
      <c r="CM246" s="53"/>
      <c r="CN246" s="37"/>
      <c r="CO246" s="29" t="str">
        <f t="shared" si="586"/>
        <v/>
      </c>
      <c r="CP246" s="28"/>
      <c r="CQ246" s="29" t="str">
        <f t="shared" si="587"/>
        <v/>
      </c>
      <c r="CR246" s="27"/>
      <c r="CS246" s="49" t="str">
        <f t="shared" si="588"/>
        <v/>
      </c>
      <c r="CT246" s="25"/>
      <c r="CU246" s="27" t="str">
        <f t="shared" si="589"/>
        <v/>
      </c>
      <c r="CV246" s="27" t="str">
        <f t="shared" si="590"/>
        <v/>
      </c>
      <c r="CW246" s="29" t="str">
        <f t="shared" si="591"/>
        <v/>
      </c>
      <c r="CX246" s="27" t="str">
        <f t="shared" si="592"/>
        <v/>
      </c>
      <c r="CY246" s="27" t="str">
        <f t="shared" si="593"/>
        <v/>
      </c>
      <c r="CZ246" s="30"/>
    </row>
    <row r="247" spans="1:104" ht="45.75" thickBot="1" x14ac:dyDescent="0.3">
      <c r="A247" s="17">
        <v>244</v>
      </c>
      <c r="B247" s="18" t="str">
        <f t="shared" si="563"/>
        <v>Atención Integral y Servicios a Grupos de Interés</v>
      </c>
      <c r="C247" s="18" t="str">
        <f t="shared" si="564"/>
        <v>Consumo de materias primas e insumos</v>
      </c>
      <c r="D247" s="18" t="str">
        <f t="shared" si="565"/>
        <v>Agotamiento general de los recursos naturales</v>
      </c>
      <c r="E247" s="35">
        <v>43647</v>
      </c>
      <c r="F247" s="167" t="s">
        <v>334</v>
      </c>
      <c r="G247" s="99" t="s">
        <v>177</v>
      </c>
      <c r="H247" s="99" t="s">
        <v>339</v>
      </c>
      <c r="I247" s="26" t="s">
        <v>9</v>
      </c>
      <c r="J247" s="27" t="s">
        <v>90</v>
      </c>
      <c r="K247" s="104" t="s">
        <v>230</v>
      </c>
      <c r="L247" s="53" t="s">
        <v>266</v>
      </c>
      <c r="M247" s="37" t="s">
        <v>233</v>
      </c>
      <c r="N247" s="26" t="s">
        <v>207</v>
      </c>
      <c r="O247" s="26" t="s">
        <v>463</v>
      </c>
      <c r="P247" s="26" t="s">
        <v>24</v>
      </c>
      <c r="Q247" s="26" t="s">
        <v>63</v>
      </c>
      <c r="R247" s="27" t="s">
        <v>71</v>
      </c>
      <c r="S247" s="55" t="s">
        <v>77</v>
      </c>
      <c r="T247" s="35">
        <v>43647</v>
      </c>
      <c r="U247" s="27" t="s">
        <v>100</v>
      </c>
      <c r="V247" s="27" t="s">
        <v>102</v>
      </c>
      <c r="W247" s="27" t="str">
        <f t="shared" si="566"/>
        <v>Bajo</v>
      </c>
      <c r="X247" s="27">
        <f t="shared" si="561"/>
        <v>3</v>
      </c>
      <c r="Y247" s="27">
        <f t="shared" si="562"/>
        <v>1</v>
      </c>
      <c r="Z247" s="27">
        <f t="shared" si="567"/>
        <v>3</v>
      </c>
      <c r="AA247" s="27" t="str">
        <f t="shared" si="568"/>
        <v>Tolerable</v>
      </c>
      <c r="AB247" s="27" t="str">
        <f t="shared" si="569"/>
        <v>No</v>
      </c>
      <c r="AC247" s="53" t="s">
        <v>306</v>
      </c>
      <c r="AD247" s="80" t="s">
        <v>230</v>
      </c>
      <c r="AE247" s="27">
        <v>0</v>
      </c>
      <c r="AF247" s="28">
        <v>0</v>
      </c>
      <c r="AG247" s="29">
        <f t="shared" si="570"/>
        <v>0</v>
      </c>
      <c r="AH247" s="27">
        <v>0</v>
      </c>
      <c r="AI247" s="184">
        <f t="shared" si="506"/>
        <v>0</v>
      </c>
      <c r="AJ247" s="142">
        <v>44006</v>
      </c>
      <c r="AK247" s="142" t="s">
        <v>291</v>
      </c>
      <c r="AL247" s="152" t="str">
        <f>IF(MATRIZASPECTOS[[#This Row],[(2) Tipo de valoración 2020]]="","",IF(MATRIZASPECTOS[[#This Row],[(2) Tipo de valoración 2020]]="Manual","",MATRIZASPECTOS[[#This Row],[Probabilidad]]))</f>
        <v>Probable</v>
      </c>
      <c r="AM247" s="152" t="str">
        <f>IF(MATRIZASPECTOS[[#This Row],[(2) Tipo de valoración 2020]]="","",IF(MATRIZASPECTOS[[#This Row],[(2) Tipo de valoración 2020]]="Manual","",MATRIZASPECTOS[[#This Row],[Consecuencia]]))</f>
        <v>Baja</v>
      </c>
      <c r="AN247" s="153" t="str">
        <f t="shared" si="507"/>
        <v>Bajo</v>
      </c>
      <c r="AO247" s="153">
        <f t="shared" si="508"/>
        <v>3</v>
      </c>
      <c r="AP247" s="153">
        <f t="shared" si="509"/>
        <v>1</v>
      </c>
      <c r="AQ247" s="27">
        <f t="shared" si="510"/>
        <v>3</v>
      </c>
      <c r="AR247" s="29">
        <f t="shared" si="511"/>
        <v>3</v>
      </c>
      <c r="AS247" s="27" t="str">
        <f t="shared" si="571"/>
        <v>Tolerable</v>
      </c>
      <c r="AT247" s="27" t="str">
        <f t="shared" si="572"/>
        <v>No</v>
      </c>
      <c r="AU247" s="140" t="s">
        <v>300</v>
      </c>
      <c r="AV247" s="37" t="s">
        <v>230</v>
      </c>
      <c r="AW247" s="27">
        <v>0</v>
      </c>
      <c r="AX247" s="191">
        <v>0</v>
      </c>
      <c r="AY247" s="29">
        <f t="shared" si="512"/>
        <v>0</v>
      </c>
      <c r="AZ247" s="27">
        <v>0</v>
      </c>
      <c r="BA247" s="189">
        <f t="shared" si="513"/>
        <v>0</v>
      </c>
      <c r="BB247" s="142">
        <v>44105</v>
      </c>
      <c r="BC247" s="27" t="s">
        <v>291</v>
      </c>
      <c r="BD247" s="27" t="str">
        <f>IF(MATRIZASPECTOS[[#This Row],[(E) Tipo de valoración extraordinaria 2020]]="","",IF(MATRIZASPECTOS[[#This Row],[(E) Tipo de valoración extraordinaria 2020]]="Manual","",MATRIZASPECTOS[[#This Row],[(2) Probabilidad]]))</f>
        <v>Probable</v>
      </c>
      <c r="BE247" s="27" t="str">
        <f>IF(MATRIZASPECTOS[[#This Row],[(E) Tipo de valoración extraordinaria 2020]]="","",IF(MATRIZASPECTOS[[#This Row],[(E) Tipo de valoración extraordinaria 2020]]="Manual","",MATRIZASPECTOS[[#This Row],[(2) Consecuencia]]))</f>
        <v>Baja</v>
      </c>
      <c r="BF247" s="27" t="str">
        <f t="shared" si="514"/>
        <v>Bajo</v>
      </c>
      <c r="BG247" s="27">
        <f t="shared" si="515"/>
        <v>3</v>
      </c>
      <c r="BH247" s="27">
        <f t="shared" si="516"/>
        <v>1</v>
      </c>
      <c r="BI247" s="27">
        <f t="shared" si="517"/>
        <v>3</v>
      </c>
      <c r="BJ247" s="29">
        <f t="shared" si="518"/>
        <v>3</v>
      </c>
      <c r="BK247" s="27" t="str">
        <f t="shared" si="539"/>
        <v>Tolerable</v>
      </c>
      <c r="BL247" s="27" t="str">
        <f t="shared" si="519"/>
        <v>No</v>
      </c>
      <c r="BM247" s="53" t="s">
        <v>417</v>
      </c>
      <c r="BN247" s="37"/>
      <c r="BO247" s="29">
        <f t="shared" si="520"/>
        <v>0</v>
      </c>
      <c r="BP247" s="28"/>
      <c r="BQ247" s="29" t="str">
        <f t="shared" si="573"/>
        <v/>
      </c>
      <c r="BR247" s="27"/>
      <c r="BS247" s="49" t="str">
        <f t="shared" si="574"/>
        <v/>
      </c>
      <c r="BT247" s="25"/>
      <c r="BU247" s="27">
        <f t="shared" si="521"/>
        <v>3</v>
      </c>
      <c r="BV247" s="27" t="str">
        <f t="shared" si="522"/>
        <v>Tolerable</v>
      </c>
      <c r="BW247" s="29" t="str">
        <f t="shared" si="575"/>
        <v/>
      </c>
      <c r="BX247" s="27" t="str">
        <f t="shared" si="576"/>
        <v/>
      </c>
      <c r="BY247" s="27" t="str">
        <f t="shared" si="577"/>
        <v/>
      </c>
      <c r="BZ247" s="53"/>
      <c r="CA247" s="37"/>
      <c r="CB247" s="29" t="str">
        <f t="shared" si="578"/>
        <v/>
      </c>
      <c r="CC247" s="28"/>
      <c r="CD247" s="29" t="str">
        <f t="shared" si="579"/>
        <v/>
      </c>
      <c r="CE247" s="27"/>
      <c r="CF247" s="49" t="str">
        <f t="shared" si="580"/>
        <v/>
      </c>
      <c r="CG247" s="25"/>
      <c r="CH247" s="27" t="str">
        <f t="shared" si="581"/>
        <v/>
      </c>
      <c r="CI247" s="27" t="str">
        <f t="shared" si="582"/>
        <v/>
      </c>
      <c r="CJ247" s="29" t="str">
        <f t="shared" si="583"/>
        <v/>
      </c>
      <c r="CK247" s="27" t="str">
        <f t="shared" si="584"/>
        <v/>
      </c>
      <c r="CL247" s="27" t="str">
        <f t="shared" si="585"/>
        <v/>
      </c>
      <c r="CM247" s="53"/>
      <c r="CN247" s="37"/>
      <c r="CO247" s="29" t="str">
        <f t="shared" si="586"/>
        <v/>
      </c>
      <c r="CP247" s="28"/>
      <c r="CQ247" s="29" t="str">
        <f t="shared" si="587"/>
        <v/>
      </c>
      <c r="CR247" s="27"/>
      <c r="CS247" s="49" t="str">
        <f t="shared" si="588"/>
        <v/>
      </c>
      <c r="CT247" s="25"/>
      <c r="CU247" s="27" t="str">
        <f t="shared" si="589"/>
        <v/>
      </c>
      <c r="CV247" s="27" t="str">
        <f t="shared" si="590"/>
        <v/>
      </c>
      <c r="CW247" s="29" t="str">
        <f t="shared" si="591"/>
        <v/>
      </c>
      <c r="CX247" s="27" t="str">
        <f t="shared" si="592"/>
        <v/>
      </c>
      <c r="CY247" s="27" t="str">
        <f t="shared" si="593"/>
        <v/>
      </c>
      <c r="CZ247" s="30"/>
    </row>
    <row r="248" spans="1:104" ht="45.75" thickBot="1" x14ac:dyDescent="0.3">
      <c r="A248" s="17">
        <v>245</v>
      </c>
      <c r="B248" s="18" t="str">
        <f t="shared" si="563"/>
        <v>Atención Integral y Servicios a Grupos de Interés</v>
      </c>
      <c r="C248" s="18" t="str">
        <f t="shared" si="564"/>
        <v>Generación de empleo</v>
      </c>
      <c r="D248" s="18" t="str">
        <f t="shared" si="565"/>
        <v>Desarrollo económico y social</v>
      </c>
      <c r="E248" s="35">
        <v>43647</v>
      </c>
      <c r="F248" s="167" t="s">
        <v>334</v>
      </c>
      <c r="G248" s="99" t="s">
        <v>177</v>
      </c>
      <c r="H248" s="99" t="s">
        <v>339</v>
      </c>
      <c r="I248" s="26" t="s">
        <v>9</v>
      </c>
      <c r="J248" s="27" t="s">
        <v>90</v>
      </c>
      <c r="K248" s="104" t="s">
        <v>230</v>
      </c>
      <c r="L248" s="53" t="s">
        <v>266</v>
      </c>
      <c r="M248" s="37" t="s">
        <v>233</v>
      </c>
      <c r="N248" s="26" t="s">
        <v>213</v>
      </c>
      <c r="O248" s="26" t="s">
        <v>463</v>
      </c>
      <c r="P248" s="26" t="s">
        <v>25</v>
      </c>
      <c r="Q248" s="26" t="s">
        <v>215</v>
      </c>
      <c r="R248" s="27" t="s">
        <v>72</v>
      </c>
      <c r="S248" s="55" t="s">
        <v>78</v>
      </c>
      <c r="T248" s="35">
        <v>43647</v>
      </c>
      <c r="U248" s="27" t="s">
        <v>101</v>
      </c>
      <c r="V248" s="27" t="s">
        <v>103</v>
      </c>
      <c r="W248" s="27" t="str">
        <f t="shared" si="566"/>
        <v>Moderado</v>
      </c>
      <c r="X248" s="27">
        <f t="shared" si="561"/>
        <v>5</v>
      </c>
      <c r="Y248" s="27">
        <f t="shared" si="562"/>
        <v>3</v>
      </c>
      <c r="Z248" s="27">
        <f t="shared" si="567"/>
        <v>15</v>
      </c>
      <c r="AA248" s="27" t="str">
        <f t="shared" si="568"/>
        <v>Potencialmente no tolerable</v>
      </c>
      <c r="AB248" s="27" t="str">
        <f t="shared" si="569"/>
        <v>No</v>
      </c>
      <c r="AC248" s="53" t="s">
        <v>306</v>
      </c>
      <c r="AD248" s="80" t="s">
        <v>230</v>
      </c>
      <c r="AE248" s="78">
        <v>0</v>
      </c>
      <c r="AF248" s="83">
        <v>0</v>
      </c>
      <c r="AG248" s="29">
        <f t="shared" si="570"/>
        <v>0</v>
      </c>
      <c r="AH248" s="27">
        <v>0</v>
      </c>
      <c r="AI248" s="184">
        <f t="shared" si="506"/>
        <v>0</v>
      </c>
      <c r="AJ248" s="142">
        <v>44006</v>
      </c>
      <c r="AK248" s="142" t="s">
        <v>291</v>
      </c>
      <c r="AL248" s="152" t="str">
        <f>IF(MATRIZASPECTOS[[#This Row],[(2) Tipo de valoración 2020]]="","",IF(MATRIZASPECTOS[[#This Row],[(2) Tipo de valoración 2020]]="Manual","",MATRIZASPECTOS[[#This Row],[Probabilidad]]))</f>
        <v>Certeza</v>
      </c>
      <c r="AM248" s="152" t="str">
        <f>IF(MATRIZASPECTOS[[#This Row],[(2) Tipo de valoración 2020]]="","",IF(MATRIZASPECTOS[[#This Row],[(2) Tipo de valoración 2020]]="Manual","",MATRIZASPECTOS[[#This Row],[Consecuencia]]))</f>
        <v>Moderada</v>
      </c>
      <c r="AN248" s="153" t="str">
        <f t="shared" si="507"/>
        <v>Moderado</v>
      </c>
      <c r="AO248" s="153">
        <f t="shared" si="508"/>
        <v>5</v>
      </c>
      <c r="AP248" s="153">
        <f t="shared" si="509"/>
        <v>3</v>
      </c>
      <c r="AQ248" s="27">
        <f t="shared" si="510"/>
        <v>15</v>
      </c>
      <c r="AR248" s="29">
        <f t="shared" si="511"/>
        <v>15</v>
      </c>
      <c r="AS248" s="27" t="str">
        <f t="shared" si="571"/>
        <v>Potencialmente no tolerable</v>
      </c>
      <c r="AT248" s="27" t="str">
        <f t="shared" si="572"/>
        <v>No</v>
      </c>
      <c r="AU248" s="140" t="s">
        <v>300</v>
      </c>
      <c r="AV248" s="37" t="s">
        <v>230</v>
      </c>
      <c r="AW248" s="27">
        <v>0</v>
      </c>
      <c r="AX248" s="191">
        <v>0</v>
      </c>
      <c r="AY248" s="29">
        <f t="shared" si="512"/>
        <v>0</v>
      </c>
      <c r="AZ248" s="27">
        <v>0</v>
      </c>
      <c r="BA248" s="189">
        <f t="shared" si="513"/>
        <v>0</v>
      </c>
      <c r="BB248" s="142">
        <v>44105</v>
      </c>
      <c r="BC248" s="27" t="s">
        <v>291</v>
      </c>
      <c r="BD248" s="27" t="str">
        <f>IF(MATRIZASPECTOS[[#This Row],[(E) Tipo de valoración extraordinaria 2020]]="","",IF(MATRIZASPECTOS[[#This Row],[(E) Tipo de valoración extraordinaria 2020]]="Manual","",MATRIZASPECTOS[[#This Row],[(2) Probabilidad]]))</f>
        <v>Certeza</v>
      </c>
      <c r="BE248" s="27" t="str">
        <f>IF(MATRIZASPECTOS[[#This Row],[(E) Tipo de valoración extraordinaria 2020]]="","",IF(MATRIZASPECTOS[[#This Row],[(E) Tipo de valoración extraordinaria 2020]]="Manual","",MATRIZASPECTOS[[#This Row],[(2) Consecuencia]]))</f>
        <v>Moderada</v>
      </c>
      <c r="BF248" s="27" t="str">
        <f t="shared" si="514"/>
        <v>Moderado</v>
      </c>
      <c r="BG248" s="27">
        <f t="shared" si="515"/>
        <v>5</v>
      </c>
      <c r="BH248" s="27">
        <f t="shared" si="516"/>
        <v>3</v>
      </c>
      <c r="BI248" s="27">
        <f t="shared" si="517"/>
        <v>15</v>
      </c>
      <c r="BJ248" s="29">
        <f t="shared" si="518"/>
        <v>15</v>
      </c>
      <c r="BK248" s="27" t="str">
        <f t="shared" si="539"/>
        <v>Potencialmente no tolerable</v>
      </c>
      <c r="BL248" s="27" t="str">
        <f t="shared" si="519"/>
        <v>No</v>
      </c>
      <c r="BM248" s="53" t="s">
        <v>418</v>
      </c>
      <c r="BN248" s="37"/>
      <c r="BO248" s="29">
        <f t="shared" si="520"/>
        <v>0</v>
      </c>
      <c r="BP248" s="28"/>
      <c r="BQ248" s="29" t="str">
        <f t="shared" si="573"/>
        <v/>
      </c>
      <c r="BR248" s="27"/>
      <c r="BS248" s="49" t="str">
        <f t="shared" si="574"/>
        <v/>
      </c>
      <c r="BT248" s="25"/>
      <c r="BU248" s="27">
        <f t="shared" si="521"/>
        <v>15</v>
      </c>
      <c r="BV248" s="27" t="str">
        <f t="shared" si="522"/>
        <v>Potencialmente no tolerable</v>
      </c>
      <c r="BW248" s="29" t="str">
        <f t="shared" si="575"/>
        <v/>
      </c>
      <c r="BX248" s="27" t="str">
        <f t="shared" si="576"/>
        <v/>
      </c>
      <c r="BY248" s="27" t="str">
        <f t="shared" si="577"/>
        <v/>
      </c>
      <c r="BZ248" s="53"/>
      <c r="CA248" s="37"/>
      <c r="CB248" s="29" t="str">
        <f t="shared" si="578"/>
        <v/>
      </c>
      <c r="CC248" s="28"/>
      <c r="CD248" s="29" t="str">
        <f t="shared" si="579"/>
        <v/>
      </c>
      <c r="CE248" s="27"/>
      <c r="CF248" s="49" t="str">
        <f t="shared" si="580"/>
        <v/>
      </c>
      <c r="CG248" s="25"/>
      <c r="CH248" s="27" t="str">
        <f t="shared" si="581"/>
        <v/>
      </c>
      <c r="CI248" s="27" t="str">
        <f t="shared" si="582"/>
        <v/>
      </c>
      <c r="CJ248" s="29" t="str">
        <f t="shared" si="583"/>
        <v/>
      </c>
      <c r="CK248" s="27" t="str">
        <f t="shared" si="584"/>
        <v/>
      </c>
      <c r="CL248" s="27" t="str">
        <f t="shared" si="585"/>
        <v/>
      </c>
      <c r="CM248" s="53"/>
      <c r="CN248" s="37"/>
      <c r="CO248" s="29" t="str">
        <f t="shared" si="586"/>
        <v/>
      </c>
      <c r="CP248" s="28"/>
      <c r="CQ248" s="29" t="str">
        <f t="shared" si="587"/>
        <v/>
      </c>
      <c r="CR248" s="27"/>
      <c r="CS248" s="49" t="str">
        <f t="shared" si="588"/>
        <v/>
      </c>
      <c r="CT248" s="25"/>
      <c r="CU248" s="27" t="str">
        <f t="shared" si="589"/>
        <v/>
      </c>
      <c r="CV248" s="27" t="str">
        <f t="shared" si="590"/>
        <v/>
      </c>
      <c r="CW248" s="29" t="str">
        <f t="shared" si="591"/>
        <v/>
      </c>
      <c r="CX248" s="27" t="str">
        <f t="shared" si="592"/>
        <v/>
      </c>
      <c r="CY248" s="27" t="str">
        <f t="shared" si="593"/>
        <v/>
      </c>
      <c r="CZ248" s="30"/>
    </row>
    <row r="249" spans="1:104" ht="45.75" thickBot="1" x14ac:dyDescent="0.3">
      <c r="A249" s="17">
        <v>246</v>
      </c>
      <c r="B249" s="18" t="str">
        <f t="shared" si="563"/>
        <v>Atención Integral y Servicios a Grupos de Interés</v>
      </c>
      <c r="C249" s="18" t="str">
        <f t="shared" si="564"/>
        <v>Generación de vertimientos</v>
      </c>
      <c r="D249" s="18" t="str">
        <f t="shared" si="565"/>
        <v>Contaminación por descarga de aguas residuales domésticas</v>
      </c>
      <c r="E249" s="35">
        <v>43647</v>
      </c>
      <c r="F249" s="167" t="s">
        <v>334</v>
      </c>
      <c r="G249" s="99" t="s">
        <v>177</v>
      </c>
      <c r="H249" s="99" t="s">
        <v>339</v>
      </c>
      <c r="I249" s="26" t="s">
        <v>9</v>
      </c>
      <c r="J249" s="27" t="s">
        <v>90</v>
      </c>
      <c r="K249" s="104" t="s">
        <v>230</v>
      </c>
      <c r="L249" s="53" t="s">
        <v>266</v>
      </c>
      <c r="M249" s="37" t="s">
        <v>68</v>
      </c>
      <c r="N249" s="26" t="s">
        <v>208</v>
      </c>
      <c r="O249" s="26" t="s">
        <v>463</v>
      </c>
      <c r="P249" s="26" t="s">
        <v>20</v>
      </c>
      <c r="Q249" s="26" t="s">
        <v>50</v>
      </c>
      <c r="R249" s="27" t="s">
        <v>71</v>
      </c>
      <c r="S249" s="55" t="s">
        <v>75</v>
      </c>
      <c r="T249" s="35">
        <v>43647</v>
      </c>
      <c r="U249" s="27" t="s">
        <v>101</v>
      </c>
      <c r="V249" s="27" t="s">
        <v>103</v>
      </c>
      <c r="W249" s="27" t="str">
        <f t="shared" si="566"/>
        <v>Moderado</v>
      </c>
      <c r="X249" s="27">
        <f t="shared" si="561"/>
        <v>5</v>
      </c>
      <c r="Y249" s="27">
        <f t="shared" si="562"/>
        <v>3</v>
      </c>
      <c r="Z249" s="27">
        <f t="shared" si="567"/>
        <v>15</v>
      </c>
      <c r="AA249" s="27" t="str">
        <f t="shared" si="568"/>
        <v>Potencialmente no tolerable</v>
      </c>
      <c r="AB249" s="27" t="str">
        <f t="shared" si="569"/>
        <v>No</v>
      </c>
      <c r="AC249" s="53" t="s">
        <v>306</v>
      </c>
      <c r="AD249" s="80" t="s">
        <v>230</v>
      </c>
      <c r="AE249" s="78">
        <v>0</v>
      </c>
      <c r="AF249" s="83">
        <v>0</v>
      </c>
      <c r="AG249" s="29">
        <f t="shared" si="570"/>
        <v>0</v>
      </c>
      <c r="AH249" s="27">
        <v>0</v>
      </c>
      <c r="AI249" s="184">
        <f t="shared" si="506"/>
        <v>0</v>
      </c>
      <c r="AJ249" s="142">
        <v>44006</v>
      </c>
      <c r="AK249" s="142" t="s">
        <v>291</v>
      </c>
      <c r="AL249" s="152" t="str">
        <f>IF(MATRIZASPECTOS[[#This Row],[(2) Tipo de valoración 2020]]="","",IF(MATRIZASPECTOS[[#This Row],[(2) Tipo de valoración 2020]]="Manual","",MATRIZASPECTOS[[#This Row],[Probabilidad]]))</f>
        <v>Certeza</v>
      </c>
      <c r="AM249" s="152" t="str">
        <f>IF(MATRIZASPECTOS[[#This Row],[(2) Tipo de valoración 2020]]="","",IF(MATRIZASPECTOS[[#This Row],[(2) Tipo de valoración 2020]]="Manual","",MATRIZASPECTOS[[#This Row],[Consecuencia]]))</f>
        <v>Moderada</v>
      </c>
      <c r="AN249" s="153" t="str">
        <f t="shared" si="507"/>
        <v>Moderado</v>
      </c>
      <c r="AO249" s="153">
        <f t="shared" si="508"/>
        <v>5</v>
      </c>
      <c r="AP249" s="153">
        <f t="shared" si="509"/>
        <v>3</v>
      </c>
      <c r="AQ249" s="27">
        <f t="shared" si="510"/>
        <v>15</v>
      </c>
      <c r="AR249" s="29">
        <f t="shared" si="511"/>
        <v>15</v>
      </c>
      <c r="AS249" s="27" t="str">
        <f t="shared" si="571"/>
        <v>Potencialmente no tolerable</v>
      </c>
      <c r="AT249" s="27" t="str">
        <f t="shared" si="572"/>
        <v>No</v>
      </c>
      <c r="AU249" s="140" t="s">
        <v>282</v>
      </c>
      <c r="AV249" s="37" t="s">
        <v>230</v>
      </c>
      <c r="AW249" s="27">
        <v>0</v>
      </c>
      <c r="AX249" s="191">
        <v>0</v>
      </c>
      <c r="AY249" s="29">
        <f t="shared" si="512"/>
        <v>0</v>
      </c>
      <c r="AZ249" s="27">
        <v>0</v>
      </c>
      <c r="BA249" s="189">
        <f t="shared" si="513"/>
        <v>0</v>
      </c>
      <c r="BB249" s="142">
        <v>44105</v>
      </c>
      <c r="BC249" s="27" t="s">
        <v>292</v>
      </c>
      <c r="BD249" s="27" t="s">
        <v>99</v>
      </c>
      <c r="BE249" s="27" t="s">
        <v>103</v>
      </c>
      <c r="BF249" s="27" t="str">
        <f t="shared" si="514"/>
        <v>Bajo</v>
      </c>
      <c r="BG249" s="27">
        <f t="shared" si="515"/>
        <v>1</v>
      </c>
      <c r="BH249" s="27">
        <f t="shared" si="516"/>
        <v>3</v>
      </c>
      <c r="BI249" s="27">
        <f t="shared" si="517"/>
        <v>3</v>
      </c>
      <c r="BJ249" s="29">
        <f t="shared" si="518"/>
        <v>3</v>
      </c>
      <c r="BK249" s="27" t="str">
        <f t="shared" si="539"/>
        <v>Tolerable</v>
      </c>
      <c r="BL249" s="27" t="str">
        <f t="shared" si="519"/>
        <v>No</v>
      </c>
      <c r="BM249" s="53" t="s">
        <v>399</v>
      </c>
      <c r="BN249" s="37"/>
      <c r="BO249" s="29">
        <f t="shared" si="520"/>
        <v>0</v>
      </c>
      <c r="BP249" s="28"/>
      <c r="BQ249" s="29" t="str">
        <f t="shared" si="573"/>
        <v/>
      </c>
      <c r="BR249" s="27"/>
      <c r="BS249" s="49" t="str">
        <f t="shared" si="574"/>
        <v/>
      </c>
      <c r="BT249" s="25"/>
      <c r="BU249" s="27">
        <f t="shared" si="521"/>
        <v>15</v>
      </c>
      <c r="BV249" s="27" t="str">
        <f t="shared" si="522"/>
        <v>Potencialmente no tolerable</v>
      </c>
      <c r="BW249" s="29" t="str">
        <f t="shared" si="575"/>
        <v/>
      </c>
      <c r="BX249" s="27" t="str">
        <f t="shared" si="576"/>
        <v/>
      </c>
      <c r="BY249" s="27" t="str">
        <f t="shared" si="577"/>
        <v/>
      </c>
      <c r="BZ249" s="53"/>
      <c r="CA249" s="37"/>
      <c r="CB249" s="29" t="str">
        <f t="shared" si="578"/>
        <v/>
      </c>
      <c r="CC249" s="28"/>
      <c r="CD249" s="29" t="str">
        <f t="shared" si="579"/>
        <v/>
      </c>
      <c r="CE249" s="27"/>
      <c r="CF249" s="49" t="str">
        <f t="shared" si="580"/>
        <v/>
      </c>
      <c r="CG249" s="25"/>
      <c r="CH249" s="27" t="str">
        <f t="shared" si="581"/>
        <v/>
      </c>
      <c r="CI249" s="27" t="str">
        <f t="shared" si="582"/>
        <v/>
      </c>
      <c r="CJ249" s="29" t="str">
        <f t="shared" si="583"/>
        <v/>
      </c>
      <c r="CK249" s="27" t="str">
        <f t="shared" si="584"/>
        <v/>
      </c>
      <c r="CL249" s="27" t="str">
        <f t="shared" si="585"/>
        <v/>
      </c>
      <c r="CM249" s="53"/>
      <c r="CN249" s="37"/>
      <c r="CO249" s="29" t="str">
        <f t="shared" si="586"/>
        <v/>
      </c>
      <c r="CP249" s="28"/>
      <c r="CQ249" s="29" t="str">
        <f t="shared" si="587"/>
        <v/>
      </c>
      <c r="CR249" s="27"/>
      <c r="CS249" s="49" t="str">
        <f t="shared" si="588"/>
        <v/>
      </c>
      <c r="CT249" s="25"/>
      <c r="CU249" s="27" t="str">
        <f t="shared" si="589"/>
        <v/>
      </c>
      <c r="CV249" s="27" t="str">
        <f t="shared" si="590"/>
        <v/>
      </c>
      <c r="CW249" s="29" t="str">
        <f t="shared" si="591"/>
        <v/>
      </c>
      <c r="CX249" s="27" t="str">
        <f t="shared" si="592"/>
        <v/>
      </c>
      <c r="CY249" s="27" t="str">
        <f t="shared" si="593"/>
        <v/>
      </c>
      <c r="CZ249" s="30"/>
    </row>
    <row r="250" spans="1:104" ht="72.75" thickBot="1" x14ac:dyDescent="0.3">
      <c r="A250" s="17">
        <v>247</v>
      </c>
      <c r="B250" s="18" t="str">
        <f t="shared" si="563"/>
        <v>Atención Integral y Servicios a Grupos de Interés</v>
      </c>
      <c r="C250" s="18" t="str">
        <f t="shared" si="564"/>
        <v>Generación de residuos</v>
      </c>
      <c r="D250" s="18" t="str">
        <f t="shared" si="565"/>
        <v>Contaminación por generación de residuos ordinarios</v>
      </c>
      <c r="E250" s="35">
        <v>43647</v>
      </c>
      <c r="F250" s="167" t="s">
        <v>334</v>
      </c>
      <c r="G250" s="99" t="s">
        <v>177</v>
      </c>
      <c r="H250" s="99" t="s">
        <v>339</v>
      </c>
      <c r="I250" s="26" t="s">
        <v>9</v>
      </c>
      <c r="J250" s="27" t="s">
        <v>90</v>
      </c>
      <c r="K250" s="104" t="s">
        <v>230</v>
      </c>
      <c r="L250" s="53" t="s">
        <v>266</v>
      </c>
      <c r="M250" s="37" t="s">
        <v>68</v>
      </c>
      <c r="N250" s="26" t="s">
        <v>209</v>
      </c>
      <c r="O250" s="26" t="s">
        <v>463</v>
      </c>
      <c r="P250" s="26" t="s">
        <v>23</v>
      </c>
      <c r="Q250" s="26" t="s">
        <v>55</v>
      </c>
      <c r="R250" s="27" t="s">
        <v>71</v>
      </c>
      <c r="S250" s="55" t="s">
        <v>76</v>
      </c>
      <c r="T250" s="35">
        <v>43647</v>
      </c>
      <c r="U250" s="27" t="s">
        <v>101</v>
      </c>
      <c r="V250" s="27" t="s">
        <v>104</v>
      </c>
      <c r="W250" s="27" t="str">
        <f t="shared" si="566"/>
        <v>Alto</v>
      </c>
      <c r="X250" s="27">
        <f t="shared" si="561"/>
        <v>5</v>
      </c>
      <c r="Y250" s="27">
        <f t="shared" si="562"/>
        <v>5</v>
      </c>
      <c r="Z250" s="27">
        <f t="shared" si="567"/>
        <v>25</v>
      </c>
      <c r="AA250" s="27" t="str">
        <f t="shared" si="568"/>
        <v>No tolerable</v>
      </c>
      <c r="AB250" s="27" t="str">
        <f t="shared" si="569"/>
        <v>Si</v>
      </c>
      <c r="AC250" s="53" t="s">
        <v>308</v>
      </c>
      <c r="AD250" s="80" t="s">
        <v>284</v>
      </c>
      <c r="AE250" s="78">
        <v>0.97</v>
      </c>
      <c r="AF250" s="83">
        <v>0</v>
      </c>
      <c r="AG250" s="29">
        <f t="shared" si="570"/>
        <v>0.97</v>
      </c>
      <c r="AH250" s="27">
        <v>0.74</v>
      </c>
      <c r="AI250" s="184">
        <f t="shared" si="506"/>
        <v>0.23711340206185566</v>
      </c>
      <c r="AJ250" s="142">
        <v>44006</v>
      </c>
      <c r="AK250" s="142" t="s">
        <v>291</v>
      </c>
      <c r="AL250" s="152" t="str">
        <f>IF(MATRIZASPECTOS[[#This Row],[(2) Tipo de valoración 2020]]="","",IF(MATRIZASPECTOS[[#This Row],[(2) Tipo de valoración 2020]]="Manual","",MATRIZASPECTOS[[#This Row],[Probabilidad]]))</f>
        <v>Certeza</v>
      </c>
      <c r="AM250" s="152" t="str">
        <f>IF(MATRIZASPECTOS[[#This Row],[(2) Tipo de valoración 2020]]="","",IF(MATRIZASPECTOS[[#This Row],[(2) Tipo de valoración 2020]]="Manual","",MATRIZASPECTOS[[#This Row],[Consecuencia]]))</f>
        <v>Alta</v>
      </c>
      <c r="AN250" s="153" t="str">
        <f t="shared" si="507"/>
        <v>Alto</v>
      </c>
      <c r="AO250" s="153">
        <f t="shared" si="508"/>
        <v>5</v>
      </c>
      <c r="AP250" s="153">
        <f t="shared" si="509"/>
        <v>5</v>
      </c>
      <c r="AQ250" s="27">
        <f t="shared" si="510"/>
        <v>25</v>
      </c>
      <c r="AR250" s="29">
        <f t="shared" si="511"/>
        <v>19.072164948453608</v>
      </c>
      <c r="AS250" s="27" t="str">
        <f t="shared" si="571"/>
        <v>No tolerable</v>
      </c>
      <c r="AT250" s="27" t="str">
        <f t="shared" si="572"/>
        <v>Si</v>
      </c>
      <c r="AU250" s="140" t="s">
        <v>285</v>
      </c>
      <c r="AV250" s="37" t="s">
        <v>284</v>
      </c>
      <c r="AW250" s="27">
        <v>0.74</v>
      </c>
      <c r="AX250" s="191">
        <v>-0.18</v>
      </c>
      <c r="AY250" s="29">
        <f t="shared" si="512"/>
        <v>0.87319999999999998</v>
      </c>
      <c r="AZ250" s="27">
        <v>0.28000000000000003</v>
      </c>
      <c r="BA250" s="189">
        <f t="shared" si="513"/>
        <v>0.67934035730645892</v>
      </c>
      <c r="BB250" s="143">
        <v>44105</v>
      </c>
      <c r="BC250" s="27" t="s">
        <v>291</v>
      </c>
      <c r="BD250" s="27" t="str">
        <f>IF(MATRIZASPECTOS[[#This Row],[(E) Tipo de valoración extraordinaria 2020]]="","",IF(MATRIZASPECTOS[[#This Row],[(E) Tipo de valoración extraordinaria 2020]]="Manual","",MATRIZASPECTOS[[#This Row],[(2) Probabilidad]]))</f>
        <v>Certeza</v>
      </c>
      <c r="BE250" s="27" t="str">
        <f>IF(MATRIZASPECTOS[[#This Row],[(E) Tipo de valoración extraordinaria 2020]]="","",IF(MATRIZASPECTOS[[#This Row],[(E) Tipo de valoración extraordinaria 2020]]="Manual","",MATRIZASPECTOS[[#This Row],[(2) Consecuencia]]))</f>
        <v>Alta</v>
      </c>
      <c r="BF250" s="27" t="str">
        <f t="shared" si="514"/>
        <v>Alto</v>
      </c>
      <c r="BG250" s="27">
        <f t="shared" si="515"/>
        <v>5</v>
      </c>
      <c r="BH250" s="27">
        <f t="shared" si="516"/>
        <v>5</v>
      </c>
      <c r="BI250" s="29">
        <f t="shared" si="517"/>
        <v>19.072164948453608</v>
      </c>
      <c r="BJ250" s="29">
        <f t="shared" si="518"/>
        <v>6.2956735977634128</v>
      </c>
      <c r="BK250" s="27" t="str">
        <f t="shared" si="539"/>
        <v>Tolerable</v>
      </c>
      <c r="BL250" s="27" t="str">
        <f t="shared" si="519"/>
        <v>No</v>
      </c>
      <c r="BM250" s="53" t="s">
        <v>454</v>
      </c>
      <c r="BN250" s="37"/>
      <c r="BO250" s="29">
        <f t="shared" si="520"/>
        <v>0.74</v>
      </c>
      <c r="BP250" s="28"/>
      <c r="BQ250" s="29" t="str">
        <f t="shared" si="573"/>
        <v/>
      </c>
      <c r="BR250" s="27"/>
      <c r="BS250" s="49" t="str">
        <f t="shared" si="574"/>
        <v/>
      </c>
      <c r="BT250" s="25"/>
      <c r="BU250" s="27">
        <f t="shared" si="521"/>
        <v>19.072164948453608</v>
      </c>
      <c r="BV250" s="27" t="str">
        <f t="shared" si="522"/>
        <v>No tolerable</v>
      </c>
      <c r="BW250" s="29" t="str">
        <f t="shared" si="575"/>
        <v/>
      </c>
      <c r="BX250" s="27" t="str">
        <f t="shared" si="576"/>
        <v/>
      </c>
      <c r="BY250" s="27" t="str">
        <f t="shared" si="577"/>
        <v/>
      </c>
      <c r="BZ250" s="53"/>
      <c r="CA250" s="37"/>
      <c r="CB250" s="29" t="str">
        <f t="shared" si="578"/>
        <v/>
      </c>
      <c r="CC250" s="28"/>
      <c r="CD250" s="29" t="str">
        <f t="shared" si="579"/>
        <v/>
      </c>
      <c r="CE250" s="27"/>
      <c r="CF250" s="49" t="str">
        <f t="shared" si="580"/>
        <v/>
      </c>
      <c r="CG250" s="25"/>
      <c r="CH250" s="27" t="str">
        <f t="shared" si="581"/>
        <v/>
      </c>
      <c r="CI250" s="27" t="str">
        <f t="shared" si="582"/>
        <v/>
      </c>
      <c r="CJ250" s="29" t="str">
        <f t="shared" si="583"/>
        <v/>
      </c>
      <c r="CK250" s="27" t="str">
        <f t="shared" si="584"/>
        <v/>
      </c>
      <c r="CL250" s="27" t="str">
        <f t="shared" si="585"/>
        <v/>
      </c>
      <c r="CM250" s="53"/>
      <c r="CN250" s="37"/>
      <c r="CO250" s="29" t="str">
        <f t="shared" si="586"/>
        <v/>
      </c>
      <c r="CP250" s="28"/>
      <c r="CQ250" s="29" t="str">
        <f t="shared" si="587"/>
        <v/>
      </c>
      <c r="CR250" s="27"/>
      <c r="CS250" s="49" t="str">
        <f t="shared" si="588"/>
        <v/>
      </c>
      <c r="CT250" s="25"/>
      <c r="CU250" s="27" t="str">
        <f t="shared" si="589"/>
        <v/>
      </c>
      <c r="CV250" s="27" t="str">
        <f t="shared" si="590"/>
        <v/>
      </c>
      <c r="CW250" s="29" t="str">
        <f t="shared" si="591"/>
        <v/>
      </c>
      <c r="CX250" s="27" t="str">
        <f t="shared" si="592"/>
        <v/>
      </c>
      <c r="CY250" s="27" t="str">
        <f t="shared" si="593"/>
        <v/>
      </c>
      <c r="CZ250" s="30"/>
    </row>
    <row r="251" spans="1:104" ht="45.75" thickBot="1" x14ac:dyDescent="0.3">
      <c r="A251" s="17">
        <v>248</v>
      </c>
      <c r="B251" s="18" t="str">
        <f t="shared" si="563"/>
        <v>Atención Integral y Servicios a Grupos de Interés</v>
      </c>
      <c r="C251" s="18" t="str">
        <f t="shared" si="564"/>
        <v>Generación de residuos</v>
      </c>
      <c r="D251" s="18" t="str">
        <f t="shared" si="565"/>
        <v>Aprovechamiento de residuos reutilizables</v>
      </c>
      <c r="E251" s="35">
        <v>43647</v>
      </c>
      <c r="F251" s="167" t="s">
        <v>334</v>
      </c>
      <c r="G251" s="99" t="s">
        <v>177</v>
      </c>
      <c r="H251" s="99" t="s">
        <v>339</v>
      </c>
      <c r="I251" s="26" t="s">
        <v>9</v>
      </c>
      <c r="J251" s="27" t="s">
        <v>90</v>
      </c>
      <c r="K251" s="104" t="s">
        <v>230</v>
      </c>
      <c r="L251" s="53" t="s">
        <v>266</v>
      </c>
      <c r="M251" s="37" t="s">
        <v>68</v>
      </c>
      <c r="N251" s="26" t="s">
        <v>216</v>
      </c>
      <c r="O251" s="26" t="s">
        <v>463</v>
      </c>
      <c r="P251" s="26" t="s">
        <v>23</v>
      </c>
      <c r="Q251" s="26" t="s">
        <v>60</v>
      </c>
      <c r="R251" s="27" t="s">
        <v>72</v>
      </c>
      <c r="S251" s="55" t="s">
        <v>76</v>
      </c>
      <c r="T251" s="35">
        <v>43647</v>
      </c>
      <c r="U251" s="27" t="s">
        <v>101</v>
      </c>
      <c r="V251" s="27" t="s">
        <v>103</v>
      </c>
      <c r="W251" s="27" t="str">
        <f t="shared" si="566"/>
        <v>Moderado</v>
      </c>
      <c r="X251" s="27">
        <f t="shared" si="561"/>
        <v>5</v>
      </c>
      <c r="Y251" s="27">
        <f t="shared" si="562"/>
        <v>3</v>
      </c>
      <c r="Z251" s="27">
        <f t="shared" si="567"/>
        <v>15</v>
      </c>
      <c r="AA251" s="27" t="str">
        <f t="shared" si="568"/>
        <v>Potencialmente no tolerable</v>
      </c>
      <c r="AB251" s="27" t="str">
        <f t="shared" si="569"/>
        <v>No</v>
      </c>
      <c r="AC251" s="53" t="s">
        <v>320</v>
      </c>
      <c r="AD251" s="80" t="s">
        <v>230</v>
      </c>
      <c r="AE251" s="78">
        <v>0</v>
      </c>
      <c r="AF251" s="83">
        <v>0</v>
      </c>
      <c r="AG251" s="29">
        <f t="shared" si="570"/>
        <v>0</v>
      </c>
      <c r="AH251" s="27">
        <v>0</v>
      </c>
      <c r="AI251" s="184">
        <f t="shared" si="506"/>
        <v>0</v>
      </c>
      <c r="AJ251" s="142">
        <v>44006</v>
      </c>
      <c r="AK251" s="142" t="s">
        <v>291</v>
      </c>
      <c r="AL251" s="152" t="str">
        <f>IF(MATRIZASPECTOS[[#This Row],[(2) Tipo de valoración 2020]]="","",IF(MATRIZASPECTOS[[#This Row],[(2) Tipo de valoración 2020]]="Manual","",MATRIZASPECTOS[[#This Row],[Probabilidad]]))</f>
        <v>Certeza</v>
      </c>
      <c r="AM251" s="152" t="str">
        <f>IF(MATRIZASPECTOS[[#This Row],[(2) Tipo de valoración 2020]]="","",IF(MATRIZASPECTOS[[#This Row],[(2) Tipo de valoración 2020]]="Manual","",MATRIZASPECTOS[[#This Row],[Consecuencia]]))</f>
        <v>Moderada</v>
      </c>
      <c r="AN251" s="153" t="str">
        <f t="shared" si="507"/>
        <v>Moderado</v>
      </c>
      <c r="AO251" s="153">
        <f t="shared" si="508"/>
        <v>5</v>
      </c>
      <c r="AP251" s="153">
        <f t="shared" si="509"/>
        <v>3</v>
      </c>
      <c r="AQ251" s="27">
        <f t="shared" si="510"/>
        <v>15</v>
      </c>
      <c r="AR251" s="29">
        <f t="shared" si="511"/>
        <v>15</v>
      </c>
      <c r="AS251" s="27" t="str">
        <f t="shared" si="571"/>
        <v>Potencialmente no tolerable</v>
      </c>
      <c r="AT251" s="27" t="str">
        <f t="shared" si="572"/>
        <v>No</v>
      </c>
      <c r="AU251" s="140" t="s">
        <v>321</v>
      </c>
      <c r="AV251" s="37" t="s">
        <v>230</v>
      </c>
      <c r="AW251" s="27">
        <v>0</v>
      </c>
      <c r="AX251" s="191">
        <v>0</v>
      </c>
      <c r="AY251" s="29">
        <f t="shared" si="512"/>
        <v>0</v>
      </c>
      <c r="AZ251" s="27">
        <v>0</v>
      </c>
      <c r="BA251" s="189">
        <f t="shared" si="513"/>
        <v>0</v>
      </c>
      <c r="BB251" s="145">
        <v>44105</v>
      </c>
      <c r="BC251" s="27" t="s">
        <v>292</v>
      </c>
      <c r="BD251" s="27" t="s">
        <v>100</v>
      </c>
      <c r="BE251" s="27" t="s">
        <v>103</v>
      </c>
      <c r="BF251" s="27" t="str">
        <f t="shared" si="514"/>
        <v>Bajo</v>
      </c>
      <c r="BG251" s="27">
        <f t="shared" si="515"/>
        <v>3</v>
      </c>
      <c r="BH251" s="27">
        <f t="shared" si="516"/>
        <v>3</v>
      </c>
      <c r="BI251" s="27">
        <f t="shared" si="517"/>
        <v>9</v>
      </c>
      <c r="BJ251" s="29">
        <f t="shared" si="518"/>
        <v>9</v>
      </c>
      <c r="BK251" s="27" t="str">
        <f t="shared" si="539"/>
        <v>Tolerable</v>
      </c>
      <c r="BL251" s="27" t="str">
        <f t="shared" si="519"/>
        <v>No</v>
      </c>
      <c r="BM251" s="53" t="s">
        <v>449</v>
      </c>
      <c r="BN251" s="37"/>
      <c r="BO251" s="29">
        <f t="shared" si="520"/>
        <v>0</v>
      </c>
      <c r="BP251" s="28"/>
      <c r="BQ251" s="29" t="str">
        <f t="shared" si="573"/>
        <v/>
      </c>
      <c r="BR251" s="27"/>
      <c r="BS251" s="49" t="str">
        <f t="shared" si="574"/>
        <v/>
      </c>
      <c r="BT251" s="25"/>
      <c r="BU251" s="27">
        <f t="shared" si="521"/>
        <v>15</v>
      </c>
      <c r="BV251" s="27" t="str">
        <f t="shared" si="522"/>
        <v>Potencialmente no tolerable</v>
      </c>
      <c r="BW251" s="29" t="str">
        <f t="shared" si="575"/>
        <v/>
      </c>
      <c r="BX251" s="27" t="str">
        <f t="shared" si="576"/>
        <v/>
      </c>
      <c r="BY251" s="27" t="str">
        <f t="shared" si="577"/>
        <v/>
      </c>
      <c r="BZ251" s="53"/>
      <c r="CA251" s="37"/>
      <c r="CB251" s="29" t="str">
        <f t="shared" si="578"/>
        <v/>
      </c>
      <c r="CC251" s="28"/>
      <c r="CD251" s="29" t="str">
        <f t="shared" si="579"/>
        <v/>
      </c>
      <c r="CE251" s="27"/>
      <c r="CF251" s="49" t="str">
        <f t="shared" si="580"/>
        <v/>
      </c>
      <c r="CG251" s="25"/>
      <c r="CH251" s="27" t="str">
        <f t="shared" si="581"/>
        <v/>
      </c>
      <c r="CI251" s="27" t="str">
        <f t="shared" si="582"/>
        <v/>
      </c>
      <c r="CJ251" s="29" t="str">
        <f t="shared" si="583"/>
        <v/>
      </c>
      <c r="CK251" s="27" t="str">
        <f t="shared" si="584"/>
        <v/>
      </c>
      <c r="CL251" s="27" t="str">
        <f t="shared" si="585"/>
        <v/>
      </c>
      <c r="CM251" s="53"/>
      <c r="CN251" s="37"/>
      <c r="CO251" s="29" t="str">
        <f t="shared" si="586"/>
        <v/>
      </c>
      <c r="CP251" s="28"/>
      <c r="CQ251" s="29" t="str">
        <f t="shared" si="587"/>
        <v/>
      </c>
      <c r="CR251" s="27"/>
      <c r="CS251" s="49" t="str">
        <f t="shared" si="588"/>
        <v/>
      </c>
      <c r="CT251" s="25"/>
      <c r="CU251" s="27" t="str">
        <f t="shared" si="589"/>
        <v/>
      </c>
      <c r="CV251" s="27" t="str">
        <f t="shared" si="590"/>
        <v/>
      </c>
      <c r="CW251" s="29" t="str">
        <f t="shared" si="591"/>
        <v/>
      </c>
      <c r="CX251" s="27" t="str">
        <f t="shared" si="592"/>
        <v/>
      </c>
      <c r="CY251" s="27" t="str">
        <f t="shared" si="593"/>
        <v/>
      </c>
      <c r="CZ251" s="30"/>
    </row>
    <row r="252" spans="1:104" ht="45.75" thickBot="1" x14ac:dyDescent="0.3">
      <c r="A252" s="17">
        <v>249</v>
      </c>
      <c r="B252" s="18" t="str">
        <f t="shared" si="563"/>
        <v>Atención Integral y Servicios a Grupos de Interés</v>
      </c>
      <c r="C252" s="18" t="str">
        <f t="shared" si="564"/>
        <v>Generación de residuos</v>
      </c>
      <c r="D252" s="18" t="str">
        <f t="shared" si="565"/>
        <v>Aprovechamiento de residuos recuperables</v>
      </c>
      <c r="E252" s="35">
        <v>43647</v>
      </c>
      <c r="F252" s="167" t="s">
        <v>334</v>
      </c>
      <c r="G252" s="99" t="s">
        <v>177</v>
      </c>
      <c r="H252" s="99" t="s">
        <v>339</v>
      </c>
      <c r="I252" s="26" t="s">
        <v>9</v>
      </c>
      <c r="J252" s="27" t="s">
        <v>90</v>
      </c>
      <c r="K252" s="104" t="s">
        <v>230</v>
      </c>
      <c r="L252" s="53" t="s">
        <v>266</v>
      </c>
      <c r="M252" s="37" t="s">
        <v>68</v>
      </c>
      <c r="N252" s="26" t="s">
        <v>210</v>
      </c>
      <c r="O252" s="26" t="s">
        <v>463</v>
      </c>
      <c r="P252" s="26" t="s">
        <v>23</v>
      </c>
      <c r="Q252" s="26" t="s">
        <v>59</v>
      </c>
      <c r="R252" s="27" t="s">
        <v>72</v>
      </c>
      <c r="S252" s="55" t="s">
        <v>76</v>
      </c>
      <c r="T252" s="35">
        <v>43647</v>
      </c>
      <c r="U252" s="27" t="s">
        <v>101</v>
      </c>
      <c r="V252" s="27" t="s">
        <v>103</v>
      </c>
      <c r="W252" s="27" t="str">
        <f t="shared" si="566"/>
        <v>Moderado</v>
      </c>
      <c r="X252" s="27">
        <f t="shared" si="561"/>
        <v>5</v>
      </c>
      <c r="Y252" s="27">
        <f t="shared" si="562"/>
        <v>3</v>
      </c>
      <c r="Z252" s="27">
        <f t="shared" si="567"/>
        <v>15</v>
      </c>
      <c r="AA252" s="27" t="str">
        <f t="shared" si="568"/>
        <v>Potencialmente no tolerable</v>
      </c>
      <c r="AB252" s="27" t="str">
        <f t="shared" si="569"/>
        <v>No</v>
      </c>
      <c r="AC252" s="53" t="s">
        <v>320</v>
      </c>
      <c r="AD252" s="80" t="s">
        <v>230</v>
      </c>
      <c r="AE252" s="78">
        <v>0</v>
      </c>
      <c r="AF252" s="83">
        <v>0</v>
      </c>
      <c r="AG252" s="29">
        <f t="shared" si="570"/>
        <v>0</v>
      </c>
      <c r="AH252" s="27">
        <v>0</v>
      </c>
      <c r="AI252" s="184">
        <f t="shared" si="506"/>
        <v>0</v>
      </c>
      <c r="AJ252" s="142">
        <v>44006</v>
      </c>
      <c r="AK252" s="142" t="s">
        <v>291</v>
      </c>
      <c r="AL252" s="152" t="str">
        <f>IF(MATRIZASPECTOS[[#This Row],[(2) Tipo de valoración 2020]]="","",IF(MATRIZASPECTOS[[#This Row],[(2) Tipo de valoración 2020]]="Manual","",MATRIZASPECTOS[[#This Row],[Probabilidad]]))</f>
        <v>Certeza</v>
      </c>
      <c r="AM252" s="152" t="str">
        <f>IF(MATRIZASPECTOS[[#This Row],[(2) Tipo de valoración 2020]]="","",IF(MATRIZASPECTOS[[#This Row],[(2) Tipo de valoración 2020]]="Manual","",MATRIZASPECTOS[[#This Row],[Consecuencia]]))</f>
        <v>Moderada</v>
      </c>
      <c r="AN252" s="153" t="str">
        <f t="shared" si="507"/>
        <v>Moderado</v>
      </c>
      <c r="AO252" s="153">
        <f t="shared" si="508"/>
        <v>5</v>
      </c>
      <c r="AP252" s="153">
        <f t="shared" si="509"/>
        <v>3</v>
      </c>
      <c r="AQ252" s="27">
        <f t="shared" si="510"/>
        <v>15</v>
      </c>
      <c r="AR252" s="29">
        <f t="shared" si="511"/>
        <v>15</v>
      </c>
      <c r="AS252" s="27" t="str">
        <f t="shared" si="571"/>
        <v>Potencialmente no tolerable</v>
      </c>
      <c r="AT252" s="27" t="str">
        <f t="shared" si="572"/>
        <v>No</v>
      </c>
      <c r="AU252" s="140" t="s">
        <v>321</v>
      </c>
      <c r="AV252" s="37" t="s">
        <v>230</v>
      </c>
      <c r="AW252" s="27">
        <v>0</v>
      </c>
      <c r="AX252" s="191">
        <v>0</v>
      </c>
      <c r="AY252" s="29">
        <f t="shared" si="512"/>
        <v>0</v>
      </c>
      <c r="AZ252" s="27">
        <v>0</v>
      </c>
      <c r="BA252" s="189">
        <f t="shared" si="513"/>
        <v>0</v>
      </c>
      <c r="BB252" s="145">
        <v>44105</v>
      </c>
      <c r="BC252" s="27" t="s">
        <v>292</v>
      </c>
      <c r="BD252" s="27" t="s">
        <v>100</v>
      </c>
      <c r="BE252" s="27" t="s">
        <v>103</v>
      </c>
      <c r="BF252" s="27" t="str">
        <f t="shared" si="514"/>
        <v>Bajo</v>
      </c>
      <c r="BG252" s="27">
        <f t="shared" si="515"/>
        <v>3</v>
      </c>
      <c r="BH252" s="27">
        <f t="shared" si="516"/>
        <v>3</v>
      </c>
      <c r="BI252" s="27">
        <f t="shared" si="517"/>
        <v>9</v>
      </c>
      <c r="BJ252" s="29">
        <f t="shared" si="518"/>
        <v>9</v>
      </c>
      <c r="BK252" s="27" t="str">
        <f t="shared" si="539"/>
        <v>Tolerable</v>
      </c>
      <c r="BL252" s="27" t="str">
        <f t="shared" si="519"/>
        <v>No</v>
      </c>
      <c r="BM252" s="53" t="s">
        <v>449</v>
      </c>
      <c r="BN252" s="37"/>
      <c r="BO252" s="29">
        <f t="shared" si="520"/>
        <v>0</v>
      </c>
      <c r="BP252" s="28"/>
      <c r="BQ252" s="29" t="str">
        <f t="shared" si="573"/>
        <v/>
      </c>
      <c r="BR252" s="27"/>
      <c r="BS252" s="49" t="str">
        <f t="shared" si="574"/>
        <v/>
      </c>
      <c r="BT252" s="25"/>
      <c r="BU252" s="27">
        <f t="shared" si="521"/>
        <v>15</v>
      </c>
      <c r="BV252" s="27" t="str">
        <f t="shared" si="522"/>
        <v>Potencialmente no tolerable</v>
      </c>
      <c r="BW252" s="29" t="str">
        <f t="shared" si="575"/>
        <v/>
      </c>
      <c r="BX252" s="27" t="str">
        <f t="shared" si="576"/>
        <v/>
      </c>
      <c r="BY252" s="27" t="str">
        <f t="shared" si="577"/>
        <v/>
      </c>
      <c r="BZ252" s="53"/>
      <c r="CA252" s="37"/>
      <c r="CB252" s="29" t="str">
        <f t="shared" si="578"/>
        <v/>
      </c>
      <c r="CC252" s="28"/>
      <c r="CD252" s="29" t="str">
        <f t="shared" si="579"/>
        <v/>
      </c>
      <c r="CE252" s="27"/>
      <c r="CF252" s="49" t="str">
        <f t="shared" si="580"/>
        <v/>
      </c>
      <c r="CG252" s="25"/>
      <c r="CH252" s="27" t="str">
        <f t="shared" si="581"/>
        <v/>
      </c>
      <c r="CI252" s="27" t="str">
        <f t="shared" si="582"/>
        <v/>
      </c>
      <c r="CJ252" s="29" t="str">
        <f t="shared" si="583"/>
        <v/>
      </c>
      <c r="CK252" s="27" t="str">
        <f t="shared" si="584"/>
        <v/>
      </c>
      <c r="CL252" s="27" t="str">
        <f t="shared" si="585"/>
        <v/>
      </c>
      <c r="CM252" s="53"/>
      <c r="CN252" s="37"/>
      <c r="CO252" s="29" t="str">
        <f t="shared" si="586"/>
        <v/>
      </c>
      <c r="CP252" s="28"/>
      <c r="CQ252" s="29" t="str">
        <f t="shared" si="587"/>
        <v/>
      </c>
      <c r="CR252" s="27"/>
      <c r="CS252" s="49" t="str">
        <f t="shared" si="588"/>
        <v/>
      </c>
      <c r="CT252" s="25"/>
      <c r="CU252" s="27" t="str">
        <f t="shared" si="589"/>
        <v/>
      </c>
      <c r="CV252" s="27" t="str">
        <f t="shared" si="590"/>
        <v/>
      </c>
      <c r="CW252" s="29" t="str">
        <f t="shared" si="591"/>
        <v/>
      </c>
      <c r="CX252" s="27" t="str">
        <f t="shared" si="592"/>
        <v/>
      </c>
      <c r="CY252" s="27" t="str">
        <f t="shared" si="593"/>
        <v/>
      </c>
      <c r="CZ252" s="30"/>
    </row>
    <row r="253" spans="1:104" ht="54.75" thickBot="1" x14ac:dyDescent="0.3">
      <c r="A253" s="17">
        <v>250</v>
      </c>
      <c r="B253" s="18" t="str">
        <f t="shared" si="563"/>
        <v>Atención Integral y Servicios a Grupos de Interés</v>
      </c>
      <c r="C253" s="18" t="str">
        <f t="shared" si="564"/>
        <v>Generación de residuos</v>
      </c>
      <c r="D253" s="18" t="str">
        <f t="shared" si="565"/>
        <v>Contaminación por generación de residuos de aparatos eléctricos y electrónicos</v>
      </c>
      <c r="E253" s="35">
        <v>43647</v>
      </c>
      <c r="F253" s="167" t="s">
        <v>334</v>
      </c>
      <c r="G253" s="99" t="s">
        <v>177</v>
      </c>
      <c r="H253" s="99" t="s">
        <v>339</v>
      </c>
      <c r="I253" s="26" t="s">
        <v>9</v>
      </c>
      <c r="J253" s="27" t="s">
        <v>90</v>
      </c>
      <c r="K253" s="104" t="s">
        <v>230</v>
      </c>
      <c r="L253" s="53" t="s">
        <v>266</v>
      </c>
      <c r="M253" s="37" t="s">
        <v>68</v>
      </c>
      <c r="N253" s="26" t="s">
        <v>214</v>
      </c>
      <c r="O253" s="26" t="s">
        <v>463</v>
      </c>
      <c r="P253" s="26" t="s">
        <v>23</v>
      </c>
      <c r="Q253" s="26" t="s">
        <v>58</v>
      </c>
      <c r="R253" s="27" t="s">
        <v>71</v>
      </c>
      <c r="S253" s="55" t="s">
        <v>76</v>
      </c>
      <c r="T253" s="35">
        <v>43647</v>
      </c>
      <c r="U253" s="27" t="s">
        <v>101</v>
      </c>
      <c r="V253" s="27" t="s">
        <v>104</v>
      </c>
      <c r="W253" s="27" t="str">
        <f t="shared" si="566"/>
        <v>Alto</v>
      </c>
      <c r="X253" s="27">
        <f t="shared" si="561"/>
        <v>5</v>
      </c>
      <c r="Y253" s="27">
        <f t="shared" si="562"/>
        <v>5</v>
      </c>
      <c r="Z253" s="27">
        <f t="shared" si="567"/>
        <v>25</v>
      </c>
      <c r="AA253" s="27" t="str">
        <f t="shared" si="568"/>
        <v>No tolerable</v>
      </c>
      <c r="AB253" s="27" t="str">
        <f t="shared" si="569"/>
        <v>Si</v>
      </c>
      <c r="AC253" s="53" t="s">
        <v>309</v>
      </c>
      <c r="AD253" s="37" t="s">
        <v>230</v>
      </c>
      <c r="AE253" s="78">
        <v>0</v>
      </c>
      <c r="AF253" s="83">
        <v>0</v>
      </c>
      <c r="AG253" s="29">
        <f t="shared" si="570"/>
        <v>0</v>
      </c>
      <c r="AH253" s="27">
        <v>0</v>
      </c>
      <c r="AI253" s="184">
        <f t="shared" si="506"/>
        <v>0</v>
      </c>
      <c r="AJ253" s="145">
        <v>44006</v>
      </c>
      <c r="AK253" s="145" t="s">
        <v>291</v>
      </c>
      <c r="AL253" s="158" t="str">
        <f>IF(MATRIZASPECTOS[[#This Row],[(2) Tipo de valoración 2020]]="","",IF(MATRIZASPECTOS[[#This Row],[(2) Tipo de valoración 2020]]="Manual","",MATRIZASPECTOS[[#This Row],[Probabilidad]]))</f>
        <v>Certeza</v>
      </c>
      <c r="AM253" s="158" t="str">
        <f>IF(MATRIZASPECTOS[[#This Row],[(2) Tipo de valoración 2020]]="","",IF(MATRIZASPECTOS[[#This Row],[(2) Tipo de valoración 2020]]="Manual","",MATRIZASPECTOS[[#This Row],[Consecuencia]]))</f>
        <v>Alta</v>
      </c>
      <c r="AN253" s="159" t="str">
        <f t="shared" si="507"/>
        <v>Alto</v>
      </c>
      <c r="AO253" s="159">
        <f t="shared" si="508"/>
        <v>5</v>
      </c>
      <c r="AP253" s="159">
        <f t="shared" si="509"/>
        <v>5</v>
      </c>
      <c r="AQ253" s="27">
        <f t="shared" si="510"/>
        <v>25</v>
      </c>
      <c r="AR253" s="29">
        <f t="shared" si="511"/>
        <v>25</v>
      </c>
      <c r="AS253" s="27" t="str">
        <f t="shared" si="571"/>
        <v>No tolerable</v>
      </c>
      <c r="AT253" s="27" t="str">
        <f t="shared" si="572"/>
        <v>Si</v>
      </c>
      <c r="AU253" s="53" t="s">
        <v>286</v>
      </c>
      <c r="AV253" s="37" t="s">
        <v>230</v>
      </c>
      <c r="AW253" s="27">
        <v>0</v>
      </c>
      <c r="AX253" s="191">
        <v>0</v>
      </c>
      <c r="AY253" s="29">
        <f t="shared" si="512"/>
        <v>0</v>
      </c>
      <c r="AZ253" s="27">
        <v>0</v>
      </c>
      <c r="BA253" s="189">
        <f t="shared" si="513"/>
        <v>0</v>
      </c>
      <c r="BB253" s="142">
        <v>44105</v>
      </c>
      <c r="BC253" s="27" t="s">
        <v>291</v>
      </c>
      <c r="BD253" s="27" t="str">
        <f>IF(MATRIZASPECTOS[[#This Row],[(E) Tipo de valoración extraordinaria 2020]]="","",IF(MATRIZASPECTOS[[#This Row],[(E) Tipo de valoración extraordinaria 2020]]="Manual","",MATRIZASPECTOS[[#This Row],[(2) Probabilidad]]))</f>
        <v>Certeza</v>
      </c>
      <c r="BE253" s="27" t="str">
        <f>IF(MATRIZASPECTOS[[#This Row],[(E) Tipo de valoración extraordinaria 2020]]="","",IF(MATRIZASPECTOS[[#This Row],[(E) Tipo de valoración extraordinaria 2020]]="Manual","",MATRIZASPECTOS[[#This Row],[(2) Consecuencia]]))</f>
        <v>Alta</v>
      </c>
      <c r="BF253" s="27" t="str">
        <f t="shared" si="514"/>
        <v>Alto</v>
      </c>
      <c r="BG253" s="27">
        <f t="shared" si="515"/>
        <v>5</v>
      </c>
      <c r="BH253" s="27">
        <f t="shared" si="516"/>
        <v>5</v>
      </c>
      <c r="BI253" s="27">
        <f t="shared" si="517"/>
        <v>25</v>
      </c>
      <c r="BJ253" s="29">
        <f t="shared" si="518"/>
        <v>25</v>
      </c>
      <c r="BK253" s="27" t="str">
        <f t="shared" si="539"/>
        <v>No tolerable</v>
      </c>
      <c r="BL253" s="27" t="str">
        <f t="shared" si="519"/>
        <v>Si</v>
      </c>
      <c r="BM253" s="53" t="s">
        <v>420</v>
      </c>
      <c r="BN253" s="37"/>
      <c r="BO253" s="29">
        <f t="shared" si="520"/>
        <v>0</v>
      </c>
      <c r="BP253" s="28"/>
      <c r="BQ253" s="29" t="str">
        <f t="shared" si="573"/>
        <v/>
      </c>
      <c r="BR253" s="27"/>
      <c r="BS253" s="49" t="str">
        <f t="shared" si="574"/>
        <v/>
      </c>
      <c r="BT253" s="25"/>
      <c r="BU253" s="27">
        <f t="shared" si="521"/>
        <v>25</v>
      </c>
      <c r="BV253" s="27" t="str">
        <f t="shared" si="522"/>
        <v>No tolerable</v>
      </c>
      <c r="BW253" s="29" t="str">
        <f t="shared" si="575"/>
        <v/>
      </c>
      <c r="BX253" s="27" t="str">
        <f t="shared" si="576"/>
        <v/>
      </c>
      <c r="BY253" s="27" t="str">
        <f t="shared" si="577"/>
        <v/>
      </c>
      <c r="BZ253" s="53"/>
      <c r="CA253" s="37"/>
      <c r="CB253" s="29" t="str">
        <f t="shared" si="578"/>
        <v/>
      </c>
      <c r="CC253" s="28"/>
      <c r="CD253" s="29" t="str">
        <f t="shared" si="579"/>
        <v/>
      </c>
      <c r="CE253" s="27"/>
      <c r="CF253" s="49" t="str">
        <f t="shared" si="580"/>
        <v/>
      </c>
      <c r="CG253" s="25"/>
      <c r="CH253" s="27" t="str">
        <f t="shared" si="581"/>
        <v/>
      </c>
      <c r="CI253" s="27" t="str">
        <f t="shared" si="582"/>
        <v/>
      </c>
      <c r="CJ253" s="29" t="str">
        <f t="shared" si="583"/>
        <v/>
      </c>
      <c r="CK253" s="27" t="str">
        <f t="shared" si="584"/>
        <v/>
      </c>
      <c r="CL253" s="27" t="str">
        <f t="shared" si="585"/>
        <v/>
      </c>
      <c r="CM253" s="53"/>
      <c r="CN253" s="37"/>
      <c r="CO253" s="29" t="str">
        <f t="shared" si="586"/>
        <v/>
      </c>
      <c r="CP253" s="28"/>
      <c r="CQ253" s="29" t="str">
        <f t="shared" si="587"/>
        <v/>
      </c>
      <c r="CR253" s="27"/>
      <c r="CS253" s="49" t="str">
        <f t="shared" si="588"/>
        <v/>
      </c>
      <c r="CT253" s="25"/>
      <c r="CU253" s="27" t="str">
        <f t="shared" si="589"/>
        <v/>
      </c>
      <c r="CV253" s="27" t="str">
        <f t="shared" si="590"/>
        <v/>
      </c>
      <c r="CW253" s="29" t="str">
        <f t="shared" si="591"/>
        <v/>
      </c>
      <c r="CX253" s="27" t="str">
        <f t="shared" si="592"/>
        <v/>
      </c>
      <c r="CY253" s="27" t="str">
        <f t="shared" si="593"/>
        <v/>
      </c>
      <c r="CZ253" s="30"/>
    </row>
    <row r="254" spans="1:104" ht="45.75" thickBot="1" x14ac:dyDescent="0.3">
      <c r="A254" s="17">
        <v>251</v>
      </c>
      <c r="B254" s="18" t="str">
        <f t="shared" si="563"/>
        <v>Atención Integral y Servicios a Grupos de Interés</v>
      </c>
      <c r="C254" s="18" t="str">
        <f t="shared" si="564"/>
        <v>Generación de emisiones</v>
      </c>
      <c r="D254" s="18" t="str">
        <f t="shared" si="565"/>
        <v>Contaminación por emisión de varios agentes clasificados</v>
      </c>
      <c r="E254" s="35">
        <v>43647</v>
      </c>
      <c r="F254" s="167" t="s">
        <v>334</v>
      </c>
      <c r="G254" s="99" t="s">
        <v>177</v>
      </c>
      <c r="H254" s="99" t="s">
        <v>339</v>
      </c>
      <c r="I254" s="26" t="s">
        <v>9</v>
      </c>
      <c r="J254" s="27" t="s">
        <v>90</v>
      </c>
      <c r="K254" s="104" t="s">
        <v>230</v>
      </c>
      <c r="L254" s="53" t="s">
        <v>266</v>
      </c>
      <c r="M254" s="37" t="s">
        <v>68</v>
      </c>
      <c r="N254" s="26" t="s">
        <v>212</v>
      </c>
      <c r="O254" s="26" t="s">
        <v>458</v>
      </c>
      <c r="P254" s="26" t="s">
        <v>19</v>
      </c>
      <c r="Q254" s="26" t="s">
        <v>44</v>
      </c>
      <c r="R254" s="27" t="s">
        <v>71</v>
      </c>
      <c r="S254" s="55" t="s">
        <v>74</v>
      </c>
      <c r="T254" s="35">
        <v>43647</v>
      </c>
      <c r="U254" s="27" t="s">
        <v>101</v>
      </c>
      <c r="V254" s="27" t="s">
        <v>103</v>
      </c>
      <c r="W254" s="27" t="str">
        <f t="shared" si="566"/>
        <v>Moderado</v>
      </c>
      <c r="X254" s="27">
        <f t="shared" si="561"/>
        <v>5</v>
      </c>
      <c r="Y254" s="27">
        <f t="shared" si="562"/>
        <v>3</v>
      </c>
      <c r="Z254" s="27">
        <f t="shared" si="567"/>
        <v>15</v>
      </c>
      <c r="AA254" s="27" t="str">
        <f t="shared" si="568"/>
        <v>Potencialmente no tolerable</v>
      </c>
      <c r="AB254" s="27" t="str">
        <f t="shared" si="569"/>
        <v>No</v>
      </c>
      <c r="AC254" s="53" t="s">
        <v>306</v>
      </c>
      <c r="AD254" s="80" t="s">
        <v>230</v>
      </c>
      <c r="AE254" s="78">
        <v>0</v>
      </c>
      <c r="AF254" s="83">
        <v>0</v>
      </c>
      <c r="AG254" s="29">
        <f t="shared" si="570"/>
        <v>0</v>
      </c>
      <c r="AH254" s="27">
        <v>0</v>
      </c>
      <c r="AI254" s="184">
        <f t="shared" si="506"/>
        <v>0</v>
      </c>
      <c r="AJ254" s="142">
        <v>44006</v>
      </c>
      <c r="AK254" s="142" t="s">
        <v>291</v>
      </c>
      <c r="AL254" s="152" t="str">
        <f>IF(MATRIZASPECTOS[[#This Row],[(2) Tipo de valoración 2020]]="","",IF(MATRIZASPECTOS[[#This Row],[(2) Tipo de valoración 2020]]="Manual","",MATRIZASPECTOS[[#This Row],[Probabilidad]]))</f>
        <v>Certeza</v>
      </c>
      <c r="AM254" s="152" t="str">
        <f>IF(MATRIZASPECTOS[[#This Row],[(2) Tipo de valoración 2020]]="","",IF(MATRIZASPECTOS[[#This Row],[(2) Tipo de valoración 2020]]="Manual","",MATRIZASPECTOS[[#This Row],[Consecuencia]]))</f>
        <v>Moderada</v>
      </c>
      <c r="AN254" s="153" t="str">
        <f t="shared" si="507"/>
        <v>Moderado</v>
      </c>
      <c r="AO254" s="153">
        <f t="shared" si="508"/>
        <v>5</v>
      </c>
      <c r="AP254" s="153">
        <f t="shared" si="509"/>
        <v>3</v>
      </c>
      <c r="AQ254" s="27">
        <f t="shared" si="510"/>
        <v>15</v>
      </c>
      <c r="AR254" s="29">
        <f t="shared" si="511"/>
        <v>15</v>
      </c>
      <c r="AS254" s="27" t="str">
        <f t="shared" si="571"/>
        <v>Potencialmente no tolerable</v>
      </c>
      <c r="AT254" s="27" t="str">
        <f t="shared" si="572"/>
        <v>No</v>
      </c>
      <c r="AU254" s="140" t="s">
        <v>300</v>
      </c>
      <c r="AV254" s="37" t="s">
        <v>230</v>
      </c>
      <c r="AW254" s="27">
        <v>0</v>
      </c>
      <c r="AX254" s="191">
        <v>0</v>
      </c>
      <c r="AY254" s="29">
        <f t="shared" si="512"/>
        <v>0</v>
      </c>
      <c r="AZ254" s="27">
        <v>0</v>
      </c>
      <c r="BA254" s="189">
        <f t="shared" si="513"/>
        <v>0</v>
      </c>
      <c r="BB254" s="145">
        <v>44105</v>
      </c>
      <c r="BC254" s="27" t="s">
        <v>292</v>
      </c>
      <c r="BD254" s="27" t="s">
        <v>100</v>
      </c>
      <c r="BE254" s="27" t="s">
        <v>103</v>
      </c>
      <c r="BF254" s="27" t="str">
        <f t="shared" si="514"/>
        <v>Bajo</v>
      </c>
      <c r="BG254" s="27">
        <f t="shared" si="515"/>
        <v>3</v>
      </c>
      <c r="BH254" s="27">
        <f t="shared" si="516"/>
        <v>3</v>
      </c>
      <c r="BI254" s="27">
        <f t="shared" si="517"/>
        <v>9</v>
      </c>
      <c r="BJ254" s="29">
        <f t="shared" si="518"/>
        <v>9</v>
      </c>
      <c r="BK254" s="27" t="str">
        <f t="shared" si="539"/>
        <v>Tolerable</v>
      </c>
      <c r="BL254" s="27" t="str">
        <f t="shared" si="519"/>
        <v>No</v>
      </c>
      <c r="BM254" s="53" t="s">
        <v>426</v>
      </c>
      <c r="BN254" s="37"/>
      <c r="BO254" s="29">
        <f t="shared" si="520"/>
        <v>0</v>
      </c>
      <c r="BP254" s="28"/>
      <c r="BQ254" s="29" t="str">
        <f t="shared" si="573"/>
        <v/>
      </c>
      <c r="BR254" s="27"/>
      <c r="BS254" s="49" t="str">
        <f t="shared" si="574"/>
        <v/>
      </c>
      <c r="BT254" s="25"/>
      <c r="BU254" s="27">
        <f t="shared" si="521"/>
        <v>15</v>
      </c>
      <c r="BV254" s="27" t="str">
        <f t="shared" si="522"/>
        <v>Potencialmente no tolerable</v>
      </c>
      <c r="BW254" s="29" t="str">
        <f t="shared" si="575"/>
        <v/>
      </c>
      <c r="BX254" s="27" t="str">
        <f t="shared" si="576"/>
        <v/>
      </c>
      <c r="BY254" s="27" t="str">
        <f t="shared" si="577"/>
        <v/>
      </c>
      <c r="BZ254" s="53"/>
      <c r="CA254" s="37"/>
      <c r="CB254" s="29" t="str">
        <f t="shared" si="578"/>
        <v/>
      </c>
      <c r="CC254" s="28"/>
      <c r="CD254" s="29" t="str">
        <f t="shared" si="579"/>
        <v/>
      </c>
      <c r="CE254" s="27"/>
      <c r="CF254" s="49" t="str">
        <f t="shared" si="580"/>
        <v/>
      </c>
      <c r="CG254" s="25"/>
      <c r="CH254" s="27" t="str">
        <f t="shared" si="581"/>
        <v/>
      </c>
      <c r="CI254" s="27" t="str">
        <f t="shared" si="582"/>
        <v/>
      </c>
      <c r="CJ254" s="29" t="str">
        <f t="shared" si="583"/>
        <v/>
      </c>
      <c r="CK254" s="27" t="str">
        <f t="shared" si="584"/>
        <v/>
      </c>
      <c r="CL254" s="27" t="str">
        <f t="shared" si="585"/>
        <v/>
      </c>
      <c r="CM254" s="53"/>
      <c r="CN254" s="37"/>
      <c r="CO254" s="29" t="str">
        <f t="shared" si="586"/>
        <v/>
      </c>
      <c r="CP254" s="28"/>
      <c r="CQ254" s="29" t="str">
        <f t="shared" si="587"/>
        <v/>
      </c>
      <c r="CR254" s="27"/>
      <c r="CS254" s="49" t="str">
        <f t="shared" si="588"/>
        <v/>
      </c>
      <c r="CT254" s="25"/>
      <c r="CU254" s="27" t="str">
        <f t="shared" si="589"/>
        <v/>
      </c>
      <c r="CV254" s="27" t="str">
        <f t="shared" si="590"/>
        <v/>
      </c>
      <c r="CW254" s="29" t="str">
        <f t="shared" si="591"/>
        <v/>
      </c>
      <c r="CX254" s="27" t="str">
        <f t="shared" si="592"/>
        <v/>
      </c>
      <c r="CY254" s="27" t="str">
        <f t="shared" si="593"/>
        <v/>
      </c>
      <c r="CZ254" s="30"/>
    </row>
    <row r="255" spans="1:104" ht="45.75" thickBot="1" x14ac:dyDescent="0.3">
      <c r="A255" s="17">
        <v>252</v>
      </c>
      <c r="B255" s="18" t="str">
        <f t="shared" si="563"/>
        <v>Atención Integral y Servicios a Grupos de Interés</v>
      </c>
      <c r="C255" s="18" t="str">
        <f t="shared" si="564"/>
        <v>Generación de emisiones</v>
      </c>
      <c r="D255" s="18" t="str">
        <f t="shared" si="565"/>
        <v>Contaminación por emisión de varios agentes clasificados</v>
      </c>
      <c r="E255" s="35">
        <v>43647</v>
      </c>
      <c r="F255" s="167" t="s">
        <v>334</v>
      </c>
      <c r="G255" s="99" t="s">
        <v>177</v>
      </c>
      <c r="H255" s="99" t="s">
        <v>339</v>
      </c>
      <c r="I255" s="26" t="s">
        <v>9</v>
      </c>
      <c r="J255" s="27" t="s">
        <v>90</v>
      </c>
      <c r="K255" s="104" t="s">
        <v>230</v>
      </c>
      <c r="L255" s="53" t="s">
        <v>266</v>
      </c>
      <c r="M255" s="37" t="s">
        <v>68</v>
      </c>
      <c r="N255" s="26" t="s">
        <v>211</v>
      </c>
      <c r="O255" s="26" t="s">
        <v>458</v>
      </c>
      <c r="P255" s="26" t="s">
        <v>19</v>
      </c>
      <c r="Q255" s="26" t="s">
        <v>44</v>
      </c>
      <c r="R255" s="27" t="s">
        <v>71</v>
      </c>
      <c r="S255" s="55" t="s">
        <v>74</v>
      </c>
      <c r="T255" s="35">
        <v>43647</v>
      </c>
      <c r="U255" s="27" t="s">
        <v>101</v>
      </c>
      <c r="V255" s="27" t="s">
        <v>103</v>
      </c>
      <c r="W255" s="27" t="str">
        <f t="shared" si="566"/>
        <v>Moderado</v>
      </c>
      <c r="X255" s="27">
        <f t="shared" si="561"/>
        <v>5</v>
      </c>
      <c r="Y255" s="27">
        <f t="shared" si="562"/>
        <v>3</v>
      </c>
      <c r="Z255" s="27">
        <f t="shared" si="567"/>
        <v>15</v>
      </c>
      <c r="AA255" s="27" t="str">
        <f t="shared" si="568"/>
        <v>Potencialmente no tolerable</v>
      </c>
      <c r="AB255" s="27" t="str">
        <f t="shared" si="569"/>
        <v>No</v>
      </c>
      <c r="AC255" s="53" t="s">
        <v>306</v>
      </c>
      <c r="AD255" s="80" t="s">
        <v>230</v>
      </c>
      <c r="AE255" s="78">
        <v>0</v>
      </c>
      <c r="AF255" s="83">
        <v>0</v>
      </c>
      <c r="AG255" s="29">
        <f t="shared" si="570"/>
        <v>0</v>
      </c>
      <c r="AH255" s="27">
        <v>0</v>
      </c>
      <c r="AI255" s="184">
        <f t="shared" si="506"/>
        <v>0</v>
      </c>
      <c r="AJ255" s="142">
        <v>44006</v>
      </c>
      <c r="AK255" s="142" t="s">
        <v>291</v>
      </c>
      <c r="AL255" s="152" t="str">
        <f>IF(MATRIZASPECTOS[[#This Row],[(2) Tipo de valoración 2020]]="","",IF(MATRIZASPECTOS[[#This Row],[(2) Tipo de valoración 2020]]="Manual","",MATRIZASPECTOS[[#This Row],[Probabilidad]]))</f>
        <v>Certeza</v>
      </c>
      <c r="AM255" s="152" t="str">
        <f>IF(MATRIZASPECTOS[[#This Row],[(2) Tipo de valoración 2020]]="","",IF(MATRIZASPECTOS[[#This Row],[(2) Tipo de valoración 2020]]="Manual","",MATRIZASPECTOS[[#This Row],[Consecuencia]]))</f>
        <v>Moderada</v>
      </c>
      <c r="AN255" s="153" t="str">
        <f t="shared" si="507"/>
        <v>Moderado</v>
      </c>
      <c r="AO255" s="153">
        <f t="shared" si="508"/>
        <v>5</v>
      </c>
      <c r="AP255" s="153">
        <f t="shared" si="509"/>
        <v>3</v>
      </c>
      <c r="AQ255" s="27">
        <f t="shared" si="510"/>
        <v>15</v>
      </c>
      <c r="AR255" s="29">
        <f t="shared" si="511"/>
        <v>15</v>
      </c>
      <c r="AS255" s="27" t="str">
        <f t="shared" si="571"/>
        <v>Potencialmente no tolerable</v>
      </c>
      <c r="AT255" s="27" t="str">
        <f t="shared" si="572"/>
        <v>No</v>
      </c>
      <c r="AU255" s="140" t="s">
        <v>282</v>
      </c>
      <c r="AV255" s="37" t="s">
        <v>230</v>
      </c>
      <c r="AW255" s="27">
        <v>0</v>
      </c>
      <c r="AX255" s="191">
        <v>0</v>
      </c>
      <c r="AY255" s="29">
        <f t="shared" si="512"/>
        <v>0</v>
      </c>
      <c r="AZ255" s="27">
        <v>0</v>
      </c>
      <c r="BA255" s="189">
        <f t="shared" si="513"/>
        <v>0</v>
      </c>
      <c r="BB255" s="145">
        <v>44105</v>
      </c>
      <c r="BC255" s="27" t="s">
        <v>292</v>
      </c>
      <c r="BD255" s="27" t="s">
        <v>100</v>
      </c>
      <c r="BE255" s="27" t="s">
        <v>103</v>
      </c>
      <c r="BF255" s="27" t="str">
        <f t="shared" si="514"/>
        <v>Bajo</v>
      </c>
      <c r="BG255" s="27">
        <f t="shared" si="515"/>
        <v>3</v>
      </c>
      <c r="BH255" s="27">
        <f t="shared" si="516"/>
        <v>3</v>
      </c>
      <c r="BI255" s="27">
        <f t="shared" si="517"/>
        <v>9</v>
      </c>
      <c r="BJ255" s="29">
        <f t="shared" si="518"/>
        <v>9</v>
      </c>
      <c r="BK255" s="27" t="str">
        <f t="shared" si="539"/>
        <v>Tolerable</v>
      </c>
      <c r="BL255" s="27" t="str">
        <f t="shared" si="519"/>
        <v>No</v>
      </c>
      <c r="BM255" s="53" t="s">
        <v>425</v>
      </c>
      <c r="BN255" s="37"/>
      <c r="BO255" s="29">
        <f t="shared" si="520"/>
        <v>0</v>
      </c>
      <c r="BP255" s="28"/>
      <c r="BQ255" s="29" t="str">
        <f t="shared" si="573"/>
        <v/>
      </c>
      <c r="BR255" s="27"/>
      <c r="BS255" s="49" t="str">
        <f t="shared" si="574"/>
        <v/>
      </c>
      <c r="BT255" s="25"/>
      <c r="BU255" s="27">
        <f t="shared" si="521"/>
        <v>15</v>
      </c>
      <c r="BV255" s="27" t="str">
        <f t="shared" si="522"/>
        <v>Potencialmente no tolerable</v>
      </c>
      <c r="BW255" s="29" t="str">
        <f t="shared" si="575"/>
        <v/>
      </c>
      <c r="BX255" s="27" t="str">
        <f t="shared" si="576"/>
        <v/>
      </c>
      <c r="BY255" s="27" t="str">
        <f t="shared" si="577"/>
        <v/>
      </c>
      <c r="BZ255" s="53"/>
      <c r="CA255" s="37"/>
      <c r="CB255" s="29" t="str">
        <f t="shared" si="578"/>
        <v/>
      </c>
      <c r="CC255" s="28"/>
      <c r="CD255" s="29" t="str">
        <f t="shared" si="579"/>
        <v/>
      </c>
      <c r="CE255" s="27"/>
      <c r="CF255" s="49" t="str">
        <f t="shared" si="580"/>
        <v/>
      </c>
      <c r="CG255" s="25"/>
      <c r="CH255" s="27" t="str">
        <f t="shared" si="581"/>
        <v/>
      </c>
      <c r="CI255" s="27" t="str">
        <f t="shared" si="582"/>
        <v/>
      </c>
      <c r="CJ255" s="29" t="str">
        <f t="shared" si="583"/>
        <v/>
      </c>
      <c r="CK255" s="27" t="str">
        <f t="shared" si="584"/>
        <v/>
      </c>
      <c r="CL255" s="27" t="str">
        <f t="shared" si="585"/>
        <v/>
      </c>
      <c r="CM255" s="53"/>
      <c r="CN255" s="37"/>
      <c r="CO255" s="29" t="str">
        <f t="shared" si="586"/>
        <v/>
      </c>
      <c r="CP255" s="28"/>
      <c r="CQ255" s="29" t="str">
        <f t="shared" si="587"/>
        <v/>
      </c>
      <c r="CR255" s="27"/>
      <c r="CS255" s="49" t="str">
        <f t="shared" si="588"/>
        <v/>
      </c>
      <c r="CT255" s="25"/>
      <c r="CU255" s="27" t="str">
        <f t="shared" si="589"/>
        <v/>
      </c>
      <c r="CV255" s="27" t="str">
        <f t="shared" si="590"/>
        <v/>
      </c>
      <c r="CW255" s="29" t="str">
        <f t="shared" si="591"/>
        <v/>
      </c>
      <c r="CX255" s="27" t="str">
        <f t="shared" si="592"/>
        <v/>
      </c>
      <c r="CY255" s="27" t="str">
        <f t="shared" si="593"/>
        <v/>
      </c>
      <c r="CZ255" s="30"/>
    </row>
    <row r="256" spans="1:104" ht="45.75" thickBot="1" x14ac:dyDescent="0.3">
      <c r="A256" s="17">
        <v>253</v>
      </c>
      <c r="B256" s="18" t="str">
        <f t="shared" si="563"/>
        <v>Atención Integral y Servicios a Grupos de Interés</v>
      </c>
      <c r="C256" s="18" t="str">
        <f t="shared" si="564"/>
        <v>Consumo de materias primas e insumos</v>
      </c>
      <c r="D256" s="18" t="str">
        <f t="shared" si="565"/>
        <v>Agotamiento de los recursos naturales no renovables</v>
      </c>
      <c r="E256" s="35">
        <v>43647</v>
      </c>
      <c r="F256" s="167" t="s">
        <v>334</v>
      </c>
      <c r="G256" s="99" t="s">
        <v>177</v>
      </c>
      <c r="H256" s="99" t="s">
        <v>339</v>
      </c>
      <c r="I256" s="26" t="s">
        <v>9</v>
      </c>
      <c r="J256" s="27" t="s">
        <v>91</v>
      </c>
      <c r="K256" s="104" t="s">
        <v>262</v>
      </c>
      <c r="L256" s="53" t="s">
        <v>266</v>
      </c>
      <c r="M256" s="37" t="s">
        <v>233</v>
      </c>
      <c r="N256" s="26" t="s">
        <v>218</v>
      </c>
      <c r="O256" s="26" t="s">
        <v>463</v>
      </c>
      <c r="P256" s="26" t="s">
        <v>24</v>
      </c>
      <c r="Q256" s="26" t="s">
        <v>62</v>
      </c>
      <c r="R256" s="27" t="s">
        <v>71</v>
      </c>
      <c r="S256" s="55" t="s">
        <v>77</v>
      </c>
      <c r="T256" s="35">
        <v>43647</v>
      </c>
      <c r="U256" s="27" t="s">
        <v>100</v>
      </c>
      <c r="V256" s="27" t="s">
        <v>103</v>
      </c>
      <c r="W256" s="27" t="str">
        <f t="shared" si="566"/>
        <v>Bajo</v>
      </c>
      <c r="X256" s="27">
        <f t="shared" si="561"/>
        <v>3</v>
      </c>
      <c r="Y256" s="27">
        <f t="shared" si="562"/>
        <v>3</v>
      </c>
      <c r="Z256" s="27">
        <f t="shared" si="567"/>
        <v>9</v>
      </c>
      <c r="AA256" s="27" t="str">
        <f t="shared" si="568"/>
        <v>Tolerable</v>
      </c>
      <c r="AB256" s="27" t="str">
        <f t="shared" si="569"/>
        <v>No</v>
      </c>
      <c r="AC256" s="53" t="s">
        <v>306</v>
      </c>
      <c r="AD256" s="80" t="s">
        <v>230</v>
      </c>
      <c r="AE256" s="78">
        <v>0</v>
      </c>
      <c r="AF256" s="83">
        <v>0</v>
      </c>
      <c r="AG256" s="29">
        <f t="shared" si="570"/>
        <v>0</v>
      </c>
      <c r="AH256" s="27">
        <v>0</v>
      </c>
      <c r="AI256" s="184">
        <f t="shared" si="506"/>
        <v>0</v>
      </c>
      <c r="AJ256" s="142">
        <v>44006</v>
      </c>
      <c r="AK256" s="142" t="s">
        <v>291</v>
      </c>
      <c r="AL256" s="152" t="str">
        <f>IF(MATRIZASPECTOS[[#This Row],[(2) Tipo de valoración 2020]]="","",IF(MATRIZASPECTOS[[#This Row],[(2) Tipo de valoración 2020]]="Manual","",MATRIZASPECTOS[[#This Row],[Probabilidad]]))</f>
        <v>Probable</v>
      </c>
      <c r="AM256" s="152" t="str">
        <f>IF(MATRIZASPECTOS[[#This Row],[(2) Tipo de valoración 2020]]="","",IF(MATRIZASPECTOS[[#This Row],[(2) Tipo de valoración 2020]]="Manual","",MATRIZASPECTOS[[#This Row],[Consecuencia]]))</f>
        <v>Moderada</v>
      </c>
      <c r="AN256" s="153" t="str">
        <f t="shared" si="507"/>
        <v>Bajo</v>
      </c>
      <c r="AO256" s="153">
        <f t="shared" si="508"/>
        <v>3</v>
      </c>
      <c r="AP256" s="153">
        <f t="shared" si="509"/>
        <v>3</v>
      </c>
      <c r="AQ256" s="27">
        <f t="shared" si="510"/>
        <v>9</v>
      </c>
      <c r="AR256" s="29">
        <f t="shared" si="511"/>
        <v>9</v>
      </c>
      <c r="AS256" s="27" t="str">
        <f t="shared" si="571"/>
        <v>Tolerable</v>
      </c>
      <c r="AT256" s="27" t="str">
        <f t="shared" si="572"/>
        <v>No</v>
      </c>
      <c r="AU256" s="140" t="s">
        <v>302</v>
      </c>
      <c r="AV256" s="37" t="s">
        <v>230</v>
      </c>
      <c r="AW256" s="27">
        <v>0</v>
      </c>
      <c r="AX256" s="191">
        <v>0</v>
      </c>
      <c r="AY256" s="29">
        <f t="shared" si="512"/>
        <v>0</v>
      </c>
      <c r="AZ256" s="27">
        <v>0</v>
      </c>
      <c r="BA256" s="189">
        <f t="shared" si="513"/>
        <v>0</v>
      </c>
      <c r="BB256" s="142">
        <v>44105</v>
      </c>
      <c r="BC256" s="27" t="s">
        <v>291</v>
      </c>
      <c r="BD256" s="27" t="str">
        <f>IF(MATRIZASPECTOS[[#This Row],[(E) Tipo de valoración extraordinaria 2020]]="","",IF(MATRIZASPECTOS[[#This Row],[(E) Tipo de valoración extraordinaria 2020]]="Manual","",MATRIZASPECTOS[[#This Row],[(2) Probabilidad]]))</f>
        <v>Probable</v>
      </c>
      <c r="BE256" s="27" t="str">
        <f>IF(MATRIZASPECTOS[[#This Row],[(E) Tipo de valoración extraordinaria 2020]]="","",IF(MATRIZASPECTOS[[#This Row],[(E) Tipo de valoración extraordinaria 2020]]="Manual","",MATRIZASPECTOS[[#This Row],[(2) Consecuencia]]))</f>
        <v>Moderada</v>
      </c>
      <c r="BF256" s="27" t="str">
        <f t="shared" si="514"/>
        <v>Bajo</v>
      </c>
      <c r="BG256" s="27">
        <f t="shared" si="515"/>
        <v>3</v>
      </c>
      <c r="BH256" s="27">
        <f t="shared" si="516"/>
        <v>3</v>
      </c>
      <c r="BI256" s="27">
        <f t="shared" si="517"/>
        <v>9</v>
      </c>
      <c r="BJ256" s="29">
        <f t="shared" si="518"/>
        <v>9</v>
      </c>
      <c r="BK256" s="27" t="str">
        <f t="shared" si="539"/>
        <v>Tolerable</v>
      </c>
      <c r="BL256" s="27" t="str">
        <f t="shared" si="519"/>
        <v>No</v>
      </c>
      <c r="BM256" s="53" t="s">
        <v>406</v>
      </c>
      <c r="BN256" s="37"/>
      <c r="BO256" s="29">
        <f t="shared" si="520"/>
        <v>0</v>
      </c>
      <c r="BP256" s="28"/>
      <c r="BQ256" s="29" t="str">
        <f t="shared" si="573"/>
        <v/>
      </c>
      <c r="BR256" s="27"/>
      <c r="BS256" s="49" t="str">
        <f t="shared" si="574"/>
        <v/>
      </c>
      <c r="BT256" s="25"/>
      <c r="BU256" s="27">
        <f t="shared" si="521"/>
        <v>9</v>
      </c>
      <c r="BV256" s="27" t="str">
        <f t="shared" si="522"/>
        <v>Tolerable</v>
      </c>
      <c r="BW256" s="29" t="str">
        <f t="shared" si="575"/>
        <v/>
      </c>
      <c r="BX256" s="27" t="str">
        <f t="shared" si="576"/>
        <v/>
      </c>
      <c r="BY256" s="27" t="str">
        <f t="shared" si="577"/>
        <v/>
      </c>
      <c r="BZ256" s="53"/>
      <c r="CA256" s="37"/>
      <c r="CB256" s="29" t="str">
        <f t="shared" si="578"/>
        <v/>
      </c>
      <c r="CC256" s="28"/>
      <c r="CD256" s="29" t="str">
        <f t="shared" si="579"/>
        <v/>
      </c>
      <c r="CE256" s="27"/>
      <c r="CF256" s="49" t="str">
        <f t="shared" si="580"/>
        <v/>
      </c>
      <c r="CG256" s="25"/>
      <c r="CH256" s="27" t="str">
        <f t="shared" si="581"/>
        <v/>
      </c>
      <c r="CI256" s="27" t="str">
        <f t="shared" si="582"/>
        <v/>
      </c>
      <c r="CJ256" s="29" t="str">
        <f t="shared" si="583"/>
        <v/>
      </c>
      <c r="CK256" s="27" t="str">
        <f t="shared" si="584"/>
        <v/>
      </c>
      <c r="CL256" s="27" t="str">
        <f t="shared" si="585"/>
        <v/>
      </c>
      <c r="CM256" s="53"/>
      <c r="CN256" s="37"/>
      <c r="CO256" s="29" t="str">
        <f t="shared" si="586"/>
        <v/>
      </c>
      <c r="CP256" s="28"/>
      <c r="CQ256" s="29" t="str">
        <f t="shared" si="587"/>
        <v/>
      </c>
      <c r="CR256" s="27"/>
      <c r="CS256" s="49" t="str">
        <f t="shared" si="588"/>
        <v/>
      </c>
      <c r="CT256" s="25"/>
      <c r="CU256" s="27" t="str">
        <f t="shared" si="589"/>
        <v/>
      </c>
      <c r="CV256" s="27" t="str">
        <f t="shared" si="590"/>
        <v/>
      </c>
      <c r="CW256" s="29" t="str">
        <f t="shared" si="591"/>
        <v/>
      </c>
      <c r="CX256" s="27" t="str">
        <f t="shared" si="592"/>
        <v/>
      </c>
      <c r="CY256" s="27" t="str">
        <f t="shared" si="593"/>
        <v/>
      </c>
      <c r="CZ256" s="30"/>
    </row>
    <row r="257" spans="1:104" ht="45.75" thickBot="1" x14ac:dyDescent="0.3">
      <c r="A257" s="17">
        <v>254</v>
      </c>
      <c r="B257" s="18" t="str">
        <f t="shared" si="563"/>
        <v>Atención Integral y Servicios a Grupos de Interés</v>
      </c>
      <c r="C257" s="18" t="str">
        <f t="shared" si="564"/>
        <v>Generación de emisiones</v>
      </c>
      <c r="D257" s="18" t="str">
        <f t="shared" si="565"/>
        <v>Contaminación por emisión de contaminantes criterio</v>
      </c>
      <c r="E257" s="35">
        <v>43647</v>
      </c>
      <c r="F257" s="167" t="s">
        <v>334</v>
      </c>
      <c r="G257" s="99" t="s">
        <v>177</v>
      </c>
      <c r="H257" s="99" t="s">
        <v>339</v>
      </c>
      <c r="I257" s="26" t="s">
        <v>9</v>
      </c>
      <c r="J257" s="27" t="s">
        <v>91</v>
      </c>
      <c r="K257" s="104" t="s">
        <v>262</v>
      </c>
      <c r="L257" s="53" t="s">
        <v>266</v>
      </c>
      <c r="M257" s="37" t="s">
        <v>68</v>
      </c>
      <c r="N257" s="26" t="s">
        <v>219</v>
      </c>
      <c r="O257" s="26" t="s">
        <v>463</v>
      </c>
      <c r="P257" s="26" t="s">
        <v>19</v>
      </c>
      <c r="Q257" s="26" t="s">
        <v>46</v>
      </c>
      <c r="R257" s="27" t="s">
        <v>71</v>
      </c>
      <c r="S257" s="55" t="s">
        <v>74</v>
      </c>
      <c r="T257" s="35">
        <v>43647</v>
      </c>
      <c r="U257" s="27" t="s">
        <v>100</v>
      </c>
      <c r="V257" s="27" t="s">
        <v>103</v>
      </c>
      <c r="W257" s="27" t="str">
        <f t="shared" si="566"/>
        <v>Bajo</v>
      </c>
      <c r="X257" s="27">
        <f t="shared" si="561"/>
        <v>3</v>
      </c>
      <c r="Y257" s="27">
        <f t="shared" si="562"/>
        <v>3</v>
      </c>
      <c r="Z257" s="27">
        <f t="shared" si="567"/>
        <v>9</v>
      </c>
      <c r="AA257" s="27" t="str">
        <f t="shared" si="568"/>
        <v>Tolerable</v>
      </c>
      <c r="AB257" s="27" t="str">
        <f t="shared" si="569"/>
        <v>No</v>
      </c>
      <c r="AC257" s="53" t="s">
        <v>306</v>
      </c>
      <c r="AD257" s="80" t="s">
        <v>230</v>
      </c>
      <c r="AE257" s="78">
        <v>0</v>
      </c>
      <c r="AF257" s="83">
        <v>0</v>
      </c>
      <c r="AG257" s="29">
        <f t="shared" si="570"/>
        <v>0</v>
      </c>
      <c r="AH257" s="27">
        <v>0</v>
      </c>
      <c r="AI257" s="184">
        <f t="shared" si="506"/>
        <v>0</v>
      </c>
      <c r="AJ257" s="142">
        <v>44006</v>
      </c>
      <c r="AK257" s="142" t="s">
        <v>291</v>
      </c>
      <c r="AL257" s="152" t="str">
        <f>IF(MATRIZASPECTOS[[#This Row],[(2) Tipo de valoración 2020]]="","",IF(MATRIZASPECTOS[[#This Row],[(2) Tipo de valoración 2020]]="Manual","",MATRIZASPECTOS[[#This Row],[Probabilidad]]))</f>
        <v>Probable</v>
      </c>
      <c r="AM257" s="152" t="str">
        <f>IF(MATRIZASPECTOS[[#This Row],[(2) Tipo de valoración 2020]]="","",IF(MATRIZASPECTOS[[#This Row],[(2) Tipo de valoración 2020]]="Manual","",MATRIZASPECTOS[[#This Row],[Consecuencia]]))</f>
        <v>Moderada</v>
      </c>
      <c r="AN257" s="153" t="str">
        <f t="shared" si="507"/>
        <v>Bajo</v>
      </c>
      <c r="AO257" s="153">
        <f t="shared" si="508"/>
        <v>3</v>
      </c>
      <c r="AP257" s="153">
        <f t="shared" si="509"/>
        <v>3</v>
      </c>
      <c r="AQ257" s="27">
        <f t="shared" si="510"/>
        <v>9</v>
      </c>
      <c r="AR257" s="29">
        <f t="shared" si="511"/>
        <v>9</v>
      </c>
      <c r="AS257" s="27" t="str">
        <f t="shared" si="571"/>
        <v>Tolerable</v>
      </c>
      <c r="AT257" s="27" t="str">
        <f t="shared" si="572"/>
        <v>No</v>
      </c>
      <c r="AU257" s="140" t="s">
        <v>302</v>
      </c>
      <c r="AV257" s="37" t="s">
        <v>230</v>
      </c>
      <c r="AW257" s="27">
        <v>0</v>
      </c>
      <c r="AX257" s="191">
        <v>0</v>
      </c>
      <c r="AY257" s="29">
        <f t="shared" si="512"/>
        <v>0</v>
      </c>
      <c r="AZ257" s="27">
        <v>0</v>
      </c>
      <c r="BA257" s="189">
        <f t="shared" si="513"/>
        <v>0</v>
      </c>
      <c r="BB257" s="142">
        <v>44105</v>
      </c>
      <c r="BC257" s="27" t="s">
        <v>291</v>
      </c>
      <c r="BD257" s="27" t="str">
        <f>IF(MATRIZASPECTOS[[#This Row],[(E) Tipo de valoración extraordinaria 2020]]="","",IF(MATRIZASPECTOS[[#This Row],[(E) Tipo de valoración extraordinaria 2020]]="Manual","",MATRIZASPECTOS[[#This Row],[(2) Probabilidad]]))</f>
        <v>Probable</v>
      </c>
      <c r="BE257" s="27" t="str">
        <f>IF(MATRIZASPECTOS[[#This Row],[(E) Tipo de valoración extraordinaria 2020]]="","",IF(MATRIZASPECTOS[[#This Row],[(E) Tipo de valoración extraordinaria 2020]]="Manual","",MATRIZASPECTOS[[#This Row],[(2) Consecuencia]]))</f>
        <v>Moderada</v>
      </c>
      <c r="BF257" s="27" t="str">
        <f t="shared" si="514"/>
        <v>Bajo</v>
      </c>
      <c r="BG257" s="27">
        <f t="shared" si="515"/>
        <v>3</v>
      </c>
      <c r="BH257" s="27">
        <f t="shared" si="516"/>
        <v>3</v>
      </c>
      <c r="BI257" s="27">
        <f t="shared" si="517"/>
        <v>9</v>
      </c>
      <c r="BJ257" s="29">
        <f t="shared" si="518"/>
        <v>9</v>
      </c>
      <c r="BK257" s="27" t="str">
        <f t="shared" si="539"/>
        <v>Tolerable</v>
      </c>
      <c r="BL257" s="27" t="str">
        <f t="shared" si="519"/>
        <v>No</v>
      </c>
      <c r="BM257" s="53" t="s">
        <v>414</v>
      </c>
      <c r="BN257" s="37"/>
      <c r="BO257" s="29">
        <f t="shared" si="520"/>
        <v>0</v>
      </c>
      <c r="BP257" s="28"/>
      <c r="BQ257" s="29" t="str">
        <f t="shared" si="573"/>
        <v/>
      </c>
      <c r="BR257" s="27"/>
      <c r="BS257" s="49" t="str">
        <f t="shared" si="574"/>
        <v/>
      </c>
      <c r="BT257" s="25"/>
      <c r="BU257" s="27">
        <f t="shared" si="521"/>
        <v>9</v>
      </c>
      <c r="BV257" s="27" t="str">
        <f t="shared" si="522"/>
        <v>Tolerable</v>
      </c>
      <c r="BW257" s="29" t="str">
        <f t="shared" si="575"/>
        <v/>
      </c>
      <c r="BX257" s="27" t="str">
        <f t="shared" si="576"/>
        <v/>
      </c>
      <c r="BY257" s="27" t="str">
        <f t="shared" si="577"/>
        <v/>
      </c>
      <c r="BZ257" s="53"/>
      <c r="CA257" s="37"/>
      <c r="CB257" s="29" t="str">
        <f t="shared" si="578"/>
        <v/>
      </c>
      <c r="CC257" s="28"/>
      <c r="CD257" s="29" t="str">
        <f t="shared" si="579"/>
        <v/>
      </c>
      <c r="CE257" s="27"/>
      <c r="CF257" s="49" t="str">
        <f t="shared" si="580"/>
        <v/>
      </c>
      <c r="CG257" s="25"/>
      <c r="CH257" s="27" t="str">
        <f t="shared" si="581"/>
        <v/>
      </c>
      <c r="CI257" s="27" t="str">
        <f t="shared" si="582"/>
        <v/>
      </c>
      <c r="CJ257" s="29" t="str">
        <f t="shared" si="583"/>
        <v/>
      </c>
      <c r="CK257" s="27" t="str">
        <f t="shared" si="584"/>
        <v/>
      </c>
      <c r="CL257" s="27" t="str">
        <f t="shared" si="585"/>
        <v/>
      </c>
      <c r="CM257" s="53"/>
      <c r="CN257" s="37"/>
      <c r="CO257" s="29" t="str">
        <f t="shared" si="586"/>
        <v/>
      </c>
      <c r="CP257" s="28"/>
      <c r="CQ257" s="29" t="str">
        <f t="shared" si="587"/>
        <v/>
      </c>
      <c r="CR257" s="27"/>
      <c r="CS257" s="49" t="str">
        <f t="shared" si="588"/>
        <v/>
      </c>
      <c r="CT257" s="25"/>
      <c r="CU257" s="27" t="str">
        <f t="shared" si="589"/>
        <v/>
      </c>
      <c r="CV257" s="27" t="str">
        <f t="shared" si="590"/>
        <v/>
      </c>
      <c r="CW257" s="29" t="str">
        <f t="shared" si="591"/>
        <v/>
      </c>
      <c r="CX257" s="27" t="str">
        <f t="shared" si="592"/>
        <v/>
      </c>
      <c r="CY257" s="27" t="str">
        <f t="shared" si="593"/>
        <v/>
      </c>
      <c r="CZ257" s="30"/>
    </row>
    <row r="258" spans="1:104" ht="45.75" thickBot="1" x14ac:dyDescent="0.3">
      <c r="A258" s="17">
        <v>255</v>
      </c>
      <c r="B258" s="18" t="str">
        <f t="shared" si="563"/>
        <v>Atención Integral y Servicios a Grupos de Interés</v>
      </c>
      <c r="C258" s="18" t="str">
        <f t="shared" si="564"/>
        <v>Generación de emisiones</v>
      </c>
      <c r="D258" s="18" t="str">
        <f t="shared" si="565"/>
        <v>Contaminación por emisión de ruido</v>
      </c>
      <c r="E258" s="35">
        <v>43647</v>
      </c>
      <c r="F258" s="167" t="s">
        <v>334</v>
      </c>
      <c r="G258" s="99" t="s">
        <v>177</v>
      </c>
      <c r="H258" s="99" t="s">
        <v>339</v>
      </c>
      <c r="I258" s="26" t="s">
        <v>9</v>
      </c>
      <c r="J258" s="27" t="s">
        <v>91</v>
      </c>
      <c r="K258" s="104" t="s">
        <v>262</v>
      </c>
      <c r="L258" s="53" t="s">
        <v>266</v>
      </c>
      <c r="M258" s="37" t="s">
        <v>68</v>
      </c>
      <c r="N258" s="26" t="s">
        <v>220</v>
      </c>
      <c r="O258" s="26" t="s">
        <v>463</v>
      </c>
      <c r="P258" s="26" t="s">
        <v>19</v>
      </c>
      <c r="Q258" s="26" t="s">
        <v>43</v>
      </c>
      <c r="R258" s="27" t="s">
        <v>71</v>
      </c>
      <c r="S258" s="55" t="s">
        <v>74</v>
      </c>
      <c r="T258" s="35">
        <v>43647</v>
      </c>
      <c r="U258" s="27" t="s">
        <v>100</v>
      </c>
      <c r="V258" s="27" t="s">
        <v>102</v>
      </c>
      <c r="W258" s="27" t="str">
        <f t="shared" si="566"/>
        <v>Bajo</v>
      </c>
      <c r="X258" s="27">
        <f t="shared" si="561"/>
        <v>3</v>
      </c>
      <c r="Y258" s="27">
        <f t="shared" si="562"/>
        <v>1</v>
      </c>
      <c r="Z258" s="27">
        <f t="shared" si="567"/>
        <v>3</v>
      </c>
      <c r="AA258" s="27" t="str">
        <f t="shared" si="568"/>
        <v>Tolerable</v>
      </c>
      <c r="AB258" s="27" t="str">
        <f t="shared" si="569"/>
        <v>No</v>
      </c>
      <c r="AC258" s="53" t="s">
        <v>306</v>
      </c>
      <c r="AD258" s="80" t="s">
        <v>230</v>
      </c>
      <c r="AE258" s="78">
        <v>0</v>
      </c>
      <c r="AF258" s="83">
        <v>0</v>
      </c>
      <c r="AG258" s="29">
        <f t="shared" si="570"/>
        <v>0</v>
      </c>
      <c r="AH258" s="27">
        <v>0</v>
      </c>
      <c r="AI258" s="184">
        <f t="shared" si="506"/>
        <v>0</v>
      </c>
      <c r="AJ258" s="142">
        <v>44006</v>
      </c>
      <c r="AK258" s="142" t="s">
        <v>291</v>
      </c>
      <c r="AL258" s="152" t="str">
        <f>IF(MATRIZASPECTOS[[#This Row],[(2) Tipo de valoración 2020]]="","",IF(MATRIZASPECTOS[[#This Row],[(2) Tipo de valoración 2020]]="Manual","",MATRIZASPECTOS[[#This Row],[Probabilidad]]))</f>
        <v>Probable</v>
      </c>
      <c r="AM258" s="152" t="str">
        <f>IF(MATRIZASPECTOS[[#This Row],[(2) Tipo de valoración 2020]]="","",IF(MATRIZASPECTOS[[#This Row],[(2) Tipo de valoración 2020]]="Manual","",MATRIZASPECTOS[[#This Row],[Consecuencia]]))</f>
        <v>Baja</v>
      </c>
      <c r="AN258" s="153" t="str">
        <f t="shared" si="507"/>
        <v>Bajo</v>
      </c>
      <c r="AO258" s="153">
        <f t="shared" si="508"/>
        <v>3</v>
      </c>
      <c r="AP258" s="153">
        <f t="shared" si="509"/>
        <v>1</v>
      </c>
      <c r="AQ258" s="27">
        <f t="shared" si="510"/>
        <v>3</v>
      </c>
      <c r="AR258" s="29">
        <f t="shared" si="511"/>
        <v>3</v>
      </c>
      <c r="AS258" s="27" t="str">
        <f t="shared" si="571"/>
        <v>Tolerable</v>
      </c>
      <c r="AT258" s="27" t="str">
        <f t="shared" si="572"/>
        <v>No</v>
      </c>
      <c r="AU258" s="140" t="s">
        <v>302</v>
      </c>
      <c r="AV258" s="37" t="s">
        <v>230</v>
      </c>
      <c r="AW258" s="27">
        <v>0</v>
      </c>
      <c r="AX258" s="191">
        <v>0</v>
      </c>
      <c r="AY258" s="29">
        <f t="shared" si="512"/>
        <v>0</v>
      </c>
      <c r="AZ258" s="27">
        <v>0</v>
      </c>
      <c r="BA258" s="189">
        <f t="shared" si="513"/>
        <v>0</v>
      </c>
      <c r="BB258" s="145">
        <v>44105</v>
      </c>
      <c r="BC258" s="27" t="s">
        <v>291</v>
      </c>
      <c r="BD258" s="27" t="str">
        <f>IF(MATRIZASPECTOS[[#This Row],[(E) Tipo de valoración extraordinaria 2020]]="","",IF(MATRIZASPECTOS[[#This Row],[(E) Tipo de valoración extraordinaria 2020]]="Manual","",MATRIZASPECTOS[[#This Row],[(2) Probabilidad]]))</f>
        <v>Probable</v>
      </c>
      <c r="BE258" s="27" t="str">
        <f>IF(MATRIZASPECTOS[[#This Row],[(E) Tipo de valoración extraordinaria 2020]]="","",IF(MATRIZASPECTOS[[#This Row],[(E) Tipo de valoración extraordinaria 2020]]="Manual","",MATRIZASPECTOS[[#This Row],[(2) Consecuencia]]))</f>
        <v>Baja</v>
      </c>
      <c r="BF258" s="27" t="str">
        <f t="shared" si="514"/>
        <v>Bajo</v>
      </c>
      <c r="BG258" s="27">
        <f t="shared" si="515"/>
        <v>3</v>
      </c>
      <c r="BH258" s="27">
        <f t="shared" si="516"/>
        <v>1</v>
      </c>
      <c r="BI258" s="27">
        <f t="shared" si="517"/>
        <v>3</v>
      </c>
      <c r="BJ258" s="29">
        <f t="shared" si="518"/>
        <v>3</v>
      </c>
      <c r="BK258" s="27" t="str">
        <f t="shared" si="539"/>
        <v>Tolerable</v>
      </c>
      <c r="BL258" s="27" t="str">
        <f t="shared" si="519"/>
        <v>No</v>
      </c>
      <c r="BM258" s="53" t="s">
        <v>437</v>
      </c>
      <c r="BN258" s="37"/>
      <c r="BO258" s="29">
        <f t="shared" si="520"/>
        <v>0</v>
      </c>
      <c r="BP258" s="28"/>
      <c r="BQ258" s="29" t="str">
        <f t="shared" si="573"/>
        <v/>
      </c>
      <c r="BR258" s="27"/>
      <c r="BS258" s="49" t="str">
        <f t="shared" si="574"/>
        <v/>
      </c>
      <c r="BT258" s="25"/>
      <c r="BU258" s="27">
        <f t="shared" si="521"/>
        <v>3</v>
      </c>
      <c r="BV258" s="27" t="str">
        <f t="shared" si="522"/>
        <v>Tolerable</v>
      </c>
      <c r="BW258" s="29" t="str">
        <f t="shared" si="575"/>
        <v/>
      </c>
      <c r="BX258" s="27" t="str">
        <f t="shared" si="576"/>
        <v/>
      </c>
      <c r="BY258" s="27" t="str">
        <f t="shared" si="577"/>
        <v/>
      </c>
      <c r="BZ258" s="53"/>
      <c r="CA258" s="37"/>
      <c r="CB258" s="29" t="str">
        <f t="shared" si="578"/>
        <v/>
      </c>
      <c r="CC258" s="28"/>
      <c r="CD258" s="29" t="str">
        <f t="shared" si="579"/>
        <v/>
      </c>
      <c r="CE258" s="27"/>
      <c r="CF258" s="49" t="str">
        <f t="shared" si="580"/>
        <v/>
      </c>
      <c r="CG258" s="25"/>
      <c r="CH258" s="27" t="str">
        <f t="shared" si="581"/>
        <v/>
      </c>
      <c r="CI258" s="27" t="str">
        <f t="shared" si="582"/>
        <v/>
      </c>
      <c r="CJ258" s="29" t="str">
        <f t="shared" si="583"/>
        <v/>
      </c>
      <c r="CK258" s="27" t="str">
        <f t="shared" si="584"/>
        <v/>
      </c>
      <c r="CL258" s="27" t="str">
        <f t="shared" si="585"/>
        <v/>
      </c>
      <c r="CM258" s="53"/>
      <c r="CN258" s="37"/>
      <c r="CO258" s="29" t="str">
        <f t="shared" si="586"/>
        <v/>
      </c>
      <c r="CP258" s="28"/>
      <c r="CQ258" s="29" t="str">
        <f t="shared" si="587"/>
        <v/>
      </c>
      <c r="CR258" s="27"/>
      <c r="CS258" s="49" t="str">
        <f t="shared" si="588"/>
        <v/>
      </c>
      <c r="CT258" s="25"/>
      <c r="CU258" s="27" t="str">
        <f t="shared" si="589"/>
        <v/>
      </c>
      <c r="CV258" s="27" t="str">
        <f t="shared" si="590"/>
        <v/>
      </c>
      <c r="CW258" s="29" t="str">
        <f t="shared" si="591"/>
        <v/>
      </c>
      <c r="CX258" s="27" t="str">
        <f t="shared" si="592"/>
        <v/>
      </c>
      <c r="CY258" s="27" t="str">
        <f t="shared" si="593"/>
        <v/>
      </c>
      <c r="CZ258" s="30"/>
    </row>
    <row r="259" spans="1:104" ht="72.75" thickBot="1" x14ac:dyDescent="0.3">
      <c r="A259" s="17">
        <v>256</v>
      </c>
      <c r="B259" s="18" t="str">
        <f t="shared" si="563"/>
        <v>Atención Integral y Servicios a Grupos de Interés</v>
      </c>
      <c r="C259" s="18" t="str">
        <f t="shared" si="564"/>
        <v>Generación de residuos</v>
      </c>
      <c r="D259" s="18" t="str">
        <f t="shared" si="565"/>
        <v>Contaminación por generación de residuos ordinarios</v>
      </c>
      <c r="E259" s="35">
        <v>43647</v>
      </c>
      <c r="F259" s="167" t="s">
        <v>334</v>
      </c>
      <c r="G259" s="99" t="s">
        <v>177</v>
      </c>
      <c r="H259" s="99" t="s">
        <v>339</v>
      </c>
      <c r="I259" s="26" t="s">
        <v>9</v>
      </c>
      <c r="J259" s="27" t="s">
        <v>91</v>
      </c>
      <c r="K259" s="104" t="s">
        <v>223</v>
      </c>
      <c r="L259" s="53" t="s">
        <v>266</v>
      </c>
      <c r="M259" s="37" t="s">
        <v>68</v>
      </c>
      <c r="N259" s="26" t="s">
        <v>209</v>
      </c>
      <c r="O259" s="26" t="s">
        <v>463</v>
      </c>
      <c r="P259" s="26" t="s">
        <v>23</v>
      </c>
      <c r="Q259" s="26" t="s">
        <v>55</v>
      </c>
      <c r="R259" s="27" t="s">
        <v>71</v>
      </c>
      <c r="S259" s="55" t="s">
        <v>76</v>
      </c>
      <c r="T259" s="35">
        <v>43647</v>
      </c>
      <c r="U259" s="27" t="s">
        <v>101</v>
      </c>
      <c r="V259" s="27" t="s">
        <v>104</v>
      </c>
      <c r="W259" s="27" t="str">
        <f t="shared" si="566"/>
        <v>Alto</v>
      </c>
      <c r="X259" s="27">
        <f t="shared" si="561"/>
        <v>5</v>
      </c>
      <c r="Y259" s="27">
        <f t="shared" si="562"/>
        <v>5</v>
      </c>
      <c r="Z259" s="27">
        <f t="shared" si="567"/>
        <v>25</v>
      </c>
      <c r="AA259" s="27" t="str">
        <f t="shared" si="568"/>
        <v>No tolerable</v>
      </c>
      <c r="AB259" s="27" t="str">
        <f t="shared" si="569"/>
        <v>Si</v>
      </c>
      <c r="AC259" s="140" t="s">
        <v>312</v>
      </c>
      <c r="AD259" s="80" t="s">
        <v>284</v>
      </c>
      <c r="AE259" s="78">
        <v>0.97</v>
      </c>
      <c r="AF259" s="83">
        <v>0</v>
      </c>
      <c r="AG259" s="29">
        <f t="shared" si="570"/>
        <v>0.97</v>
      </c>
      <c r="AH259" s="27">
        <v>0.74</v>
      </c>
      <c r="AI259" s="184">
        <f t="shared" si="506"/>
        <v>0.23711340206185566</v>
      </c>
      <c r="AJ259" s="142">
        <v>44006</v>
      </c>
      <c r="AK259" s="142" t="s">
        <v>291</v>
      </c>
      <c r="AL259" s="152" t="str">
        <f>IF(MATRIZASPECTOS[[#This Row],[(2) Tipo de valoración 2020]]="","",IF(MATRIZASPECTOS[[#This Row],[(2) Tipo de valoración 2020]]="Manual","",MATRIZASPECTOS[[#This Row],[Probabilidad]]))</f>
        <v>Certeza</v>
      </c>
      <c r="AM259" s="152" t="str">
        <f>IF(MATRIZASPECTOS[[#This Row],[(2) Tipo de valoración 2020]]="","",IF(MATRIZASPECTOS[[#This Row],[(2) Tipo de valoración 2020]]="Manual","",MATRIZASPECTOS[[#This Row],[Consecuencia]]))</f>
        <v>Alta</v>
      </c>
      <c r="AN259" s="153" t="str">
        <f t="shared" si="507"/>
        <v>Alto</v>
      </c>
      <c r="AO259" s="153">
        <f t="shared" si="508"/>
        <v>5</v>
      </c>
      <c r="AP259" s="153">
        <f t="shared" si="509"/>
        <v>5</v>
      </c>
      <c r="AQ259" s="27">
        <f t="shared" si="510"/>
        <v>25</v>
      </c>
      <c r="AR259" s="29">
        <f t="shared" si="511"/>
        <v>19.072164948453608</v>
      </c>
      <c r="AS259" s="27" t="str">
        <f t="shared" si="571"/>
        <v>No tolerable</v>
      </c>
      <c r="AT259" s="27" t="str">
        <f t="shared" si="572"/>
        <v>Si</v>
      </c>
      <c r="AU259" s="140" t="s">
        <v>304</v>
      </c>
      <c r="AV259" s="37" t="s">
        <v>284</v>
      </c>
      <c r="AW259" s="27">
        <v>0.74</v>
      </c>
      <c r="AX259" s="191">
        <v>-0.18</v>
      </c>
      <c r="AY259" s="29">
        <f t="shared" si="512"/>
        <v>0.87319999999999998</v>
      </c>
      <c r="AZ259" s="27">
        <v>0.28000000000000003</v>
      </c>
      <c r="BA259" s="189">
        <f t="shared" si="513"/>
        <v>0.67934035730645892</v>
      </c>
      <c r="BB259" s="143">
        <v>44105</v>
      </c>
      <c r="BC259" s="27" t="s">
        <v>291</v>
      </c>
      <c r="BD259" s="27" t="str">
        <f>IF(MATRIZASPECTOS[[#This Row],[(E) Tipo de valoración extraordinaria 2020]]="","",IF(MATRIZASPECTOS[[#This Row],[(E) Tipo de valoración extraordinaria 2020]]="Manual","",MATRIZASPECTOS[[#This Row],[(2) Probabilidad]]))</f>
        <v>Certeza</v>
      </c>
      <c r="BE259" s="27" t="str">
        <f>IF(MATRIZASPECTOS[[#This Row],[(E) Tipo de valoración extraordinaria 2020]]="","",IF(MATRIZASPECTOS[[#This Row],[(E) Tipo de valoración extraordinaria 2020]]="Manual","",MATRIZASPECTOS[[#This Row],[(2) Consecuencia]]))</f>
        <v>Alta</v>
      </c>
      <c r="BF259" s="27" t="str">
        <f t="shared" si="514"/>
        <v>Alto</v>
      </c>
      <c r="BG259" s="27">
        <f t="shared" si="515"/>
        <v>5</v>
      </c>
      <c r="BH259" s="27">
        <f t="shared" si="516"/>
        <v>5</v>
      </c>
      <c r="BI259" s="29">
        <f t="shared" si="517"/>
        <v>19.072164948453608</v>
      </c>
      <c r="BJ259" s="29">
        <f t="shared" si="518"/>
        <v>6.2956735977634128</v>
      </c>
      <c r="BK259" s="27" t="str">
        <f t="shared" si="539"/>
        <v>Tolerable</v>
      </c>
      <c r="BL259" s="27" t="str">
        <f t="shared" si="519"/>
        <v>No</v>
      </c>
      <c r="BM259" s="53" t="s">
        <v>454</v>
      </c>
      <c r="BN259" s="37"/>
      <c r="BO259" s="29">
        <f t="shared" si="520"/>
        <v>0.74</v>
      </c>
      <c r="BP259" s="28"/>
      <c r="BQ259" s="29" t="str">
        <f t="shared" si="573"/>
        <v/>
      </c>
      <c r="BR259" s="27"/>
      <c r="BS259" s="49" t="str">
        <f t="shared" si="574"/>
        <v/>
      </c>
      <c r="BT259" s="25"/>
      <c r="BU259" s="27">
        <f t="shared" si="521"/>
        <v>19.072164948453608</v>
      </c>
      <c r="BV259" s="27" t="str">
        <f t="shared" si="522"/>
        <v>No tolerable</v>
      </c>
      <c r="BW259" s="29" t="str">
        <f t="shared" si="575"/>
        <v/>
      </c>
      <c r="BX259" s="27" t="str">
        <f t="shared" si="576"/>
        <v/>
      </c>
      <c r="BY259" s="27" t="str">
        <f t="shared" si="577"/>
        <v/>
      </c>
      <c r="BZ259" s="53"/>
      <c r="CA259" s="37"/>
      <c r="CB259" s="29" t="str">
        <f t="shared" si="578"/>
        <v/>
      </c>
      <c r="CC259" s="28"/>
      <c r="CD259" s="29" t="str">
        <f t="shared" si="579"/>
        <v/>
      </c>
      <c r="CE259" s="27"/>
      <c r="CF259" s="49" t="str">
        <f t="shared" si="580"/>
        <v/>
      </c>
      <c r="CG259" s="25"/>
      <c r="CH259" s="27" t="str">
        <f t="shared" si="581"/>
        <v/>
      </c>
      <c r="CI259" s="27" t="str">
        <f t="shared" si="582"/>
        <v/>
      </c>
      <c r="CJ259" s="29" t="str">
        <f t="shared" si="583"/>
        <v/>
      </c>
      <c r="CK259" s="27" t="str">
        <f t="shared" si="584"/>
        <v/>
      </c>
      <c r="CL259" s="27" t="str">
        <f t="shared" si="585"/>
        <v/>
      </c>
      <c r="CM259" s="53"/>
      <c r="CN259" s="37"/>
      <c r="CO259" s="29" t="str">
        <f t="shared" si="586"/>
        <v/>
      </c>
      <c r="CP259" s="28"/>
      <c r="CQ259" s="29" t="str">
        <f t="shared" si="587"/>
        <v/>
      </c>
      <c r="CR259" s="27"/>
      <c r="CS259" s="49" t="str">
        <f t="shared" si="588"/>
        <v/>
      </c>
      <c r="CT259" s="25"/>
      <c r="CU259" s="27" t="str">
        <f t="shared" si="589"/>
        <v/>
      </c>
      <c r="CV259" s="27" t="str">
        <f t="shared" si="590"/>
        <v/>
      </c>
      <c r="CW259" s="29" t="str">
        <f t="shared" si="591"/>
        <v/>
      </c>
      <c r="CX259" s="27" t="str">
        <f t="shared" si="592"/>
        <v/>
      </c>
      <c r="CY259" s="27" t="str">
        <f t="shared" si="593"/>
        <v/>
      </c>
      <c r="CZ259" s="30"/>
    </row>
    <row r="260" spans="1:104" ht="72.75" thickBot="1" x14ac:dyDescent="0.3">
      <c r="A260" s="17">
        <v>257</v>
      </c>
      <c r="B260" s="18" t="str">
        <f t="shared" si="563"/>
        <v>Atención Integral y Servicios a Grupos de Interés</v>
      </c>
      <c r="C260" s="18" t="str">
        <f t="shared" si="564"/>
        <v>Generación de residuos</v>
      </c>
      <c r="D260" s="18" t="str">
        <f t="shared" si="565"/>
        <v>Contaminación por generación de residuos ordinarios</v>
      </c>
      <c r="E260" s="35">
        <v>43647</v>
      </c>
      <c r="F260" s="167" t="s">
        <v>334</v>
      </c>
      <c r="G260" s="99" t="s">
        <v>177</v>
      </c>
      <c r="H260" s="99" t="s">
        <v>339</v>
      </c>
      <c r="I260" s="26" t="s">
        <v>9</v>
      </c>
      <c r="J260" s="27" t="s">
        <v>92</v>
      </c>
      <c r="K260" s="104" t="s">
        <v>221</v>
      </c>
      <c r="L260" s="53" t="s">
        <v>266</v>
      </c>
      <c r="M260" s="37" t="s">
        <v>68</v>
      </c>
      <c r="N260" s="26" t="s">
        <v>209</v>
      </c>
      <c r="O260" s="26" t="s">
        <v>463</v>
      </c>
      <c r="P260" s="26" t="s">
        <v>23</v>
      </c>
      <c r="Q260" s="26" t="s">
        <v>55</v>
      </c>
      <c r="R260" s="27" t="s">
        <v>71</v>
      </c>
      <c r="S260" s="55" t="s">
        <v>76</v>
      </c>
      <c r="T260" s="35">
        <v>43647</v>
      </c>
      <c r="U260" s="27" t="s">
        <v>101</v>
      </c>
      <c r="V260" s="27" t="s">
        <v>104</v>
      </c>
      <c r="W260" s="27" t="str">
        <f t="shared" si="566"/>
        <v>Alto</v>
      </c>
      <c r="X260" s="27">
        <f t="shared" si="561"/>
        <v>5</v>
      </c>
      <c r="Y260" s="27">
        <f t="shared" si="562"/>
        <v>5</v>
      </c>
      <c r="Z260" s="27">
        <f t="shared" si="567"/>
        <v>25</v>
      </c>
      <c r="AA260" s="27" t="str">
        <f t="shared" si="568"/>
        <v>No tolerable</v>
      </c>
      <c r="AB260" s="27" t="str">
        <f t="shared" si="569"/>
        <v>Si</v>
      </c>
      <c r="AC260" s="140" t="s">
        <v>312</v>
      </c>
      <c r="AD260" s="80" t="s">
        <v>284</v>
      </c>
      <c r="AE260" s="78">
        <v>0.97</v>
      </c>
      <c r="AF260" s="83">
        <v>0</v>
      </c>
      <c r="AG260" s="29">
        <f t="shared" si="570"/>
        <v>0.97</v>
      </c>
      <c r="AH260" s="27">
        <v>0.74</v>
      </c>
      <c r="AI260" s="184">
        <f t="shared" ref="AI260:AI323" si="594">IF(AG260="","",IF(AH260="","",IF(AH260=0,0,((AG260-AH260)/AG260))))</f>
        <v>0.23711340206185566</v>
      </c>
      <c r="AJ260" s="142">
        <v>44006</v>
      </c>
      <c r="AK260" s="142" t="s">
        <v>291</v>
      </c>
      <c r="AL260" s="152" t="str">
        <f>IF(MATRIZASPECTOS[[#This Row],[(2) Tipo de valoración 2020]]="","",IF(MATRIZASPECTOS[[#This Row],[(2) Tipo de valoración 2020]]="Manual","",MATRIZASPECTOS[[#This Row],[Probabilidad]]))</f>
        <v>Certeza</v>
      </c>
      <c r="AM260" s="152" t="str">
        <f>IF(MATRIZASPECTOS[[#This Row],[(2) Tipo de valoración 2020]]="","",IF(MATRIZASPECTOS[[#This Row],[(2) Tipo de valoración 2020]]="Manual","",MATRIZASPECTOS[[#This Row],[Consecuencia]]))</f>
        <v>Alta</v>
      </c>
      <c r="AN260" s="153" t="str">
        <f t="shared" ref="AN260:AN323" si="595">IF(AQ260="","",IF(AQ260&lt;=10,"Bajo",IF(AQ260&lt;=15,"Moderado",IF(AQ260&gt;15,"Alto",""))))</f>
        <v>Alto</v>
      </c>
      <c r="AO260" s="153">
        <f t="shared" ref="AO260:AO323" si="596">IF(AL260="","",VLOOKUP(AL260,MATRIZ2,2,FALSE))</f>
        <v>5</v>
      </c>
      <c r="AP260" s="153">
        <f t="shared" ref="AP260:AP323" si="597">IF(AM260="","",VLOOKUP(AM260,MATRIZ3,2,FALSE))</f>
        <v>5</v>
      </c>
      <c r="AQ260" s="27">
        <f t="shared" ref="AQ260:AQ323" si="598">IF(AO260="","",IF(AP260="","",(AO260*AP260)))</f>
        <v>25</v>
      </c>
      <c r="AR260" s="29">
        <f t="shared" ref="AR260:AR323" si="599">IF(AI260="","",(IF(AI260&lt;=-1%,(AQ260+(ABS(AQ260*AI260))),(AQ260-((ABS(AQ260*AI260))+AF260)))))</f>
        <v>19.072164948453608</v>
      </c>
      <c r="AS260" s="27" t="str">
        <f t="shared" si="571"/>
        <v>No tolerable</v>
      </c>
      <c r="AT260" s="27" t="str">
        <f t="shared" si="572"/>
        <v>Si</v>
      </c>
      <c r="AU260" s="140" t="s">
        <v>327</v>
      </c>
      <c r="AV260" s="37" t="s">
        <v>284</v>
      </c>
      <c r="AW260" s="27">
        <v>0.74</v>
      </c>
      <c r="AX260" s="191">
        <v>-0.18</v>
      </c>
      <c r="AY260" s="29">
        <f t="shared" ref="AY260:AY323" si="600">IF(AW260="","",IF(AX260="","",(AW260-(AW260*AX260))))</f>
        <v>0.87319999999999998</v>
      </c>
      <c r="AZ260" s="27">
        <v>0.28000000000000003</v>
      </c>
      <c r="BA260" s="189">
        <f t="shared" ref="BA260:BA323" si="601">IF(AY260="","",IF(AZ260="","",IF(AZ260=0,0,((AY260-AZ260)/AY260))))</f>
        <v>0.67934035730645892</v>
      </c>
      <c r="BB260" s="143">
        <v>44105</v>
      </c>
      <c r="BC260" s="27" t="s">
        <v>291</v>
      </c>
      <c r="BD260" s="27" t="str">
        <f>IF(MATRIZASPECTOS[[#This Row],[(E) Tipo de valoración extraordinaria 2020]]="","",IF(MATRIZASPECTOS[[#This Row],[(E) Tipo de valoración extraordinaria 2020]]="Manual","",MATRIZASPECTOS[[#This Row],[(2) Probabilidad]]))</f>
        <v>Certeza</v>
      </c>
      <c r="BE260" s="27" t="str">
        <f>IF(MATRIZASPECTOS[[#This Row],[(E) Tipo de valoración extraordinaria 2020]]="","",IF(MATRIZASPECTOS[[#This Row],[(E) Tipo de valoración extraordinaria 2020]]="Manual","",MATRIZASPECTOS[[#This Row],[(2) Consecuencia]]))</f>
        <v>Alta</v>
      </c>
      <c r="BF260" s="27" t="str">
        <f t="shared" ref="BF260:BF323" si="602">IF(BI260="","",IF(BI260&lt;=10,"Bajo",IF(BI260&lt;=15,"Moderado",IF(BI260&gt;15,"Alto",""))))</f>
        <v>Alto</v>
      </c>
      <c r="BG260" s="27">
        <f t="shared" ref="BG260:BG323" si="603">IF(BD260="","",VLOOKUP(BD260,MATRIZ2,2,FALSE))</f>
        <v>5</v>
      </c>
      <c r="BH260" s="27">
        <f t="shared" ref="BH260:BH323" si="604">IF(BE260="","",VLOOKUP(BE260,MATRIZ3,2,FALSE))</f>
        <v>5</v>
      </c>
      <c r="BI260" s="29">
        <f t="shared" ref="BI260:BI323" si="605">IF(BG260="","",IF(BH260="","",IF(BC260="Manual",(BG260*BH260),AR260)))</f>
        <v>19.072164948453608</v>
      </c>
      <c r="BJ260" s="29">
        <f t="shared" ref="BJ260:BJ323" si="606">IF(BA260="","",(IF(BA260&lt;=-1%,(BI260+(ABS(BI260*BA260))),(BI260-((ABS(BI260*BA260))+AX260)))))</f>
        <v>6.2956735977634128</v>
      </c>
      <c r="BK260" s="27" t="str">
        <f t="shared" si="539"/>
        <v>Tolerable</v>
      </c>
      <c r="BL260" s="27" t="str">
        <f t="shared" ref="BL260:BL323" si="607">IF(BK260="","",IF(BK260="Tolerable","No",IF(BK260="Potencialmente no tolerable","No",IF(BK260="No tolerable","Si",""))))</f>
        <v>No</v>
      </c>
      <c r="BM260" s="53" t="s">
        <v>454</v>
      </c>
      <c r="BN260" s="37"/>
      <c r="BO260" s="29">
        <f t="shared" ref="BO260:BO323" si="608">IF(AH260="","",AH260)</f>
        <v>0.74</v>
      </c>
      <c r="BP260" s="28"/>
      <c r="BQ260" s="29" t="str">
        <f t="shared" si="573"/>
        <v/>
      </c>
      <c r="BR260" s="27"/>
      <c r="BS260" s="49" t="str">
        <f t="shared" si="574"/>
        <v/>
      </c>
      <c r="BT260" s="25"/>
      <c r="BU260" s="27">
        <f t="shared" ref="BU260:BU323" si="609">IF(AR260="","",AR260)</f>
        <v>19.072164948453608</v>
      </c>
      <c r="BV260" s="27" t="str">
        <f t="shared" ref="BV260:BV323" si="610">IF(AS260="","",AS260)</f>
        <v>No tolerable</v>
      </c>
      <c r="BW260" s="29" t="str">
        <f t="shared" si="575"/>
        <v/>
      </c>
      <c r="BX260" s="27" t="str">
        <f t="shared" si="576"/>
        <v/>
      </c>
      <c r="BY260" s="27" t="str">
        <f t="shared" si="577"/>
        <v/>
      </c>
      <c r="BZ260" s="53"/>
      <c r="CA260" s="37"/>
      <c r="CB260" s="29" t="str">
        <f t="shared" si="578"/>
        <v/>
      </c>
      <c r="CC260" s="28"/>
      <c r="CD260" s="29" t="str">
        <f t="shared" si="579"/>
        <v/>
      </c>
      <c r="CE260" s="27"/>
      <c r="CF260" s="49" t="str">
        <f t="shared" si="580"/>
        <v/>
      </c>
      <c r="CG260" s="25"/>
      <c r="CH260" s="27" t="str">
        <f t="shared" si="581"/>
        <v/>
      </c>
      <c r="CI260" s="27" t="str">
        <f t="shared" si="582"/>
        <v/>
      </c>
      <c r="CJ260" s="29" t="str">
        <f t="shared" si="583"/>
        <v/>
      </c>
      <c r="CK260" s="27" t="str">
        <f t="shared" si="584"/>
        <v/>
      </c>
      <c r="CL260" s="27" t="str">
        <f t="shared" si="585"/>
        <v/>
      </c>
      <c r="CM260" s="53"/>
      <c r="CN260" s="37"/>
      <c r="CO260" s="29" t="str">
        <f t="shared" si="586"/>
        <v/>
      </c>
      <c r="CP260" s="28"/>
      <c r="CQ260" s="29" t="str">
        <f t="shared" si="587"/>
        <v/>
      </c>
      <c r="CR260" s="27"/>
      <c r="CS260" s="49" t="str">
        <f t="shared" si="588"/>
        <v/>
      </c>
      <c r="CT260" s="25"/>
      <c r="CU260" s="27" t="str">
        <f t="shared" si="589"/>
        <v/>
      </c>
      <c r="CV260" s="27" t="str">
        <f t="shared" si="590"/>
        <v/>
      </c>
      <c r="CW260" s="29" t="str">
        <f t="shared" si="591"/>
        <v/>
      </c>
      <c r="CX260" s="27" t="str">
        <f t="shared" si="592"/>
        <v/>
      </c>
      <c r="CY260" s="27" t="str">
        <f t="shared" si="593"/>
        <v/>
      </c>
      <c r="CZ260" s="30"/>
    </row>
    <row r="261" spans="1:104" ht="45.75" thickBot="1" x14ac:dyDescent="0.3">
      <c r="A261" s="17">
        <v>258</v>
      </c>
      <c r="B261" s="18" t="str">
        <f t="shared" si="563"/>
        <v>Atención Integral y Servicios a Grupos de Interés</v>
      </c>
      <c r="C261" s="18" t="str">
        <f t="shared" si="564"/>
        <v>Generación de residuos</v>
      </c>
      <c r="D261" s="18" t="str">
        <f t="shared" si="565"/>
        <v>Contaminación por generación de residuos recuperables</v>
      </c>
      <c r="E261" s="35">
        <v>43647</v>
      </c>
      <c r="F261" s="167" t="s">
        <v>334</v>
      </c>
      <c r="G261" s="99" t="s">
        <v>177</v>
      </c>
      <c r="H261" s="99" t="s">
        <v>339</v>
      </c>
      <c r="I261" s="26" t="s">
        <v>9</v>
      </c>
      <c r="J261" s="27" t="s">
        <v>92</v>
      </c>
      <c r="K261" s="104" t="s">
        <v>221</v>
      </c>
      <c r="L261" s="53" t="s">
        <v>266</v>
      </c>
      <c r="M261" s="37" t="s">
        <v>68</v>
      </c>
      <c r="N261" s="26" t="s">
        <v>216</v>
      </c>
      <c r="O261" s="26" t="s">
        <v>463</v>
      </c>
      <c r="P261" s="26" t="s">
        <v>23</v>
      </c>
      <c r="Q261" s="26" t="s">
        <v>226</v>
      </c>
      <c r="R261" s="27" t="s">
        <v>71</v>
      </c>
      <c r="S261" s="55" t="s">
        <v>76</v>
      </c>
      <c r="T261" s="35">
        <v>43647</v>
      </c>
      <c r="U261" s="27" t="s">
        <v>101</v>
      </c>
      <c r="V261" s="27" t="s">
        <v>103</v>
      </c>
      <c r="W261" s="27" t="str">
        <f t="shared" si="566"/>
        <v>Moderado</v>
      </c>
      <c r="X261" s="27">
        <f t="shared" si="561"/>
        <v>5</v>
      </c>
      <c r="Y261" s="27">
        <f t="shared" si="562"/>
        <v>3</v>
      </c>
      <c r="Z261" s="27">
        <f t="shared" si="567"/>
        <v>15</v>
      </c>
      <c r="AA261" s="27" t="str">
        <f t="shared" si="568"/>
        <v>Potencialmente no tolerable</v>
      </c>
      <c r="AB261" s="27" t="str">
        <f t="shared" si="569"/>
        <v>No</v>
      </c>
      <c r="AC261" s="53" t="s">
        <v>306</v>
      </c>
      <c r="AD261" s="80" t="s">
        <v>230</v>
      </c>
      <c r="AE261" s="78">
        <v>0</v>
      </c>
      <c r="AF261" s="83">
        <v>0</v>
      </c>
      <c r="AG261" s="29">
        <f t="shared" si="570"/>
        <v>0</v>
      </c>
      <c r="AH261" s="27">
        <v>0</v>
      </c>
      <c r="AI261" s="184">
        <f t="shared" si="594"/>
        <v>0</v>
      </c>
      <c r="AJ261" s="142">
        <v>44006</v>
      </c>
      <c r="AK261" s="142" t="s">
        <v>291</v>
      </c>
      <c r="AL261" s="152" t="str">
        <f>IF(MATRIZASPECTOS[[#This Row],[(2) Tipo de valoración 2020]]="","",IF(MATRIZASPECTOS[[#This Row],[(2) Tipo de valoración 2020]]="Manual","",MATRIZASPECTOS[[#This Row],[Probabilidad]]))</f>
        <v>Certeza</v>
      </c>
      <c r="AM261" s="152" t="str">
        <f>IF(MATRIZASPECTOS[[#This Row],[(2) Tipo de valoración 2020]]="","",IF(MATRIZASPECTOS[[#This Row],[(2) Tipo de valoración 2020]]="Manual","",MATRIZASPECTOS[[#This Row],[Consecuencia]]))</f>
        <v>Moderada</v>
      </c>
      <c r="AN261" s="153" t="str">
        <f t="shared" si="595"/>
        <v>Moderado</v>
      </c>
      <c r="AO261" s="153">
        <f t="shared" si="596"/>
        <v>5</v>
      </c>
      <c r="AP261" s="153">
        <f t="shared" si="597"/>
        <v>3</v>
      </c>
      <c r="AQ261" s="27">
        <f t="shared" si="598"/>
        <v>15</v>
      </c>
      <c r="AR261" s="29">
        <f t="shared" si="599"/>
        <v>15</v>
      </c>
      <c r="AS261" s="27" t="str">
        <f t="shared" si="571"/>
        <v>Potencialmente no tolerable</v>
      </c>
      <c r="AT261" s="27" t="str">
        <f t="shared" si="572"/>
        <v>No</v>
      </c>
      <c r="AU261" s="140" t="s">
        <v>314</v>
      </c>
      <c r="AV261" s="37" t="s">
        <v>230</v>
      </c>
      <c r="AW261" s="27">
        <v>0</v>
      </c>
      <c r="AX261" s="191">
        <v>0</v>
      </c>
      <c r="AY261" s="29">
        <f t="shared" si="600"/>
        <v>0</v>
      </c>
      <c r="AZ261" s="27">
        <v>0</v>
      </c>
      <c r="BA261" s="189">
        <f t="shared" si="601"/>
        <v>0</v>
      </c>
      <c r="BB261" s="145">
        <v>44105</v>
      </c>
      <c r="BC261" s="27" t="s">
        <v>291</v>
      </c>
      <c r="BD261" s="27" t="str">
        <f>IF(MATRIZASPECTOS[[#This Row],[(E) Tipo de valoración extraordinaria 2020]]="","",IF(MATRIZASPECTOS[[#This Row],[(E) Tipo de valoración extraordinaria 2020]]="Manual","",MATRIZASPECTOS[[#This Row],[(2) Probabilidad]]))</f>
        <v>Certeza</v>
      </c>
      <c r="BE261" s="27" t="str">
        <f>IF(MATRIZASPECTOS[[#This Row],[(E) Tipo de valoración extraordinaria 2020]]="","",IF(MATRIZASPECTOS[[#This Row],[(E) Tipo de valoración extraordinaria 2020]]="Manual","",MATRIZASPECTOS[[#This Row],[(2) Consecuencia]]))</f>
        <v>Moderada</v>
      </c>
      <c r="BF261" s="27" t="str">
        <f t="shared" si="602"/>
        <v>Moderado</v>
      </c>
      <c r="BG261" s="27">
        <f t="shared" si="603"/>
        <v>5</v>
      </c>
      <c r="BH261" s="27">
        <f t="shared" si="604"/>
        <v>3</v>
      </c>
      <c r="BI261" s="27">
        <f t="shared" si="605"/>
        <v>15</v>
      </c>
      <c r="BJ261" s="29">
        <f t="shared" si="606"/>
        <v>15</v>
      </c>
      <c r="BK261" s="27" t="str">
        <f t="shared" si="539"/>
        <v>Potencialmente no tolerable</v>
      </c>
      <c r="BL261" s="27" t="str">
        <f t="shared" si="607"/>
        <v>No</v>
      </c>
      <c r="BM261" s="53" t="s">
        <v>450</v>
      </c>
      <c r="BN261" s="37"/>
      <c r="BO261" s="29">
        <f t="shared" si="608"/>
        <v>0</v>
      </c>
      <c r="BP261" s="28"/>
      <c r="BQ261" s="29" t="str">
        <f t="shared" si="573"/>
        <v/>
      </c>
      <c r="BR261" s="27"/>
      <c r="BS261" s="49" t="str">
        <f t="shared" si="574"/>
        <v/>
      </c>
      <c r="BT261" s="25"/>
      <c r="BU261" s="27">
        <f t="shared" si="609"/>
        <v>15</v>
      </c>
      <c r="BV261" s="27" t="str">
        <f t="shared" si="610"/>
        <v>Potencialmente no tolerable</v>
      </c>
      <c r="BW261" s="29" t="str">
        <f t="shared" si="575"/>
        <v/>
      </c>
      <c r="BX261" s="27" t="str">
        <f t="shared" si="576"/>
        <v/>
      </c>
      <c r="BY261" s="27" t="str">
        <f t="shared" si="577"/>
        <v/>
      </c>
      <c r="BZ261" s="53"/>
      <c r="CA261" s="37"/>
      <c r="CB261" s="29" t="str">
        <f t="shared" si="578"/>
        <v/>
      </c>
      <c r="CC261" s="28"/>
      <c r="CD261" s="29" t="str">
        <f t="shared" si="579"/>
        <v/>
      </c>
      <c r="CE261" s="27"/>
      <c r="CF261" s="49" t="str">
        <f t="shared" si="580"/>
        <v/>
      </c>
      <c r="CG261" s="25"/>
      <c r="CH261" s="27" t="str">
        <f t="shared" si="581"/>
        <v/>
      </c>
      <c r="CI261" s="27" t="str">
        <f t="shared" si="582"/>
        <v/>
      </c>
      <c r="CJ261" s="29" t="str">
        <f t="shared" si="583"/>
        <v/>
      </c>
      <c r="CK261" s="27" t="str">
        <f t="shared" si="584"/>
        <v/>
      </c>
      <c r="CL261" s="27" t="str">
        <f t="shared" si="585"/>
        <v/>
      </c>
      <c r="CM261" s="53"/>
      <c r="CN261" s="37"/>
      <c r="CO261" s="29" t="str">
        <f t="shared" si="586"/>
        <v/>
      </c>
      <c r="CP261" s="28"/>
      <c r="CQ261" s="29" t="str">
        <f t="shared" si="587"/>
        <v/>
      </c>
      <c r="CR261" s="27"/>
      <c r="CS261" s="49" t="str">
        <f t="shared" si="588"/>
        <v/>
      </c>
      <c r="CT261" s="25"/>
      <c r="CU261" s="27" t="str">
        <f t="shared" si="589"/>
        <v/>
      </c>
      <c r="CV261" s="27" t="str">
        <f t="shared" si="590"/>
        <v/>
      </c>
      <c r="CW261" s="29" t="str">
        <f t="shared" si="591"/>
        <v/>
      </c>
      <c r="CX261" s="27" t="str">
        <f t="shared" si="592"/>
        <v/>
      </c>
      <c r="CY261" s="27" t="str">
        <f t="shared" si="593"/>
        <v/>
      </c>
      <c r="CZ261" s="30"/>
    </row>
    <row r="262" spans="1:104" ht="45.75" thickBot="1" x14ac:dyDescent="0.3">
      <c r="A262" s="17">
        <v>259</v>
      </c>
      <c r="B262" s="18" t="str">
        <f t="shared" si="563"/>
        <v>Atención Integral y Servicios a Grupos de Interés</v>
      </c>
      <c r="C262" s="18" t="str">
        <f t="shared" si="564"/>
        <v>Generación de residuos</v>
      </c>
      <c r="D262" s="18" t="str">
        <f t="shared" si="565"/>
        <v>Contaminación por generación de residuos reutilizables</v>
      </c>
      <c r="E262" s="35">
        <v>43647</v>
      </c>
      <c r="F262" s="167" t="s">
        <v>334</v>
      </c>
      <c r="G262" s="99" t="s">
        <v>177</v>
      </c>
      <c r="H262" s="99" t="s">
        <v>339</v>
      </c>
      <c r="I262" s="26" t="s">
        <v>9</v>
      </c>
      <c r="J262" s="27" t="s">
        <v>92</v>
      </c>
      <c r="K262" s="104" t="s">
        <v>221</v>
      </c>
      <c r="L262" s="53" t="s">
        <v>266</v>
      </c>
      <c r="M262" s="37" t="s">
        <v>68</v>
      </c>
      <c r="N262" s="26" t="s">
        <v>210</v>
      </c>
      <c r="O262" s="26" t="s">
        <v>463</v>
      </c>
      <c r="P262" s="26" t="s">
        <v>23</v>
      </c>
      <c r="Q262" s="26" t="s">
        <v>227</v>
      </c>
      <c r="R262" s="27" t="s">
        <v>71</v>
      </c>
      <c r="S262" s="55" t="s">
        <v>76</v>
      </c>
      <c r="T262" s="35">
        <v>43647</v>
      </c>
      <c r="U262" s="27" t="s">
        <v>101</v>
      </c>
      <c r="V262" s="27" t="s">
        <v>103</v>
      </c>
      <c r="W262" s="27" t="str">
        <f t="shared" si="566"/>
        <v>Moderado</v>
      </c>
      <c r="X262" s="27">
        <f t="shared" si="561"/>
        <v>5</v>
      </c>
      <c r="Y262" s="27">
        <f t="shared" si="562"/>
        <v>3</v>
      </c>
      <c r="Z262" s="27">
        <f t="shared" si="567"/>
        <v>15</v>
      </c>
      <c r="AA262" s="27" t="str">
        <f t="shared" si="568"/>
        <v>Potencialmente no tolerable</v>
      </c>
      <c r="AB262" s="27" t="str">
        <f t="shared" si="569"/>
        <v>No</v>
      </c>
      <c r="AC262" s="53" t="s">
        <v>306</v>
      </c>
      <c r="AD262" s="80" t="s">
        <v>230</v>
      </c>
      <c r="AE262" s="78">
        <v>0</v>
      </c>
      <c r="AF262" s="83">
        <v>0</v>
      </c>
      <c r="AG262" s="29">
        <f t="shared" si="570"/>
        <v>0</v>
      </c>
      <c r="AH262" s="27">
        <v>0</v>
      </c>
      <c r="AI262" s="184">
        <f t="shared" si="594"/>
        <v>0</v>
      </c>
      <c r="AJ262" s="142">
        <v>44006</v>
      </c>
      <c r="AK262" s="142" t="s">
        <v>291</v>
      </c>
      <c r="AL262" s="152" t="str">
        <f>IF(MATRIZASPECTOS[[#This Row],[(2) Tipo de valoración 2020]]="","",IF(MATRIZASPECTOS[[#This Row],[(2) Tipo de valoración 2020]]="Manual","",MATRIZASPECTOS[[#This Row],[Probabilidad]]))</f>
        <v>Certeza</v>
      </c>
      <c r="AM262" s="152" t="str">
        <f>IF(MATRIZASPECTOS[[#This Row],[(2) Tipo de valoración 2020]]="","",IF(MATRIZASPECTOS[[#This Row],[(2) Tipo de valoración 2020]]="Manual","",MATRIZASPECTOS[[#This Row],[Consecuencia]]))</f>
        <v>Moderada</v>
      </c>
      <c r="AN262" s="153" t="str">
        <f t="shared" si="595"/>
        <v>Moderado</v>
      </c>
      <c r="AO262" s="153">
        <f t="shared" si="596"/>
        <v>5</v>
      </c>
      <c r="AP262" s="153">
        <f t="shared" si="597"/>
        <v>3</v>
      </c>
      <c r="AQ262" s="27">
        <f t="shared" si="598"/>
        <v>15</v>
      </c>
      <c r="AR262" s="29">
        <f t="shared" si="599"/>
        <v>15</v>
      </c>
      <c r="AS262" s="27" t="str">
        <f t="shared" si="571"/>
        <v>Potencialmente no tolerable</v>
      </c>
      <c r="AT262" s="27" t="str">
        <f t="shared" si="572"/>
        <v>No</v>
      </c>
      <c r="AU262" s="140" t="s">
        <v>314</v>
      </c>
      <c r="AV262" s="37" t="s">
        <v>230</v>
      </c>
      <c r="AW262" s="27">
        <v>0</v>
      </c>
      <c r="AX262" s="191">
        <v>0</v>
      </c>
      <c r="AY262" s="29">
        <f t="shared" si="600"/>
        <v>0</v>
      </c>
      <c r="AZ262" s="27">
        <v>0</v>
      </c>
      <c r="BA262" s="189">
        <f t="shared" si="601"/>
        <v>0</v>
      </c>
      <c r="BB262" s="145">
        <v>44105</v>
      </c>
      <c r="BC262" s="27" t="s">
        <v>291</v>
      </c>
      <c r="BD262" s="27" t="str">
        <f>IF(MATRIZASPECTOS[[#This Row],[(E) Tipo de valoración extraordinaria 2020]]="","",IF(MATRIZASPECTOS[[#This Row],[(E) Tipo de valoración extraordinaria 2020]]="Manual","",MATRIZASPECTOS[[#This Row],[(2) Probabilidad]]))</f>
        <v>Certeza</v>
      </c>
      <c r="BE262" s="27" t="str">
        <f>IF(MATRIZASPECTOS[[#This Row],[(E) Tipo de valoración extraordinaria 2020]]="","",IF(MATRIZASPECTOS[[#This Row],[(E) Tipo de valoración extraordinaria 2020]]="Manual","",MATRIZASPECTOS[[#This Row],[(2) Consecuencia]]))</f>
        <v>Moderada</v>
      </c>
      <c r="BF262" s="27" t="str">
        <f t="shared" si="602"/>
        <v>Moderado</v>
      </c>
      <c r="BG262" s="27">
        <f t="shared" si="603"/>
        <v>5</v>
      </c>
      <c r="BH262" s="27">
        <f t="shared" si="604"/>
        <v>3</v>
      </c>
      <c r="BI262" s="27">
        <f t="shared" si="605"/>
        <v>15</v>
      </c>
      <c r="BJ262" s="29">
        <f t="shared" si="606"/>
        <v>15</v>
      </c>
      <c r="BK262" s="27" t="str">
        <f t="shared" si="539"/>
        <v>Potencialmente no tolerable</v>
      </c>
      <c r="BL262" s="27" t="str">
        <f t="shared" si="607"/>
        <v>No</v>
      </c>
      <c r="BM262" s="53" t="s">
        <v>450</v>
      </c>
      <c r="BN262" s="37"/>
      <c r="BO262" s="29">
        <f t="shared" si="608"/>
        <v>0</v>
      </c>
      <c r="BP262" s="28"/>
      <c r="BQ262" s="29" t="str">
        <f t="shared" si="573"/>
        <v/>
      </c>
      <c r="BR262" s="27"/>
      <c r="BS262" s="49" t="str">
        <f t="shared" si="574"/>
        <v/>
      </c>
      <c r="BT262" s="25"/>
      <c r="BU262" s="27">
        <f t="shared" si="609"/>
        <v>15</v>
      </c>
      <c r="BV262" s="27" t="str">
        <f t="shared" si="610"/>
        <v>Potencialmente no tolerable</v>
      </c>
      <c r="BW262" s="29" t="str">
        <f t="shared" si="575"/>
        <v/>
      </c>
      <c r="BX262" s="27" t="str">
        <f t="shared" si="576"/>
        <v/>
      </c>
      <c r="BY262" s="27" t="str">
        <f t="shared" si="577"/>
        <v/>
      </c>
      <c r="BZ262" s="53"/>
      <c r="CA262" s="37"/>
      <c r="CB262" s="29" t="str">
        <f t="shared" si="578"/>
        <v/>
      </c>
      <c r="CC262" s="28"/>
      <c r="CD262" s="29" t="str">
        <f t="shared" si="579"/>
        <v/>
      </c>
      <c r="CE262" s="27"/>
      <c r="CF262" s="49" t="str">
        <f t="shared" si="580"/>
        <v/>
      </c>
      <c r="CG262" s="25"/>
      <c r="CH262" s="27" t="str">
        <f t="shared" si="581"/>
        <v/>
      </c>
      <c r="CI262" s="27" t="str">
        <f t="shared" si="582"/>
        <v/>
      </c>
      <c r="CJ262" s="29" t="str">
        <f t="shared" si="583"/>
        <v/>
      </c>
      <c r="CK262" s="27" t="str">
        <f t="shared" si="584"/>
        <v/>
      </c>
      <c r="CL262" s="27" t="str">
        <f t="shared" si="585"/>
        <v/>
      </c>
      <c r="CM262" s="53"/>
      <c r="CN262" s="37"/>
      <c r="CO262" s="29" t="str">
        <f t="shared" si="586"/>
        <v/>
      </c>
      <c r="CP262" s="28"/>
      <c r="CQ262" s="29" t="str">
        <f t="shared" si="587"/>
        <v/>
      </c>
      <c r="CR262" s="27"/>
      <c r="CS262" s="49" t="str">
        <f t="shared" si="588"/>
        <v/>
      </c>
      <c r="CT262" s="25"/>
      <c r="CU262" s="27" t="str">
        <f t="shared" si="589"/>
        <v/>
      </c>
      <c r="CV262" s="27" t="str">
        <f t="shared" si="590"/>
        <v/>
      </c>
      <c r="CW262" s="29" t="str">
        <f t="shared" si="591"/>
        <v/>
      </c>
      <c r="CX262" s="27" t="str">
        <f t="shared" si="592"/>
        <v/>
      </c>
      <c r="CY262" s="27" t="str">
        <f t="shared" si="593"/>
        <v/>
      </c>
      <c r="CZ262" s="30"/>
    </row>
    <row r="263" spans="1:104" ht="45.75" thickBot="1" x14ac:dyDescent="0.3">
      <c r="A263" s="17">
        <v>260</v>
      </c>
      <c r="B263" s="18" t="str">
        <f t="shared" si="563"/>
        <v>Atención Integral y Servicios a Grupos de Interés</v>
      </c>
      <c r="C263" s="18" t="str">
        <f t="shared" si="564"/>
        <v>Generación de residuos</v>
      </c>
      <c r="D263" s="18" t="str">
        <f t="shared" si="565"/>
        <v>Contaminación por generación de residuos de aparatos eléctricos y electrónicos</v>
      </c>
      <c r="E263" s="35">
        <v>43647</v>
      </c>
      <c r="F263" s="167" t="s">
        <v>334</v>
      </c>
      <c r="G263" s="99" t="s">
        <v>177</v>
      </c>
      <c r="H263" s="99" t="s">
        <v>339</v>
      </c>
      <c r="I263" s="26" t="s">
        <v>9</v>
      </c>
      <c r="J263" s="27" t="s">
        <v>92</v>
      </c>
      <c r="K263" s="104" t="s">
        <v>221</v>
      </c>
      <c r="L263" s="53" t="s">
        <v>266</v>
      </c>
      <c r="M263" s="37" t="s">
        <v>68</v>
      </c>
      <c r="N263" s="26" t="s">
        <v>214</v>
      </c>
      <c r="O263" s="26" t="s">
        <v>463</v>
      </c>
      <c r="P263" s="26" t="s">
        <v>23</v>
      </c>
      <c r="Q263" s="26" t="s">
        <v>58</v>
      </c>
      <c r="R263" s="27" t="s">
        <v>71</v>
      </c>
      <c r="S263" s="55" t="s">
        <v>76</v>
      </c>
      <c r="T263" s="35">
        <v>43647</v>
      </c>
      <c r="U263" s="27" t="s">
        <v>101</v>
      </c>
      <c r="V263" s="27" t="s">
        <v>103</v>
      </c>
      <c r="W263" s="27" t="str">
        <f t="shared" si="566"/>
        <v>Moderado</v>
      </c>
      <c r="X263" s="27">
        <f t="shared" si="561"/>
        <v>5</v>
      </c>
      <c r="Y263" s="27">
        <f t="shared" si="562"/>
        <v>3</v>
      </c>
      <c r="Z263" s="27">
        <f t="shared" si="567"/>
        <v>15</v>
      </c>
      <c r="AA263" s="27" t="str">
        <f t="shared" si="568"/>
        <v>Potencialmente no tolerable</v>
      </c>
      <c r="AB263" s="27" t="str">
        <f t="shared" si="569"/>
        <v>No</v>
      </c>
      <c r="AC263" s="53" t="s">
        <v>306</v>
      </c>
      <c r="AD263" s="71" t="s">
        <v>230</v>
      </c>
      <c r="AE263" s="89">
        <v>0</v>
      </c>
      <c r="AF263" s="93">
        <v>0</v>
      </c>
      <c r="AG263" s="29">
        <f t="shared" si="570"/>
        <v>0</v>
      </c>
      <c r="AH263" s="27">
        <v>0</v>
      </c>
      <c r="AI263" s="184">
        <f t="shared" si="594"/>
        <v>0</v>
      </c>
      <c r="AJ263" s="145">
        <v>44006</v>
      </c>
      <c r="AK263" s="145" t="s">
        <v>291</v>
      </c>
      <c r="AL263" s="158" t="str">
        <f>IF(MATRIZASPECTOS[[#This Row],[(2) Tipo de valoración 2020]]="","",IF(MATRIZASPECTOS[[#This Row],[(2) Tipo de valoración 2020]]="Manual","",MATRIZASPECTOS[[#This Row],[Probabilidad]]))</f>
        <v>Certeza</v>
      </c>
      <c r="AM263" s="158" t="str">
        <f>IF(MATRIZASPECTOS[[#This Row],[(2) Tipo de valoración 2020]]="","",IF(MATRIZASPECTOS[[#This Row],[(2) Tipo de valoración 2020]]="Manual","",MATRIZASPECTOS[[#This Row],[Consecuencia]]))</f>
        <v>Moderada</v>
      </c>
      <c r="AN263" s="159" t="str">
        <f t="shared" si="595"/>
        <v>Moderado</v>
      </c>
      <c r="AO263" s="159">
        <f t="shared" si="596"/>
        <v>5</v>
      </c>
      <c r="AP263" s="159">
        <f t="shared" si="597"/>
        <v>3</v>
      </c>
      <c r="AQ263" s="27">
        <f t="shared" si="598"/>
        <v>15</v>
      </c>
      <c r="AR263" s="29">
        <f t="shared" si="599"/>
        <v>15</v>
      </c>
      <c r="AS263" s="27" t="str">
        <f t="shared" si="571"/>
        <v>Potencialmente no tolerable</v>
      </c>
      <c r="AT263" s="27" t="str">
        <f t="shared" si="572"/>
        <v>No</v>
      </c>
      <c r="AU263" s="140" t="s">
        <v>314</v>
      </c>
      <c r="AV263" s="37" t="s">
        <v>230</v>
      </c>
      <c r="AW263" s="27">
        <v>0</v>
      </c>
      <c r="AX263" s="191">
        <v>0</v>
      </c>
      <c r="AY263" s="29">
        <f t="shared" si="600"/>
        <v>0</v>
      </c>
      <c r="AZ263" s="27">
        <v>0</v>
      </c>
      <c r="BA263" s="189">
        <f t="shared" si="601"/>
        <v>0</v>
      </c>
      <c r="BB263" s="142">
        <v>44105</v>
      </c>
      <c r="BC263" s="27" t="s">
        <v>291</v>
      </c>
      <c r="BD263" s="27" t="str">
        <f>IF(MATRIZASPECTOS[[#This Row],[(E) Tipo de valoración extraordinaria 2020]]="","",IF(MATRIZASPECTOS[[#This Row],[(E) Tipo de valoración extraordinaria 2020]]="Manual","",MATRIZASPECTOS[[#This Row],[(2) Probabilidad]]))</f>
        <v>Certeza</v>
      </c>
      <c r="BE263" s="27" t="str">
        <f>IF(MATRIZASPECTOS[[#This Row],[(E) Tipo de valoración extraordinaria 2020]]="","",IF(MATRIZASPECTOS[[#This Row],[(E) Tipo de valoración extraordinaria 2020]]="Manual","",MATRIZASPECTOS[[#This Row],[(2) Consecuencia]]))</f>
        <v>Moderada</v>
      </c>
      <c r="BF263" s="27" t="str">
        <f t="shared" si="602"/>
        <v>Moderado</v>
      </c>
      <c r="BG263" s="27">
        <f t="shared" si="603"/>
        <v>5</v>
      </c>
      <c r="BH263" s="27">
        <f t="shared" si="604"/>
        <v>3</v>
      </c>
      <c r="BI263" s="27">
        <f t="shared" si="605"/>
        <v>15</v>
      </c>
      <c r="BJ263" s="29">
        <f t="shared" si="606"/>
        <v>15</v>
      </c>
      <c r="BK263" s="27" t="str">
        <f t="shared" si="539"/>
        <v>Potencialmente no tolerable</v>
      </c>
      <c r="BL263" s="27" t="str">
        <f t="shared" si="607"/>
        <v>No</v>
      </c>
      <c r="BM263" s="53" t="s">
        <v>420</v>
      </c>
      <c r="BN263" s="37"/>
      <c r="BO263" s="29">
        <f t="shared" si="608"/>
        <v>0</v>
      </c>
      <c r="BP263" s="28"/>
      <c r="BQ263" s="29" t="str">
        <f t="shared" si="573"/>
        <v/>
      </c>
      <c r="BR263" s="27"/>
      <c r="BS263" s="49" t="str">
        <f t="shared" si="574"/>
        <v/>
      </c>
      <c r="BT263" s="25"/>
      <c r="BU263" s="27">
        <f t="shared" si="609"/>
        <v>15</v>
      </c>
      <c r="BV263" s="27" t="str">
        <f t="shared" si="610"/>
        <v>Potencialmente no tolerable</v>
      </c>
      <c r="BW263" s="29" t="str">
        <f t="shared" si="575"/>
        <v/>
      </c>
      <c r="BX263" s="27" t="str">
        <f t="shared" si="576"/>
        <v/>
      </c>
      <c r="BY263" s="27" t="str">
        <f t="shared" si="577"/>
        <v/>
      </c>
      <c r="BZ263" s="53"/>
      <c r="CA263" s="37"/>
      <c r="CB263" s="29" t="str">
        <f t="shared" si="578"/>
        <v/>
      </c>
      <c r="CC263" s="28"/>
      <c r="CD263" s="29" t="str">
        <f t="shared" si="579"/>
        <v/>
      </c>
      <c r="CE263" s="27"/>
      <c r="CF263" s="49" t="str">
        <f t="shared" si="580"/>
        <v/>
      </c>
      <c r="CG263" s="25"/>
      <c r="CH263" s="27" t="str">
        <f t="shared" si="581"/>
        <v/>
      </c>
      <c r="CI263" s="27" t="str">
        <f t="shared" si="582"/>
        <v/>
      </c>
      <c r="CJ263" s="29" t="str">
        <f t="shared" si="583"/>
        <v/>
      </c>
      <c r="CK263" s="27" t="str">
        <f t="shared" si="584"/>
        <v/>
      </c>
      <c r="CL263" s="27" t="str">
        <f t="shared" si="585"/>
        <v/>
      </c>
      <c r="CM263" s="53"/>
      <c r="CN263" s="37"/>
      <c r="CO263" s="29" t="str">
        <f t="shared" si="586"/>
        <v/>
      </c>
      <c r="CP263" s="28"/>
      <c r="CQ263" s="29" t="str">
        <f t="shared" si="587"/>
        <v/>
      </c>
      <c r="CR263" s="27"/>
      <c r="CS263" s="49" t="str">
        <f t="shared" si="588"/>
        <v/>
      </c>
      <c r="CT263" s="25"/>
      <c r="CU263" s="27" t="str">
        <f t="shared" si="589"/>
        <v/>
      </c>
      <c r="CV263" s="27" t="str">
        <f t="shared" si="590"/>
        <v/>
      </c>
      <c r="CW263" s="29" t="str">
        <f t="shared" si="591"/>
        <v/>
      </c>
      <c r="CX263" s="27" t="str">
        <f t="shared" si="592"/>
        <v/>
      </c>
      <c r="CY263" s="27" t="str">
        <f t="shared" si="593"/>
        <v/>
      </c>
      <c r="CZ263" s="30"/>
    </row>
    <row r="264" spans="1:104" ht="45.75" thickBot="1" x14ac:dyDescent="0.3">
      <c r="A264" s="17">
        <v>261</v>
      </c>
      <c r="B264" s="18" t="str">
        <f t="shared" si="563"/>
        <v>Atención Integral y Servicios a Grupos de Interés</v>
      </c>
      <c r="C264" s="18" t="str">
        <f t="shared" si="564"/>
        <v>Generación de residuos</v>
      </c>
      <c r="D264" s="18" t="str">
        <f t="shared" si="565"/>
        <v>Contaminación por generación de residuos de escombro</v>
      </c>
      <c r="E264" s="35">
        <v>43647</v>
      </c>
      <c r="F264" s="167" t="s">
        <v>334</v>
      </c>
      <c r="G264" s="99" t="s">
        <v>177</v>
      </c>
      <c r="H264" s="99" t="s">
        <v>339</v>
      </c>
      <c r="I264" s="26" t="s">
        <v>9</v>
      </c>
      <c r="J264" s="27" t="s">
        <v>92</v>
      </c>
      <c r="K264" s="104" t="s">
        <v>221</v>
      </c>
      <c r="L264" s="53" t="s">
        <v>266</v>
      </c>
      <c r="M264" s="37" t="s">
        <v>68</v>
      </c>
      <c r="N264" s="26" t="s">
        <v>224</v>
      </c>
      <c r="O264" s="26" t="s">
        <v>463</v>
      </c>
      <c r="P264" s="26" t="s">
        <v>23</v>
      </c>
      <c r="Q264" s="26" t="s">
        <v>57</v>
      </c>
      <c r="R264" s="27" t="s">
        <v>71</v>
      </c>
      <c r="S264" s="55" t="s">
        <v>76</v>
      </c>
      <c r="T264" s="35">
        <v>43647</v>
      </c>
      <c r="U264" s="27" t="s">
        <v>99</v>
      </c>
      <c r="V264" s="27" t="s">
        <v>104</v>
      </c>
      <c r="W264" s="27" t="str">
        <f t="shared" si="566"/>
        <v>Bajo</v>
      </c>
      <c r="X264" s="27">
        <f t="shared" si="561"/>
        <v>1</v>
      </c>
      <c r="Y264" s="27">
        <f t="shared" si="562"/>
        <v>5</v>
      </c>
      <c r="Z264" s="27">
        <f t="shared" si="567"/>
        <v>5</v>
      </c>
      <c r="AA264" s="27" t="str">
        <f t="shared" si="568"/>
        <v>Tolerable</v>
      </c>
      <c r="AB264" s="27" t="str">
        <f t="shared" si="569"/>
        <v>No</v>
      </c>
      <c r="AC264" s="53" t="s">
        <v>306</v>
      </c>
      <c r="AD264" s="80" t="s">
        <v>230</v>
      </c>
      <c r="AE264" s="78">
        <v>0</v>
      </c>
      <c r="AF264" s="83">
        <v>0</v>
      </c>
      <c r="AG264" s="29">
        <f t="shared" si="570"/>
        <v>0</v>
      </c>
      <c r="AH264" s="27">
        <v>0</v>
      </c>
      <c r="AI264" s="184">
        <f t="shared" si="594"/>
        <v>0</v>
      </c>
      <c r="AJ264" s="142">
        <v>44006</v>
      </c>
      <c r="AK264" s="142" t="s">
        <v>291</v>
      </c>
      <c r="AL264" s="152" t="str">
        <f>IF(MATRIZASPECTOS[[#This Row],[(2) Tipo de valoración 2020]]="","",IF(MATRIZASPECTOS[[#This Row],[(2) Tipo de valoración 2020]]="Manual","",MATRIZASPECTOS[[#This Row],[Probabilidad]]))</f>
        <v>Improbable</v>
      </c>
      <c r="AM264" s="152" t="str">
        <f>IF(MATRIZASPECTOS[[#This Row],[(2) Tipo de valoración 2020]]="","",IF(MATRIZASPECTOS[[#This Row],[(2) Tipo de valoración 2020]]="Manual","",MATRIZASPECTOS[[#This Row],[Consecuencia]]))</f>
        <v>Alta</v>
      </c>
      <c r="AN264" s="153" t="str">
        <f t="shared" si="595"/>
        <v>Bajo</v>
      </c>
      <c r="AO264" s="153">
        <f t="shared" si="596"/>
        <v>1</v>
      </c>
      <c r="AP264" s="153">
        <f t="shared" si="597"/>
        <v>5</v>
      </c>
      <c r="AQ264" s="27">
        <f t="shared" si="598"/>
        <v>5</v>
      </c>
      <c r="AR264" s="29">
        <f t="shared" si="599"/>
        <v>5</v>
      </c>
      <c r="AS264" s="27" t="str">
        <f t="shared" si="571"/>
        <v>Tolerable</v>
      </c>
      <c r="AT264" s="27" t="str">
        <f t="shared" si="572"/>
        <v>No</v>
      </c>
      <c r="AU264" s="140" t="s">
        <v>314</v>
      </c>
      <c r="AV264" s="37" t="s">
        <v>230</v>
      </c>
      <c r="AW264" s="27">
        <v>0</v>
      </c>
      <c r="AX264" s="191">
        <v>0</v>
      </c>
      <c r="AY264" s="29">
        <f t="shared" si="600"/>
        <v>0</v>
      </c>
      <c r="AZ264" s="27">
        <v>0</v>
      </c>
      <c r="BA264" s="189">
        <f t="shared" si="601"/>
        <v>0</v>
      </c>
      <c r="BB264" s="142">
        <v>44105</v>
      </c>
      <c r="BC264" s="27" t="s">
        <v>291</v>
      </c>
      <c r="BD264" s="27" t="str">
        <f>IF(MATRIZASPECTOS[[#This Row],[(E) Tipo de valoración extraordinaria 2020]]="","",IF(MATRIZASPECTOS[[#This Row],[(E) Tipo de valoración extraordinaria 2020]]="Manual","",MATRIZASPECTOS[[#This Row],[(2) Probabilidad]]))</f>
        <v>Improbable</v>
      </c>
      <c r="BE264" s="27" t="str">
        <f>IF(MATRIZASPECTOS[[#This Row],[(E) Tipo de valoración extraordinaria 2020]]="","",IF(MATRIZASPECTOS[[#This Row],[(E) Tipo de valoración extraordinaria 2020]]="Manual","",MATRIZASPECTOS[[#This Row],[(2) Consecuencia]]))</f>
        <v>Alta</v>
      </c>
      <c r="BF264" s="27" t="str">
        <f t="shared" si="602"/>
        <v>Bajo</v>
      </c>
      <c r="BG264" s="27">
        <f t="shared" si="603"/>
        <v>1</v>
      </c>
      <c r="BH264" s="27">
        <f t="shared" si="604"/>
        <v>5</v>
      </c>
      <c r="BI264" s="27">
        <f t="shared" si="605"/>
        <v>5</v>
      </c>
      <c r="BJ264" s="29">
        <f t="shared" si="606"/>
        <v>5</v>
      </c>
      <c r="BK264" s="27" t="str">
        <f t="shared" si="539"/>
        <v>Tolerable</v>
      </c>
      <c r="BL264" s="27" t="str">
        <f t="shared" si="607"/>
        <v>No</v>
      </c>
      <c r="BM264" s="53" t="s">
        <v>421</v>
      </c>
      <c r="BN264" s="37"/>
      <c r="BO264" s="29">
        <f t="shared" si="608"/>
        <v>0</v>
      </c>
      <c r="BP264" s="28"/>
      <c r="BQ264" s="29" t="str">
        <f t="shared" si="573"/>
        <v/>
      </c>
      <c r="BR264" s="27"/>
      <c r="BS264" s="49" t="str">
        <f t="shared" si="574"/>
        <v/>
      </c>
      <c r="BT264" s="25"/>
      <c r="BU264" s="27">
        <f t="shared" si="609"/>
        <v>5</v>
      </c>
      <c r="BV264" s="27" t="str">
        <f t="shared" si="610"/>
        <v>Tolerable</v>
      </c>
      <c r="BW264" s="29" t="str">
        <f t="shared" si="575"/>
        <v/>
      </c>
      <c r="BX264" s="27" t="str">
        <f t="shared" si="576"/>
        <v/>
      </c>
      <c r="BY264" s="27" t="str">
        <f t="shared" si="577"/>
        <v/>
      </c>
      <c r="BZ264" s="53"/>
      <c r="CA264" s="37"/>
      <c r="CB264" s="29" t="str">
        <f t="shared" si="578"/>
        <v/>
      </c>
      <c r="CC264" s="28"/>
      <c r="CD264" s="29" t="str">
        <f t="shared" si="579"/>
        <v/>
      </c>
      <c r="CE264" s="27"/>
      <c r="CF264" s="49" t="str">
        <f t="shared" si="580"/>
        <v/>
      </c>
      <c r="CG264" s="25"/>
      <c r="CH264" s="27" t="str">
        <f t="shared" si="581"/>
        <v/>
      </c>
      <c r="CI264" s="27" t="str">
        <f t="shared" si="582"/>
        <v/>
      </c>
      <c r="CJ264" s="29" t="str">
        <f t="shared" si="583"/>
        <v/>
      </c>
      <c r="CK264" s="27" t="str">
        <f t="shared" si="584"/>
        <v/>
      </c>
      <c r="CL264" s="27" t="str">
        <f t="shared" si="585"/>
        <v/>
      </c>
      <c r="CM264" s="53"/>
      <c r="CN264" s="37"/>
      <c r="CO264" s="29" t="str">
        <f t="shared" si="586"/>
        <v/>
      </c>
      <c r="CP264" s="28"/>
      <c r="CQ264" s="29" t="str">
        <f t="shared" si="587"/>
        <v/>
      </c>
      <c r="CR264" s="27"/>
      <c r="CS264" s="49" t="str">
        <f t="shared" si="588"/>
        <v/>
      </c>
      <c r="CT264" s="25"/>
      <c r="CU264" s="27" t="str">
        <f t="shared" si="589"/>
        <v/>
      </c>
      <c r="CV264" s="27" t="str">
        <f t="shared" si="590"/>
        <v/>
      </c>
      <c r="CW264" s="29" t="str">
        <f t="shared" si="591"/>
        <v/>
      </c>
      <c r="CX264" s="27" t="str">
        <f t="shared" si="592"/>
        <v/>
      </c>
      <c r="CY264" s="27" t="str">
        <f t="shared" si="593"/>
        <v/>
      </c>
      <c r="CZ264" s="30"/>
    </row>
    <row r="265" spans="1:104" ht="45.75" thickBot="1" x14ac:dyDescent="0.3">
      <c r="A265" s="17">
        <v>262</v>
      </c>
      <c r="B265" s="68" t="str">
        <f t="shared" si="563"/>
        <v>Atención Integral y Servicios a Grupos de Interés</v>
      </c>
      <c r="C265" s="68" t="str">
        <f t="shared" si="564"/>
        <v>Generación de residuos</v>
      </c>
      <c r="D265" s="68" t="str">
        <f t="shared" si="565"/>
        <v>Contaminación por generación de residuos peligrosos</v>
      </c>
      <c r="E265" s="114">
        <v>43647</v>
      </c>
      <c r="F265" s="170" t="s">
        <v>334</v>
      </c>
      <c r="G265" s="99" t="s">
        <v>177</v>
      </c>
      <c r="H265" s="99" t="s">
        <v>339</v>
      </c>
      <c r="I265" s="115" t="s">
        <v>9</v>
      </c>
      <c r="J265" s="69" t="s">
        <v>92</v>
      </c>
      <c r="K265" s="116" t="s">
        <v>222</v>
      </c>
      <c r="L265" s="53" t="s">
        <v>266</v>
      </c>
      <c r="M265" s="71" t="s">
        <v>68</v>
      </c>
      <c r="N265" s="115" t="s">
        <v>225</v>
      </c>
      <c r="O265" s="115" t="s">
        <v>463</v>
      </c>
      <c r="P265" s="115" t="s">
        <v>23</v>
      </c>
      <c r="Q265" s="115" t="s">
        <v>56</v>
      </c>
      <c r="R265" s="69" t="s">
        <v>71</v>
      </c>
      <c r="S265" s="117" t="s">
        <v>76</v>
      </c>
      <c r="T265" s="114">
        <v>43647</v>
      </c>
      <c r="U265" s="69" t="s">
        <v>99</v>
      </c>
      <c r="V265" s="69" t="s">
        <v>103</v>
      </c>
      <c r="W265" s="69" t="str">
        <f t="shared" si="566"/>
        <v>Bajo</v>
      </c>
      <c r="X265" s="69">
        <f t="shared" si="561"/>
        <v>1</v>
      </c>
      <c r="Y265" s="69">
        <f t="shared" si="562"/>
        <v>3</v>
      </c>
      <c r="Z265" s="69">
        <f t="shared" si="567"/>
        <v>3</v>
      </c>
      <c r="AA265" s="69" t="str">
        <f t="shared" si="568"/>
        <v>Tolerable</v>
      </c>
      <c r="AB265" s="69" t="str">
        <f t="shared" si="569"/>
        <v>No</v>
      </c>
      <c r="AC265" s="53" t="s">
        <v>306</v>
      </c>
      <c r="AD265" s="80" t="s">
        <v>230</v>
      </c>
      <c r="AE265" s="78">
        <v>0</v>
      </c>
      <c r="AF265" s="72">
        <v>0</v>
      </c>
      <c r="AG265" s="73">
        <f t="shared" si="570"/>
        <v>0</v>
      </c>
      <c r="AH265" s="69">
        <v>0</v>
      </c>
      <c r="AI265" s="185">
        <f t="shared" si="594"/>
        <v>0</v>
      </c>
      <c r="AJ265" s="143">
        <v>44006</v>
      </c>
      <c r="AK265" s="143" t="s">
        <v>291</v>
      </c>
      <c r="AL265" s="154" t="str">
        <f>IF(MATRIZASPECTOS[[#This Row],[(2) Tipo de valoración 2020]]="","",IF(MATRIZASPECTOS[[#This Row],[(2) Tipo de valoración 2020]]="Manual","",MATRIZASPECTOS[[#This Row],[Probabilidad]]))</f>
        <v>Improbable</v>
      </c>
      <c r="AM265" s="154" t="str">
        <f>IF(MATRIZASPECTOS[[#This Row],[(2) Tipo de valoración 2020]]="","",IF(MATRIZASPECTOS[[#This Row],[(2) Tipo de valoración 2020]]="Manual","",MATRIZASPECTOS[[#This Row],[Consecuencia]]))</f>
        <v>Moderada</v>
      </c>
      <c r="AN265" s="155" t="str">
        <f t="shared" si="595"/>
        <v>Bajo</v>
      </c>
      <c r="AO265" s="155">
        <f t="shared" si="596"/>
        <v>1</v>
      </c>
      <c r="AP265" s="155">
        <f t="shared" si="597"/>
        <v>3</v>
      </c>
      <c r="AQ265" s="69">
        <f t="shared" si="598"/>
        <v>3</v>
      </c>
      <c r="AR265" s="73">
        <f t="shared" si="599"/>
        <v>3</v>
      </c>
      <c r="AS265" s="69" t="str">
        <f t="shared" si="571"/>
        <v>Tolerable</v>
      </c>
      <c r="AT265" s="69" t="str">
        <f t="shared" si="572"/>
        <v>No</v>
      </c>
      <c r="AU265" s="140" t="s">
        <v>314</v>
      </c>
      <c r="AV265" s="37" t="s">
        <v>230</v>
      </c>
      <c r="AW265" s="27">
        <v>0</v>
      </c>
      <c r="AX265" s="191">
        <v>0</v>
      </c>
      <c r="AY265" s="29">
        <f t="shared" si="600"/>
        <v>0</v>
      </c>
      <c r="AZ265" s="27">
        <v>0</v>
      </c>
      <c r="BA265" s="189">
        <f t="shared" si="601"/>
        <v>0</v>
      </c>
      <c r="BB265" s="142">
        <v>44105</v>
      </c>
      <c r="BC265" s="27" t="s">
        <v>291</v>
      </c>
      <c r="BD265" s="27" t="str">
        <f>IF(MATRIZASPECTOS[[#This Row],[(E) Tipo de valoración extraordinaria 2020]]="","",IF(MATRIZASPECTOS[[#This Row],[(E) Tipo de valoración extraordinaria 2020]]="Manual","",MATRIZASPECTOS[[#This Row],[(2) Probabilidad]]))</f>
        <v>Improbable</v>
      </c>
      <c r="BE265" s="27" t="str">
        <f>IF(MATRIZASPECTOS[[#This Row],[(E) Tipo de valoración extraordinaria 2020]]="","",IF(MATRIZASPECTOS[[#This Row],[(E) Tipo de valoración extraordinaria 2020]]="Manual","",MATRIZASPECTOS[[#This Row],[(2) Consecuencia]]))</f>
        <v>Moderada</v>
      </c>
      <c r="BF265" s="27" t="str">
        <f t="shared" si="602"/>
        <v>Bajo</v>
      </c>
      <c r="BG265" s="27">
        <f t="shared" si="603"/>
        <v>1</v>
      </c>
      <c r="BH265" s="27">
        <f t="shared" si="604"/>
        <v>3</v>
      </c>
      <c r="BI265" s="27">
        <f t="shared" si="605"/>
        <v>3</v>
      </c>
      <c r="BJ265" s="29">
        <f t="shared" si="606"/>
        <v>3</v>
      </c>
      <c r="BK265" s="69" t="str">
        <f t="shared" si="539"/>
        <v>Tolerable</v>
      </c>
      <c r="BL265" s="27" t="str">
        <f t="shared" si="607"/>
        <v>No</v>
      </c>
      <c r="BM265" s="53" t="s">
        <v>422</v>
      </c>
      <c r="BN265" s="71"/>
      <c r="BO265" s="73">
        <f t="shared" si="608"/>
        <v>0</v>
      </c>
      <c r="BP265" s="72"/>
      <c r="BQ265" s="73" t="str">
        <f t="shared" si="573"/>
        <v/>
      </c>
      <c r="BR265" s="69"/>
      <c r="BS265" s="74" t="str">
        <f t="shared" si="574"/>
        <v/>
      </c>
      <c r="BT265" s="75"/>
      <c r="BU265" s="69">
        <f t="shared" si="609"/>
        <v>3</v>
      </c>
      <c r="BV265" s="69" t="str">
        <f t="shared" si="610"/>
        <v>Tolerable</v>
      </c>
      <c r="BW265" s="73" t="str">
        <f t="shared" si="575"/>
        <v/>
      </c>
      <c r="BX265" s="69" t="str">
        <f t="shared" si="576"/>
        <v/>
      </c>
      <c r="BY265" s="69" t="str">
        <f t="shared" si="577"/>
        <v/>
      </c>
      <c r="BZ265" s="70"/>
      <c r="CA265" s="71"/>
      <c r="CB265" s="73" t="str">
        <f t="shared" si="578"/>
        <v/>
      </c>
      <c r="CC265" s="72"/>
      <c r="CD265" s="73" t="str">
        <f t="shared" si="579"/>
        <v/>
      </c>
      <c r="CE265" s="69"/>
      <c r="CF265" s="74" t="str">
        <f t="shared" si="580"/>
        <v/>
      </c>
      <c r="CG265" s="75"/>
      <c r="CH265" s="69" t="str">
        <f t="shared" si="581"/>
        <v/>
      </c>
      <c r="CI265" s="69" t="str">
        <f t="shared" si="582"/>
        <v/>
      </c>
      <c r="CJ265" s="73" t="str">
        <f t="shared" si="583"/>
        <v/>
      </c>
      <c r="CK265" s="69" t="str">
        <f t="shared" si="584"/>
        <v/>
      </c>
      <c r="CL265" s="69" t="str">
        <f t="shared" si="585"/>
        <v/>
      </c>
      <c r="CM265" s="70"/>
      <c r="CN265" s="71"/>
      <c r="CO265" s="73" t="str">
        <f t="shared" si="586"/>
        <v/>
      </c>
      <c r="CP265" s="72"/>
      <c r="CQ265" s="73" t="str">
        <f t="shared" si="587"/>
        <v/>
      </c>
      <c r="CR265" s="69"/>
      <c r="CS265" s="74" t="str">
        <f t="shared" si="588"/>
        <v/>
      </c>
      <c r="CT265" s="75"/>
      <c r="CU265" s="69" t="str">
        <f t="shared" si="589"/>
        <v/>
      </c>
      <c r="CV265" s="69" t="str">
        <f t="shared" si="590"/>
        <v/>
      </c>
      <c r="CW265" s="73" t="str">
        <f t="shared" si="591"/>
        <v/>
      </c>
      <c r="CX265" s="69" t="str">
        <f t="shared" si="592"/>
        <v/>
      </c>
      <c r="CY265" s="69" t="str">
        <f t="shared" si="593"/>
        <v/>
      </c>
      <c r="CZ265" s="118"/>
    </row>
    <row r="266" spans="1:104" ht="45.75" thickBot="1" x14ac:dyDescent="0.3">
      <c r="A266" s="17">
        <v>263</v>
      </c>
      <c r="B266" s="76" t="str">
        <f t="shared" ref="B266:B288" si="611">IF(I266="","",I266)</f>
        <v>Adquisición de Bienes y Servicios</v>
      </c>
      <c r="C266" s="76" t="str">
        <f t="shared" ref="C266:C288" si="612">IF(P266="","",P266)</f>
        <v>Consumo del recurso hídrico</v>
      </c>
      <c r="D266" s="76" t="str">
        <f t="shared" ref="D266:D288" si="613">IF(Q266="","",Q266)</f>
        <v>Agotamiento del recurso hídrico</v>
      </c>
      <c r="E266" s="82">
        <v>43647</v>
      </c>
      <c r="F266" s="168" t="s">
        <v>334</v>
      </c>
      <c r="G266" s="99" t="s">
        <v>177</v>
      </c>
      <c r="H266" s="99" t="s">
        <v>336</v>
      </c>
      <c r="I266" s="77" t="s">
        <v>10</v>
      </c>
      <c r="J266" s="78" t="s">
        <v>90</v>
      </c>
      <c r="K266" s="111" t="s">
        <v>230</v>
      </c>
      <c r="L266" s="53" t="s">
        <v>265</v>
      </c>
      <c r="M266" s="80" t="s">
        <v>233</v>
      </c>
      <c r="N266" s="77" t="s">
        <v>199</v>
      </c>
      <c r="O266" s="77" t="s">
        <v>457</v>
      </c>
      <c r="P266" s="77" t="s">
        <v>21</v>
      </c>
      <c r="Q266" s="77" t="s">
        <v>52</v>
      </c>
      <c r="R266" s="78" t="s">
        <v>71</v>
      </c>
      <c r="S266" s="81" t="s">
        <v>75</v>
      </c>
      <c r="T266" s="82">
        <v>43647</v>
      </c>
      <c r="U266" s="78" t="s">
        <v>100</v>
      </c>
      <c r="V266" s="78" t="s">
        <v>103</v>
      </c>
      <c r="W266" s="78" t="str">
        <f t="shared" ref="W266:W288" si="614">IF(Z266="","",IF(Z266&lt;=10,"Bajo",IF(Z266&lt;=15,"Moderado",IF(Z266&gt;15,"Alto",""))))</f>
        <v>Bajo</v>
      </c>
      <c r="X266" s="78">
        <f t="shared" si="561"/>
        <v>3</v>
      </c>
      <c r="Y266" s="78">
        <f t="shared" si="562"/>
        <v>3</v>
      </c>
      <c r="Z266" s="78">
        <f t="shared" ref="Z266:Z288" si="615">IF(X266="","",IF(Y266="","",(X266*Y266)))</f>
        <v>9</v>
      </c>
      <c r="AA266" s="78" t="str">
        <f t="shared" ref="AA266:AA288" si="616">IF(Z266="","",IF(Z266&lt;=10,"Tolerable",IF(Z266&lt;=15,"Potencialmente no tolerable",IF(Z266&gt;15,"No tolerable",""))))</f>
        <v>Tolerable</v>
      </c>
      <c r="AB266" s="78" t="str">
        <f t="shared" ref="AB266:AB288" si="617">IF(AA266="","",IF(AA266="Tolerable","No",IF(AA266="Potencialmente no tolerable","No",IF(AA266="No tolerable","Si",""))))</f>
        <v>No</v>
      </c>
      <c r="AC266" s="53" t="s">
        <v>306</v>
      </c>
      <c r="AD266" s="80" t="s">
        <v>230</v>
      </c>
      <c r="AE266" s="78">
        <v>0</v>
      </c>
      <c r="AF266" s="83">
        <v>0</v>
      </c>
      <c r="AG266" s="84">
        <f t="shared" ref="AG266:AG288" si="618">IF(AE266="","",IF(AF266="","",(AE266-(AE266*AF266))))</f>
        <v>0</v>
      </c>
      <c r="AH266" s="27">
        <v>0</v>
      </c>
      <c r="AI266" s="187">
        <f t="shared" si="594"/>
        <v>0</v>
      </c>
      <c r="AJ266" s="145">
        <v>44006</v>
      </c>
      <c r="AK266" s="145" t="s">
        <v>291</v>
      </c>
      <c r="AL266" s="158" t="str">
        <f>IF(MATRIZASPECTOS[[#This Row],[(2) Tipo de valoración 2020]]="","",IF(MATRIZASPECTOS[[#This Row],[(2) Tipo de valoración 2020]]="Manual","",MATRIZASPECTOS[[#This Row],[Probabilidad]]))</f>
        <v>Probable</v>
      </c>
      <c r="AM266" s="158" t="str">
        <f>IF(MATRIZASPECTOS[[#This Row],[(2) Tipo de valoración 2020]]="","",IF(MATRIZASPECTOS[[#This Row],[(2) Tipo de valoración 2020]]="Manual","",MATRIZASPECTOS[[#This Row],[Consecuencia]]))</f>
        <v>Moderada</v>
      </c>
      <c r="AN266" s="159" t="str">
        <f t="shared" si="595"/>
        <v>Bajo</v>
      </c>
      <c r="AO266" s="159">
        <f t="shared" si="596"/>
        <v>3</v>
      </c>
      <c r="AP266" s="159">
        <f t="shared" si="597"/>
        <v>3</v>
      </c>
      <c r="AQ266" s="78">
        <f t="shared" si="598"/>
        <v>9</v>
      </c>
      <c r="AR266" s="84">
        <f t="shared" si="599"/>
        <v>9</v>
      </c>
      <c r="AS266" s="78" t="str">
        <f t="shared" ref="AS266:AS288" si="619">IF(AR266="","",IF(AR266&lt;=10,"Tolerable",IF(AR266&lt;=15,"Potencialmente no tolerable",IF(AR266&gt;15,"No tolerable",""))))</f>
        <v>Tolerable</v>
      </c>
      <c r="AT266" s="78" t="str">
        <f t="shared" ref="AT266:AT288" si="620">IF(AS266="","",IF(AS266="Tolerable","No",IF(AS266="Potencialmente no tolerable","No",IF(AS266="No tolerable","Si",""))))</f>
        <v>No</v>
      </c>
      <c r="AU266" s="140" t="s">
        <v>300</v>
      </c>
      <c r="AV266" s="37" t="s">
        <v>230</v>
      </c>
      <c r="AW266" s="27">
        <v>0</v>
      </c>
      <c r="AX266" s="191">
        <v>0</v>
      </c>
      <c r="AY266" s="29">
        <f t="shared" si="600"/>
        <v>0</v>
      </c>
      <c r="AZ266" s="27">
        <v>0</v>
      </c>
      <c r="BA266" s="189">
        <f t="shared" si="601"/>
        <v>0</v>
      </c>
      <c r="BB266" s="142">
        <v>44105</v>
      </c>
      <c r="BC266" s="27" t="s">
        <v>292</v>
      </c>
      <c r="BD266" s="27" t="s">
        <v>99</v>
      </c>
      <c r="BE266" s="27" t="s">
        <v>102</v>
      </c>
      <c r="BF266" s="27" t="str">
        <f t="shared" si="602"/>
        <v>Bajo</v>
      </c>
      <c r="BG266" s="27">
        <f t="shared" si="603"/>
        <v>1</v>
      </c>
      <c r="BH266" s="27">
        <f t="shared" si="604"/>
        <v>1</v>
      </c>
      <c r="BI266" s="27">
        <f t="shared" si="605"/>
        <v>1</v>
      </c>
      <c r="BJ266" s="29">
        <f t="shared" si="606"/>
        <v>1</v>
      </c>
      <c r="BK266" s="78" t="str">
        <f t="shared" si="539"/>
        <v>Tolerable</v>
      </c>
      <c r="BL266" s="27" t="str">
        <f t="shared" si="607"/>
        <v>No</v>
      </c>
      <c r="BM266" s="53" t="s">
        <v>395</v>
      </c>
      <c r="BN266" s="80"/>
      <c r="BO266" s="84">
        <f t="shared" si="608"/>
        <v>0</v>
      </c>
      <c r="BP266" s="83"/>
      <c r="BQ266" s="84" t="str">
        <f t="shared" ref="BQ266:BQ288" si="621">IF(BO266="","",IF(BP266="","",(BO266-(BO266*BP266))))</f>
        <v/>
      </c>
      <c r="BR266" s="27"/>
      <c r="BS266" s="85" t="str">
        <f t="shared" ref="BS266:BS288" si="622">IF(BQ266="","",IF(BR266="","",((BQ266-BR266)/BQ266)))</f>
        <v/>
      </c>
      <c r="BT266" s="86"/>
      <c r="BU266" s="78">
        <f t="shared" si="609"/>
        <v>9</v>
      </c>
      <c r="BV266" s="78" t="str">
        <f t="shared" si="610"/>
        <v>Tolerable</v>
      </c>
      <c r="BW266" s="84" t="str">
        <f t="shared" ref="BW266:BW288" si="623">IF(BS266="","",(IF(BS266&lt;=-1%,(BU266+(ABS(BU266*BS266))),(BU266-((ABS(BU266*BS266))+BP266)))))</f>
        <v/>
      </c>
      <c r="BX266" s="78" t="str">
        <f t="shared" ref="BX266:BX288" si="624">IF(BW266="","",IF(BW266&lt;=10,"Tolerable",IF(BW266&lt;=15,"Potencialmente no tolerable",IF(BW266&gt;15,"No tolerable",""))))</f>
        <v/>
      </c>
      <c r="BY266" s="78" t="str">
        <f t="shared" ref="BY266:BY288" si="625">IF(BX266="","",IF(BX266="Tolerable","No",IF(BX266="Potencialmente no tolerable","No",IF(BX266="No tolerable","Si",""))))</f>
        <v/>
      </c>
      <c r="BZ266" s="79"/>
      <c r="CA266" s="80"/>
      <c r="CB266" s="84" t="str">
        <f t="shared" ref="CB266:CB288" si="626">IF(BR266="","",BR266)</f>
        <v/>
      </c>
      <c r="CC266" s="83"/>
      <c r="CD266" s="84" t="str">
        <f t="shared" ref="CD266:CD288" si="627">IF(CB266="","",IF(CC266="","",(CB266-(CB266*CC266))))</f>
        <v/>
      </c>
      <c r="CE266" s="27"/>
      <c r="CF266" s="85" t="str">
        <f t="shared" ref="CF266:CF288" si="628">IF(CD266="","",IF(CE266="","",((CD266-CE266)/CD266)))</f>
        <v/>
      </c>
      <c r="CG266" s="86"/>
      <c r="CH266" s="78" t="str">
        <f t="shared" ref="CH266:CH288" si="629">IF(BW266="","",BW266)</f>
        <v/>
      </c>
      <c r="CI266" s="78" t="str">
        <f t="shared" ref="CI266:CI288" si="630">IF(BX266="","",BX266)</f>
        <v/>
      </c>
      <c r="CJ266" s="84" t="str">
        <f t="shared" ref="CJ266:CJ288" si="631">IF(CF266="","",(IF(CF266&lt;=-1%,(CH266+(ABS(CH266*CF266))),(CH266-((ABS(CH266*CF266))+CC266)))))</f>
        <v/>
      </c>
      <c r="CK266" s="78" t="str">
        <f t="shared" ref="CK266:CK288" si="632">IF(CJ266="","",IF(CJ266&lt;=10,"Tolerable",IF(CJ266&lt;=15,"Potencialmente no tolerable",IF(CJ266&gt;15,"No tolerable",""))))</f>
        <v/>
      </c>
      <c r="CL266" s="78" t="str">
        <f t="shared" ref="CL266:CL288" si="633">IF(CK266="","",IF(CK266="Tolerable","No",IF(CK266="Potencialmente no tolerable","No",IF(CK266="No tolerable","Si",""))))</f>
        <v/>
      </c>
      <c r="CM266" s="79"/>
      <c r="CN266" s="80"/>
      <c r="CO266" s="84" t="str">
        <f t="shared" ref="CO266:CO288" si="634">IF(CE266="","",CE266)</f>
        <v/>
      </c>
      <c r="CP266" s="83"/>
      <c r="CQ266" s="84" t="str">
        <f t="shared" ref="CQ266:CQ288" si="635">IF(CO266="","",IF(CP266="","",(CO266-(CO266*CP266))))</f>
        <v/>
      </c>
      <c r="CR266" s="27"/>
      <c r="CS266" s="85" t="str">
        <f t="shared" ref="CS266:CS288" si="636">IF(CQ266="","",IF(CR266="","",((CQ266-CR266)/CQ266)))</f>
        <v/>
      </c>
      <c r="CT266" s="86"/>
      <c r="CU266" s="78" t="str">
        <f t="shared" ref="CU266:CU288" si="637">IF(CJ266="","",CJ266)</f>
        <v/>
      </c>
      <c r="CV266" s="78" t="str">
        <f t="shared" ref="CV266:CV288" si="638">IF(CK266="","",CK266)</f>
        <v/>
      </c>
      <c r="CW266" s="84" t="str">
        <f t="shared" ref="CW266:CW288" si="639">IF(CS266="","",(IF(CS266&lt;=-1%,(CU266+(ABS(CU266*CS266))),(CU266-((ABS(CU266*CS266))+CP266)))))</f>
        <v/>
      </c>
      <c r="CX266" s="78" t="str">
        <f t="shared" ref="CX266:CX288" si="640">IF(CW266="","",IF(CW266&lt;=10,"Tolerable",IF(CW266&lt;=15,"Potencialmente no tolerable",IF(CW266&gt;15,"No tolerable",""))))</f>
        <v/>
      </c>
      <c r="CY266" s="78" t="str">
        <f t="shared" ref="CY266:CY288" si="641">IF(CX266="","",IF(CX266="Tolerable","No",IF(CX266="Potencialmente no tolerable","No",IF(CX266="No tolerable","Si",""))))</f>
        <v/>
      </c>
      <c r="CZ266" s="87"/>
    </row>
    <row r="267" spans="1:104" ht="45.75" thickBot="1" x14ac:dyDescent="0.3">
      <c r="A267" s="17">
        <v>264</v>
      </c>
      <c r="B267" s="76" t="str">
        <f t="shared" si="611"/>
        <v>Adquisición de Bienes y Servicios</v>
      </c>
      <c r="C267" s="76" t="str">
        <f t="shared" si="612"/>
        <v>Consumo del recurso hídrico</v>
      </c>
      <c r="D267" s="76" t="str">
        <f t="shared" si="613"/>
        <v>Agotamiento del recurso hídrico</v>
      </c>
      <c r="E267" s="82">
        <v>43647</v>
      </c>
      <c r="F267" s="168" t="s">
        <v>334</v>
      </c>
      <c r="G267" s="99" t="s">
        <v>177</v>
      </c>
      <c r="H267" s="99" t="s">
        <v>336</v>
      </c>
      <c r="I267" s="77" t="s">
        <v>10</v>
      </c>
      <c r="J267" s="78" t="s">
        <v>90</v>
      </c>
      <c r="K267" s="111" t="s">
        <v>230</v>
      </c>
      <c r="L267" s="53" t="s">
        <v>265</v>
      </c>
      <c r="M267" s="80" t="s">
        <v>233</v>
      </c>
      <c r="N267" s="77" t="s">
        <v>200</v>
      </c>
      <c r="O267" s="77" t="s">
        <v>457</v>
      </c>
      <c r="P267" s="77" t="s">
        <v>21</v>
      </c>
      <c r="Q267" s="77" t="s">
        <v>52</v>
      </c>
      <c r="R267" s="78" t="s">
        <v>71</v>
      </c>
      <c r="S267" s="81" t="s">
        <v>75</v>
      </c>
      <c r="T267" s="82">
        <v>43647</v>
      </c>
      <c r="U267" s="78" t="s">
        <v>99</v>
      </c>
      <c r="V267" s="78" t="s">
        <v>102</v>
      </c>
      <c r="W267" s="78" t="str">
        <f t="shared" si="614"/>
        <v>Bajo</v>
      </c>
      <c r="X267" s="78">
        <f t="shared" si="561"/>
        <v>1</v>
      </c>
      <c r="Y267" s="78">
        <f t="shared" si="562"/>
        <v>1</v>
      </c>
      <c r="Z267" s="78">
        <f t="shared" si="615"/>
        <v>1</v>
      </c>
      <c r="AA267" s="78" t="str">
        <f t="shared" si="616"/>
        <v>Tolerable</v>
      </c>
      <c r="AB267" s="78" t="str">
        <f t="shared" si="617"/>
        <v>No</v>
      </c>
      <c r="AC267" s="53" t="s">
        <v>306</v>
      </c>
      <c r="AD267" s="80" t="s">
        <v>230</v>
      </c>
      <c r="AE267" s="78">
        <v>0</v>
      </c>
      <c r="AF267" s="83">
        <v>0</v>
      </c>
      <c r="AG267" s="84">
        <f t="shared" si="618"/>
        <v>0</v>
      </c>
      <c r="AH267" s="27">
        <v>0</v>
      </c>
      <c r="AI267" s="187">
        <f t="shared" si="594"/>
        <v>0</v>
      </c>
      <c r="AJ267" s="145">
        <v>44006</v>
      </c>
      <c r="AK267" s="145" t="s">
        <v>291</v>
      </c>
      <c r="AL267" s="158" t="str">
        <f>IF(MATRIZASPECTOS[[#This Row],[(2) Tipo de valoración 2020]]="","",IF(MATRIZASPECTOS[[#This Row],[(2) Tipo de valoración 2020]]="Manual","",MATRIZASPECTOS[[#This Row],[Probabilidad]]))</f>
        <v>Improbable</v>
      </c>
      <c r="AM267" s="158" t="str">
        <f>IF(MATRIZASPECTOS[[#This Row],[(2) Tipo de valoración 2020]]="","",IF(MATRIZASPECTOS[[#This Row],[(2) Tipo de valoración 2020]]="Manual","",MATRIZASPECTOS[[#This Row],[Consecuencia]]))</f>
        <v>Baja</v>
      </c>
      <c r="AN267" s="159" t="str">
        <f t="shared" si="595"/>
        <v>Bajo</v>
      </c>
      <c r="AO267" s="159">
        <f t="shared" si="596"/>
        <v>1</v>
      </c>
      <c r="AP267" s="159">
        <f t="shared" si="597"/>
        <v>1</v>
      </c>
      <c r="AQ267" s="78">
        <f t="shared" si="598"/>
        <v>1</v>
      </c>
      <c r="AR267" s="84">
        <f t="shared" si="599"/>
        <v>1</v>
      </c>
      <c r="AS267" s="78" t="str">
        <f t="shared" si="619"/>
        <v>Tolerable</v>
      </c>
      <c r="AT267" s="78" t="str">
        <f t="shared" si="620"/>
        <v>No</v>
      </c>
      <c r="AU267" s="140" t="s">
        <v>300</v>
      </c>
      <c r="AV267" s="37" t="s">
        <v>230</v>
      </c>
      <c r="AW267" s="27">
        <v>0</v>
      </c>
      <c r="AX267" s="191">
        <v>0</v>
      </c>
      <c r="AY267" s="29">
        <f t="shared" si="600"/>
        <v>0</v>
      </c>
      <c r="AZ267" s="27">
        <v>0</v>
      </c>
      <c r="BA267" s="189">
        <f t="shared" si="601"/>
        <v>0</v>
      </c>
      <c r="BB267" s="142">
        <v>44105</v>
      </c>
      <c r="BC267" s="27" t="s">
        <v>292</v>
      </c>
      <c r="BD267" s="27" t="s">
        <v>99</v>
      </c>
      <c r="BE267" s="27" t="s">
        <v>102</v>
      </c>
      <c r="BF267" s="27" t="str">
        <f t="shared" si="602"/>
        <v>Bajo</v>
      </c>
      <c r="BG267" s="27">
        <f t="shared" si="603"/>
        <v>1</v>
      </c>
      <c r="BH267" s="27">
        <f t="shared" si="604"/>
        <v>1</v>
      </c>
      <c r="BI267" s="27">
        <f t="shared" si="605"/>
        <v>1</v>
      </c>
      <c r="BJ267" s="29">
        <f t="shared" si="606"/>
        <v>1</v>
      </c>
      <c r="BK267" s="78" t="str">
        <f t="shared" si="539"/>
        <v>Tolerable</v>
      </c>
      <c r="BL267" s="27" t="str">
        <f t="shared" si="607"/>
        <v>No</v>
      </c>
      <c r="BM267" s="53" t="s">
        <v>395</v>
      </c>
      <c r="BN267" s="80"/>
      <c r="BO267" s="84">
        <f t="shared" si="608"/>
        <v>0</v>
      </c>
      <c r="BP267" s="83"/>
      <c r="BQ267" s="84" t="str">
        <f t="shared" si="621"/>
        <v/>
      </c>
      <c r="BR267" s="27"/>
      <c r="BS267" s="85" t="str">
        <f t="shared" si="622"/>
        <v/>
      </c>
      <c r="BT267" s="86"/>
      <c r="BU267" s="78">
        <f t="shared" si="609"/>
        <v>1</v>
      </c>
      <c r="BV267" s="78" t="str">
        <f t="shared" si="610"/>
        <v>Tolerable</v>
      </c>
      <c r="BW267" s="84" t="str">
        <f t="shared" si="623"/>
        <v/>
      </c>
      <c r="BX267" s="78" t="str">
        <f t="shared" si="624"/>
        <v/>
      </c>
      <c r="BY267" s="78" t="str">
        <f t="shared" si="625"/>
        <v/>
      </c>
      <c r="BZ267" s="79"/>
      <c r="CA267" s="80"/>
      <c r="CB267" s="84" t="str">
        <f t="shared" si="626"/>
        <v/>
      </c>
      <c r="CC267" s="83"/>
      <c r="CD267" s="84" t="str">
        <f t="shared" si="627"/>
        <v/>
      </c>
      <c r="CE267" s="27"/>
      <c r="CF267" s="85" t="str">
        <f t="shared" si="628"/>
        <v/>
      </c>
      <c r="CG267" s="86"/>
      <c r="CH267" s="78" t="str">
        <f t="shared" si="629"/>
        <v/>
      </c>
      <c r="CI267" s="78" t="str">
        <f t="shared" si="630"/>
        <v/>
      </c>
      <c r="CJ267" s="84" t="str">
        <f t="shared" si="631"/>
        <v/>
      </c>
      <c r="CK267" s="78" t="str">
        <f t="shared" si="632"/>
        <v/>
      </c>
      <c r="CL267" s="78" t="str">
        <f t="shared" si="633"/>
        <v/>
      </c>
      <c r="CM267" s="79"/>
      <c r="CN267" s="80"/>
      <c r="CO267" s="84" t="str">
        <f t="shared" si="634"/>
        <v/>
      </c>
      <c r="CP267" s="83"/>
      <c r="CQ267" s="84" t="str">
        <f t="shared" si="635"/>
        <v/>
      </c>
      <c r="CR267" s="27"/>
      <c r="CS267" s="85" t="str">
        <f t="shared" si="636"/>
        <v/>
      </c>
      <c r="CT267" s="86"/>
      <c r="CU267" s="78" t="str">
        <f t="shared" si="637"/>
        <v/>
      </c>
      <c r="CV267" s="78" t="str">
        <f t="shared" si="638"/>
        <v/>
      </c>
      <c r="CW267" s="84" t="str">
        <f t="shared" si="639"/>
        <v/>
      </c>
      <c r="CX267" s="78" t="str">
        <f t="shared" si="640"/>
        <v/>
      </c>
      <c r="CY267" s="78" t="str">
        <f t="shared" si="641"/>
        <v/>
      </c>
      <c r="CZ267" s="87"/>
    </row>
    <row r="268" spans="1:104" ht="63.75" thickBot="1" x14ac:dyDescent="0.3">
      <c r="A268" s="17">
        <v>265</v>
      </c>
      <c r="B268" s="76" t="str">
        <f t="shared" si="611"/>
        <v>Adquisición de Bienes y Servicios</v>
      </c>
      <c r="C268" s="76" t="str">
        <f t="shared" si="612"/>
        <v>Consumo de energía eléctrica</v>
      </c>
      <c r="D268" s="76" t="str">
        <f t="shared" si="613"/>
        <v>Presión sobre el recurso energético eléctrico</v>
      </c>
      <c r="E268" s="82">
        <v>43647</v>
      </c>
      <c r="F268" s="168" t="s">
        <v>334</v>
      </c>
      <c r="G268" s="99" t="s">
        <v>177</v>
      </c>
      <c r="H268" s="99" t="s">
        <v>336</v>
      </c>
      <c r="I268" s="77" t="s">
        <v>10</v>
      </c>
      <c r="J268" s="78" t="s">
        <v>90</v>
      </c>
      <c r="K268" s="111" t="s">
        <v>230</v>
      </c>
      <c r="L268" s="53" t="s">
        <v>265</v>
      </c>
      <c r="M268" s="80" t="s">
        <v>233</v>
      </c>
      <c r="N268" s="77" t="s">
        <v>201</v>
      </c>
      <c r="O268" s="77" t="s">
        <v>457</v>
      </c>
      <c r="P268" s="77" t="s">
        <v>36</v>
      </c>
      <c r="Q268" s="77" t="s">
        <v>65</v>
      </c>
      <c r="R268" s="78" t="s">
        <v>71</v>
      </c>
      <c r="S268" s="81" t="s">
        <v>75</v>
      </c>
      <c r="T268" s="82">
        <v>43647</v>
      </c>
      <c r="U268" s="78" t="s">
        <v>101</v>
      </c>
      <c r="V268" s="78" t="s">
        <v>104</v>
      </c>
      <c r="W268" s="78" t="str">
        <f t="shared" si="614"/>
        <v>Alto</v>
      </c>
      <c r="X268" s="78">
        <f t="shared" si="561"/>
        <v>5</v>
      </c>
      <c r="Y268" s="78">
        <f t="shared" si="562"/>
        <v>5</v>
      </c>
      <c r="Z268" s="78">
        <f t="shared" si="615"/>
        <v>25</v>
      </c>
      <c r="AA268" s="78" t="str">
        <f t="shared" si="616"/>
        <v>No tolerable</v>
      </c>
      <c r="AB268" s="78" t="str">
        <f t="shared" si="617"/>
        <v>Si</v>
      </c>
      <c r="AC268" s="53" t="s">
        <v>307</v>
      </c>
      <c r="AD268" s="80" t="s">
        <v>283</v>
      </c>
      <c r="AE268" s="78">
        <v>68.84</v>
      </c>
      <c r="AF268" s="83">
        <v>0</v>
      </c>
      <c r="AG268" s="84">
        <f t="shared" si="618"/>
        <v>68.84</v>
      </c>
      <c r="AH268" s="27">
        <v>76.09</v>
      </c>
      <c r="AI268" s="187">
        <f t="shared" si="594"/>
        <v>-0.10531667635095875</v>
      </c>
      <c r="AJ268" s="145">
        <v>44006</v>
      </c>
      <c r="AK268" s="145" t="s">
        <v>291</v>
      </c>
      <c r="AL268" s="158" t="str">
        <f>IF(MATRIZASPECTOS[[#This Row],[(2) Tipo de valoración 2020]]="","",IF(MATRIZASPECTOS[[#This Row],[(2) Tipo de valoración 2020]]="Manual","",MATRIZASPECTOS[[#This Row],[Probabilidad]]))</f>
        <v>Certeza</v>
      </c>
      <c r="AM268" s="158" t="str">
        <f>IF(MATRIZASPECTOS[[#This Row],[(2) Tipo de valoración 2020]]="","",IF(MATRIZASPECTOS[[#This Row],[(2) Tipo de valoración 2020]]="Manual","",MATRIZASPECTOS[[#This Row],[Consecuencia]]))</f>
        <v>Alta</v>
      </c>
      <c r="AN268" s="159" t="str">
        <f t="shared" si="595"/>
        <v>Alto</v>
      </c>
      <c r="AO268" s="159">
        <f t="shared" si="596"/>
        <v>5</v>
      </c>
      <c r="AP268" s="159">
        <f t="shared" si="597"/>
        <v>5</v>
      </c>
      <c r="AQ268" s="78">
        <f t="shared" si="598"/>
        <v>25</v>
      </c>
      <c r="AR268" s="84">
        <f t="shared" si="599"/>
        <v>27.632916908773968</v>
      </c>
      <c r="AS268" s="78" t="str">
        <f t="shared" si="619"/>
        <v>No tolerable</v>
      </c>
      <c r="AT268" s="78" t="str">
        <f t="shared" si="620"/>
        <v>Si</v>
      </c>
      <c r="AU268" s="140" t="s">
        <v>301</v>
      </c>
      <c r="AV268" s="37" t="s">
        <v>283</v>
      </c>
      <c r="AW268" s="27">
        <v>76.09</v>
      </c>
      <c r="AX268" s="191">
        <v>0.14845894940336801</v>
      </c>
      <c r="AY268" s="29">
        <f t="shared" si="600"/>
        <v>64.793758539897738</v>
      </c>
      <c r="AZ268" s="27">
        <v>59.39</v>
      </c>
      <c r="BA268" s="189">
        <f t="shared" si="601"/>
        <v>8.3399368421732956E-2</v>
      </c>
      <c r="BB268" s="142">
        <v>44105</v>
      </c>
      <c r="BC268" s="27" t="s">
        <v>291</v>
      </c>
      <c r="BD268" s="27" t="str">
        <f>IF(MATRIZASPECTOS[[#This Row],[(E) Tipo de valoración extraordinaria 2020]]="","",IF(MATRIZASPECTOS[[#This Row],[(E) Tipo de valoración extraordinaria 2020]]="Manual","",MATRIZASPECTOS[[#This Row],[(2) Probabilidad]]))</f>
        <v>Certeza</v>
      </c>
      <c r="BE268" s="27" t="str">
        <f>IF(MATRIZASPECTOS[[#This Row],[(E) Tipo de valoración extraordinaria 2020]]="","",IF(MATRIZASPECTOS[[#This Row],[(E) Tipo de valoración extraordinaria 2020]]="Manual","",MATRIZASPECTOS[[#This Row],[(2) Consecuencia]]))</f>
        <v>Alta</v>
      </c>
      <c r="BF268" s="27" t="str">
        <f t="shared" si="602"/>
        <v>Alto</v>
      </c>
      <c r="BG268" s="27">
        <f t="shared" si="603"/>
        <v>5</v>
      </c>
      <c r="BH268" s="27">
        <f t="shared" si="604"/>
        <v>5</v>
      </c>
      <c r="BI268" s="29">
        <f t="shared" si="605"/>
        <v>27.632916908773968</v>
      </c>
      <c r="BJ268" s="29">
        <f t="shared" si="606"/>
        <v>25.179890141528624</v>
      </c>
      <c r="BK268" s="78" t="str">
        <f t="shared" si="539"/>
        <v>No tolerable</v>
      </c>
      <c r="BL268" s="27" t="str">
        <f t="shared" si="607"/>
        <v>Si</v>
      </c>
      <c r="BM268" s="53" t="s">
        <v>453</v>
      </c>
      <c r="BN268" s="80"/>
      <c r="BO268" s="84">
        <f t="shared" si="608"/>
        <v>76.09</v>
      </c>
      <c r="BP268" s="83"/>
      <c r="BQ268" s="84" t="str">
        <f t="shared" si="621"/>
        <v/>
      </c>
      <c r="BR268" s="27"/>
      <c r="BS268" s="85" t="str">
        <f t="shared" si="622"/>
        <v/>
      </c>
      <c r="BT268" s="86"/>
      <c r="BU268" s="78">
        <f t="shared" si="609"/>
        <v>27.632916908773968</v>
      </c>
      <c r="BV268" s="78" t="str">
        <f t="shared" si="610"/>
        <v>No tolerable</v>
      </c>
      <c r="BW268" s="84" t="str">
        <f t="shared" si="623"/>
        <v/>
      </c>
      <c r="BX268" s="78" t="str">
        <f t="shared" si="624"/>
        <v/>
      </c>
      <c r="BY268" s="78" t="str">
        <f t="shared" si="625"/>
        <v/>
      </c>
      <c r="BZ268" s="79"/>
      <c r="CA268" s="80"/>
      <c r="CB268" s="84" t="str">
        <f t="shared" si="626"/>
        <v/>
      </c>
      <c r="CC268" s="83"/>
      <c r="CD268" s="84" t="str">
        <f t="shared" si="627"/>
        <v/>
      </c>
      <c r="CE268" s="27"/>
      <c r="CF268" s="85" t="str">
        <f t="shared" si="628"/>
        <v/>
      </c>
      <c r="CG268" s="86"/>
      <c r="CH268" s="78" t="str">
        <f t="shared" si="629"/>
        <v/>
      </c>
      <c r="CI268" s="78" t="str">
        <f t="shared" si="630"/>
        <v/>
      </c>
      <c r="CJ268" s="84" t="str">
        <f t="shared" si="631"/>
        <v/>
      </c>
      <c r="CK268" s="78" t="str">
        <f t="shared" si="632"/>
        <v/>
      </c>
      <c r="CL268" s="78" t="str">
        <f t="shared" si="633"/>
        <v/>
      </c>
      <c r="CM268" s="79"/>
      <c r="CN268" s="80"/>
      <c r="CO268" s="84" t="str">
        <f t="shared" si="634"/>
        <v/>
      </c>
      <c r="CP268" s="83"/>
      <c r="CQ268" s="84" t="str">
        <f t="shared" si="635"/>
        <v/>
      </c>
      <c r="CR268" s="27"/>
      <c r="CS268" s="85" t="str">
        <f t="shared" si="636"/>
        <v/>
      </c>
      <c r="CT268" s="86"/>
      <c r="CU268" s="78" t="str">
        <f t="shared" si="637"/>
        <v/>
      </c>
      <c r="CV268" s="78" t="str">
        <f t="shared" si="638"/>
        <v/>
      </c>
      <c r="CW268" s="84" t="str">
        <f t="shared" si="639"/>
        <v/>
      </c>
      <c r="CX268" s="78" t="str">
        <f t="shared" si="640"/>
        <v/>
      </c>
      <c r="CY268" s="78" t="str">
        <f t="shared" si="641"/>
        <v/>
      </c>
      <c r="CZ268" s="87"/>
    </row>
    <row r="269" spans="1:104" ht="45.75" thickBot="1" x14ac:dyDescent="0.3">
      <c r="A269" s="17">
        <v>266</v>
      </c>
      <c r="B269" s="76" t="str">
        <f t="shared" si="611"/>
        <v>Adquisición de Bienes y Servicios</v>
      </c>
      <c r="C269" s="76" t="str">
        <f t="shared" si="612"/>
        <v>Consumo de materias primas e insumos</v>
      </c>
      <c r="D269" s="76" t="str">
        <f t="shared" si="613"/>
        <v>Agotamiento de los recursos naturales no renovables</v>
      </c>
      <c r="E269" s="82">
        <v>43647</v>
      </c>
      <c r="F269" s="168" t="s">
        <v>334</v>
      </c>
      <c r="G269" s="99" t="s">
        <v>177</v>
      </c>
      <c r="H269" s="99" t="s">
        <v>336</v>
      </c>
      <c r="I269" s="77" t="s">
        <v>10</v>
      </c>
      <c r="J269" s="78" t="s">
        <v>90</v>
      </c>
      <c r="K269" s="111" t="s">
        <v>230</v>
      </c>
      <c r="L269" s="53" t="s">
        <v>265</v>
      </c>
      <c r="M269" s="80" t="s">
        <v>233</v>
      </c>
      <c r="N269" s="77" t="s">
        <v>202</v>
      </c>
      <c r="O269" s="77" t="s">
        <v>457</v>
      </c>
      <c r="P269" s="77" t="s">
        <v>24</v>
      </c>
      <c r="Q269" s="77" t="s">
        <v>62</v>
      </c>
      <c r="R269" s="78" t="s">
        <v>71</v>
      </c>
      <c r="S269" s="81" t="s">
        <v>77</v>
      </c>
      <c r="T269" s="82">
        <v>43647</v>
      </c>
      <c r="U269" s="78" t="s">
        <v>100</v>
      </c>
      <c r="V269" s="78" t="s">
        <v>104</v>
      </c>
      <c r="W269" s="78" t="str">
        <f t="shared" si="614"/>
        <v>Moderado</v>
      </c>
      <c r="X269" s="78">
        <f t="shared" si="561"/>
        <v>3</v>
      </c>
      <c r="Y269" s="78">
        <f t="shared" si="562"/>
        <v>5</v>
      </c>
      <c r="Z269" s="78">
        <f t="shared" si="615"/>
        <v>15</v>
      </c>
      <c r="AA269" s="78" t="str">
        <f t="shared" si="616"/>
        <v>Potencialmente no tolerable</v>
      </c>
      <c r="AB269" s="78" t="str">
        <f t="shared" si="617"/>
        <v>No</v>
      </c>
      <c r="AC269" s="53" t="s">
        <v>306</v>
      </c>
      <c r="AD269" s="80" t="s">
        <v>230</v>
      </c>
      <c r="AE269" s="78">
        <v>0</v>
      </c>
      <c r="AF269" s="83">
        <v>0</v>
      </c>
      <c r="AG269" s="84">
        <f t="shared" si="618"/>
        <v>0</v>
      </c>
      <c r="AH269" s="27">
        <v>0</v>
      </c>
      <c r="AI269" s="187">
        <f t="shared" si="594"/>
        <v>0</v>
      </c>
      <c r="AJ269" s="145">
        <v>44006</v>
      </c>
      <c r="AK269" s="145" t="s">
        <v>291</v>
      </c>
      <c r="AL269" s="158" t="str">
        <f>IF(MATRIZASPECTOS[[#This Row],[(2) Tipo de valoración 2020]]="","",IF(MATRIZASPECTOS[[#This Row],[(2) Tipo de valoración 2020]]="Manual","",MATRIZASPECTOS[[#This Row],[Probabilidad]]))</f>
        <v>Probable</v>
      </c>
      <c r="AM269" s="158" t="str">
        <f>IF(MATRIZASPECTOS[[#This Row],[(2) Tipo de valoración 2020]]="","",IF(MATRIZASPECTOS[[#This Row],[(2) Tipo de valoración 2020]]="Manual","",MATRIZASPECTOS[[#This Row],[Consecuencia]]))</f>
        <v>Alta</v>
      </c>
      <c r="AN269" s="159" t="str">
        <f t="shared" si="595"/>
        <v>Moderado</v>
      </c>
      <c r="AO269" s="159">
        <f t="shared" si="596"/>
        <v>3</v>
      </c>
      <c r="AP269" s="159">
        <f t="shared" si="597"/>
        <v>5</v>
      </c>
      <c r="AQ269" s="78">
        <f t="shared" si="598"/>
        <v>15</v>
      </c>
      <c r="AR269" s="84">
        <f t="shared" si="599"/>
        <v>15</v>
      </c>
      <c r="AS269" s="78" t="str">
        <f t="shared" si="619"/>
        <v>Potencialmente no tolerable</v>
      </c>
      <c r="AT269" s="78" t="str">
        <f t="shared" si="620"/>
        <v>No</v>
      </c>
      <c r="AU269" s="140" t="s">
        <v>300</v>
      </c>
      <c r="AV269" s="37" t="s">
        <v>230</v>
      </c>
      <c r="AW269" s="27">
        <v>0</v>
      </c>
      <c r="AX269" s="191">
        <v>0</v>
      </c>
      <c r="AY269" s="29">
        <f t="shared" si="600"/>
        <v>0</v>
      </c>
      <c r="AZ269" s="27">
        <v>0</v>
      </c>
      <c r="BA269" s="189">
        <f t="shared" si="601"/>
        <v>0</v>
      </c>
      <c r="BB269" s="145">
        <v>44105</v>
      </c>
      <c r="BC269" s="27" t="s">
        <v>292</v>
      </c>
      <c r="BD269" s="27" t="s">
        <v>100</v>
      </c>
      <c r="BE269" s="27" t="s">
        <v>103</v>
      </c>
      <c r="BF269" s="27" t="str">
        <f t="shared" si="602"/>
        <v>Bajo</v>
      </c>
      <c r="BG269" s="27">
        <f t="shared" si="603"/>
        <v>3</v>
      </c>
      <c r="BH269" s="27">
        <f t="shared" si="604"/>
        <v>3</v>
      </c>
      <c r="BI269" s="27">
        <f t="shared" si="605"/>
        <v>9</v>
      </c>
      <c r="BJ269" s="29">
        <f t="shared" si="606"/>
        <v>9</v>
      </c>
      <c r="BK269" s="78" t="str">
        <f t="shared" si="539"/>
        <v>Tolerable</v>
      </c>
      <c r="BL269" s="27" t="str">
        <f t="shared" si="607"/>
        <v>No</v>
      </c>
      <c r="BM269" s="53" t="s">
        <v>436</v>
      </c>
      <c r="BN269" s="80"/>
      <c r="BO269" s="84">
        <f t="shared" si="608"/>
        <v>0</v>
      </c>
      <c r="BP269" s="83"/>
      <c r="BQ269" s="84" t="str">
        <f t="shared" si="621"/>
        <v/>
      </c>
      <c r="BR269" s="27"/>
      <c r="BS269" s="85" t="str">
        <f t="shared" si="622"/>
        <v/>
      </c>
      <c r="BT269" s="86"/>
      <c r="BU269" s="78">
        <f t="shared" si="609"/>
        <v>15</v>
      </c>
      <c r="BV269" s="78" t="str">
        <f t="shared" si="610"/>
        <v>Potencialmente no tolerable</v>
      </c>
      <c r="BW269" s="84" t="str">
        <f t="shared" si="623"/>
        <v/>
      </c>
      <c r="BX269" s="78" t="str">
        <f t="shared" si="624"/>
        <v/>
      </c>
      <c r="BY269" s="78" t="str">
        <f t="shared" si="625"/>
        <v/>
      </c>
      <c r="BZ269" s="79"/>
      <c r="CA269" s="80"/>
      <c r="CB269" s="84" t="str">
        <f t="shared" si="626"/>
        <v/>
      </c>
      <c r="CC269" s="83"/>
      <c r="CD269" s="84" t="str">
        <f t="shared" si="627"/>
        <v/>
      </c>
      <c r="CE269" s="27"/>
      <c r="CF269" s="85" t="str">
        <f t="shared" si="628"/>
        <v/>
      </c>
      <c r="CG269" s="86"/>
      <c r="CH269" s="78" t="str">
        <f t="shared" si="629"/>
        <v/>
      </c>
      <c r="CI269" s="78" t="str">
        <f t="shared" si="630"/>
        <v/>
      </c>
      <c r="CJ269" s="84" t="str">
        <f t="shared" si="631"/>
        <v/>
      </c>
      <c r="CK269" s="78" t="str">
        <f t="shared" si="632"/>
        <v/>
      </c>
      <c r="CL269" s="78" t="str">
        <f t="shared" si="633"/>
        <v/>
      </c>
      <c r="CM269" s="79"/>
      <c r="CN269" s="80"/>
      <c r="CO269" s="84" t="str">
        <f t="shared" si="634"/>
        <v/>
      </c>
      <c r="CP269" s="83"/>
      <c r="CQ269" s="84" t="str">
        <f t="shared" si="635"/>
        <v/>
      </c>
      <c r="CR269" s="27"/>
      <c r="CS269" s="85" t="str">
        <f t="shared" si="636"/>
        <v/>
      </c>
      <c r="CT269" s="86"/>
      <c r="CU269" s="78" t="str">
        <f t="shared" si="637"/>
        <v/>
      </c>
      <c r="CV269" s="78" t="str">
        <f t="shared" si="638"/>
        <v/>
      </c>
      <c r="CW269" s="84" t="str">
        <f t="shared" si="639"/>
        <v/>
      </c>
      <c r="CX269" s="78" t="str">
        <f t="shared" si="640"/>
        <v/>
      </c>
      <c r="CY269" s="78" t="str">
        <f t="shared" si="641"/>
        <v/>
      </c>
      <c r="CZ269" s="87"/>
    </row>
    <row r="270" spans="1:104" ht="45.75" thickBot="1" x14ac:dyDescent="0.3">
      <c r="A270" s="17">
        <v>267</v>
      </c>
      <c r="B270" s="76" t="str">
        <f t="shared" si="611"/>
        <v>Adquisición de Bienes y Servicios</v>
      </c>
      <c r="C270" s="76" t="str">
        <f t="shared" si="612"/>
        <v>Consumo de materias primas e insumos</v>
      </c>
      <c r="D270" s="76" t="str">
        <f t="shared" si="613"/>
        <v>Agotamiento general de los recursos naturales</v>
      </c>
      <c r="E270" s="82">
        <v>43647</v>
      </c>
      <c r="F270" s="168" t="s">
        <v>334</v>
      </c>
      <c r="G270" s="99" t="s">
        <v>177</v>
      </c>
      <c r="H270" s="99" t="s">
        <v>336</v>
      </c>
      <c r="I270" s="77" t="s">
        <v>10</v>
      </c>
      <c r="J270" s="78" t="s">
        <v>90</v>
      </c>
      <c r="K270" s="111" t="s">
        <v>230</v>
      </c>
      <c r="L270" s="53" t="s">
        <v>265</v>
      </c>
      <c r="M270" s="80" t="s">
        <v>233</v>
      </c>
      <c r="N270" s="77" t="s">
        <v>205</v>
      </c>
      <c r="O270" s="77" t="s">
        <v>457</v>
      </c>
      <c r="P270" s="77" t="s">
        <v>24</v>
      </c>
      <c r="Q270" s="77" t="s">
        <v>63</v>
      </c>
      <c r="R270" s="78" t="s">
        <v>71</v>
      </c>
      <c r="S270" s="81" t="s">
        <v>77</v>
      </c>
      <c r="T270" s="82">
        <v>43647</v>
      </c>
      <c r="U270" s="78" t="s">
        <v>100</v>
      </c>
      <c r="V270" s="78" t="s">
        <v>102</v>
      </c>
      <c r="W270" s="78" t="str">
        <f t="shared" si="614"/>
        <v>Bajo</v>
      </c>
      <c r="X270" s="78">
        <f t="shared" ref="X270:X288" si="642">IF(U270="","",VLOOKUP(U270,MATRIZ2,2,FALSE))</f>
        <v>3</v>
      </c>
      <c r="Y270" s="78">
        <f t="shared" ref="Y270:Y288" si="643">IF(V270="","",VLOOKUP(V270,MATRIZ3,2,FALSE))</f>
        <v>1</v>
      </c>
      <c r="Z270" s="78">
        <f t="shared" si="615"/>
        <v>3</v>
      </c>
      <c r="AA270" s="78" t="str">
        <f t="shared" si="616"/>
        <v>Tolerable</v>
      </c>
      <c r="AB270" s="78" t="str">
        <f t="shared" si="617"/>
        <v>No</v>
      </c>
      <c r="AC270" s="53" t="s">
        <v>306</v>
      </c>
      <c r="AD270" s="80" t="s">
        <v>230</v>
      </c>
      <c r="AE270" s="78">
        <v>0</v>
      </c>
      <c r="AF270" s="83">
        <v>0</v>
      </c>
      <c r="AG270" s="84">
        <f t="shared" si="618"/>
        <v>0</v>
      </c>
      <c r="AH270" s="27">
        <v>0</v>
      </c>
      <c r="AI270" s="187">
        <f t="shared" si="594"/>
        <v>0</v>
      </c>
      <c r="AJ270" s="145">
        <v>44006</v>
      </c>
      <c r="AK270" s="145" t="s">
        <v>291</v>
      </c>
      <c r="AL270" s="158" t="str">
        <f>IF(MATRIZASPECTOS[[#This Row],[(2) Tipo de valoración 2020]]="","",IF(MATRIZASPECTOS[[#This Row],[(2) Tipo de valoración 2020]]="Manual","",MATRIZASPECTOS[[#This Row],[Probabilidad]]))</f>
        <v>Probable</v>
      </c>
      <c r="AM270" s="158" t="str">
        <f>IF(MATRIZASPECTOS[[#This Row],[(2) Tipo de valoración 2020]]="","",IF(MATRIZASPECTOS[[#This Row],[(2) Tipo de valoración 2020]]="Manual","",MATRIZASPECTOS[[#This Row],[Consecuencia]]))</f>
        <v>Baja</v>
      </c>
      <c r="AN270" s="159" t="str">
        <f t="shared" si="595"/>
        <v>Bajo</v>
      </c>
      <c r="AO270" s="159">
        <f t="shared" si="596"/>
        <v>3</v>
      </c>
      <c r="AP270" s="159">
        <f t="shared" si="597"/>
        <v>1</v>
      </c>
      <c r="AQ270" s="78">
        <f t="shared" si="598"/>
        <v>3</v>
      </c>
      <c r="AR270" s="84">
        <f t="shared" si="599"/>
        <v>3</v>
      </c>
      <c r="AS270" s="78" t="str">
        <f t="shared" si="619"/>
        <v>Tolerable</v>
      </c>
      <c r="AT270" s="78" t="str">
        <f t="shared" si="620"/>
        <v>No</v>
      </c>
      <c r="AU270" s="140" t="s">
        <v>300</v>
      </c>
      <c r="AV270" s="37" t="s">
        <v>230</v>
      </c>
      <c r="AW270" s="27">
        <v>0</v>
      </c>
      <c r="AX270" s="191">
        <v>0</v>
      </c>
      <c r="AY270" s="29">
        <f t="shared" si="600"/>
        <v>0</v>
      </c>
      <c r="AZ270" s="27">
        <v>0</v>
      </c>
      <c r="BA270" s="189">
        <f t="shared" si="601"/>
        <v>0</v>
      </c>
      <c r="BB270" s="145">
        <v>44105</v>
      </c>
      <c r="BC270" s="27" t="s">
        <v>292</v>
      </c>
      <c r="BD270" s="27" t="s">
        <v>99</v>
      </c>
      <c r="BE270" s="27" t="s">
        <v>102</v>
      </c>
      <c r="BF270" s="27" t="str">
        <f t="shared" si="602"/>
        <v>Bajo</v>
      </c>
      <c r="BG270" s="27">
        <f t="shared" si="603"/>
        <v>1</v>
      </c>
      <c r="BH270" s="27">
        <f t="shared" si="604"/>
        <v>1</v>
      </c>
      <c r="BI270" s="27">
        <f t="shared" si="605"/>
        <v>1</v>
      </c>
      <c r="BJ270" s="29">
        <f t="shared" si="606"/>
        <v>1</v>
      </c>
      <c r="BK270" s="78" t="str">
        <f t="shared" si="539"/>
        <v>Tolerable</v>
      </c>
      <c r="BL270" s="27" t="str">
        <f t="shared" si="607"/>
        <v>No</v>
      </c>
      <c r="BM270" s="53" t="s">
        <v>424</v>
      </c>
      <c r="BN270" s="80"/>
      <c r="BO270" s="84">
        <f t="shared" si="608"/>
        <v>0</v>
      </c>
      <c r="BP270" s="83"/>
      <c r="BQ270" s="84" t="str">
        <f t="shared" si="621"/>
        <v/>
      </c>
      <c r="BR270" s="27"/>
      <c r="BS270" s="85" t="str">
        <f t="shared" si="622"/>
        <v/>
      </c>
      <c r="BT270" s="86"/>
      <c r="BU270" s="78">
        <f t="shared" si="609"/>
        <v>3</v>
      </c>
      <c r="BV270" s="78" t="str">
        <f t="shared" si="610"/>
        <v>Tolerable</v>
      </c>
      <c r="BW270" s="84" t="str">
        <f t="shared" si="623"/>
        <v/>
      </c>
      <c r="BX270" s="78" t="str">
        <f t="shared" si="624"/>
        <v/>
      </c>
      <c r="BY270" s="78" t="str">
        <f t="shared" si="625"/>
        <v/>
      </c>
      <c r="BZ270" s="79"/>
      <c r="CA270" s="80"/>
      <c r="CB270" s="84" t="str">
        <f t="shared" si="626"/>
        <v/>
      </c>
      <c r="CC270" s="83"/>
      <c r="CD270" s="84" t="str">
        <f t="shared" si="627"/>
        <v/>
      </c>
      <c r="CE270" s="27"/>
      <c r="CF270" s="85" t="str">
        <f t="shared" si="628"/>
        <v/>
      </c>
      <c r="CG270" s="86"/>
      <c r="CH270" s="78" t="str">
        <f t="shared" si="629"/>
        <v/>
      </c>
      <c r="CI270" s="78" t="str">
        <f t="shared" si="630"/>
        <v/>
      </c>
      <c r="CJ270" s="84" t="str">
        <f t="shared" si="631"/>
        <v/>
      </c>
      <c r="CK270" s="78" t="str">
        <f t="shared" si="632"/>
        <v/>
      </c>
      <c r="CL270" s="78" t="str">
        <f t="shared" si="633"/>
        <v/>
      </c>
      <c r="CM270" s="79"/>
      <c r="CN270" s="80"/>
      <c r="CO270" s="84" t="str">
        <f t="shared" si="634"/>
        <v/>
      </c>
      <c r="CP270" s="83"/>
      <c r="CQ270" s="84" t="str">
        <f t="shared" si="635"/>
        <v/>
      </c>
      <c r="CR270" s="27"/>
      <c r="CS270" s="85" t="str">
        <f t="shared" si="636"/>
        <v/>
      </c>
      <c r="CT270" s="86"/>
      <c r="CU270" s="78" t="str">
        <f t="shared" si="637"/>
        <v/>
      </c>
      <c r="CV270" s="78" t="str">
        <f t="shared" si="638"/>
        <v/>
      </c>
      <c r="CW270" s="84" t="str">
        <f t="shared" si="639"/>
        <v/>
      </c>
      <c r="CX270" s="78" t="str">
        <f t="shared" si="640"/>
        <v/>
      </c>
      <c r="CY270" s="78" t="str">
        <f t="shared" si="641"/>
        <v/>
      </c>
      <c r="CZ270" s="87"/>
    </row>
    <row r="271" spans="1:104" ht="45.75" thickBot="1" x14ac:dyDescent="0.3">
      <c r="A271" s="17">
        <v>268</v>
      </c>
      <c r="B271" s="76" t="str">
        <f t="shared" si="611"/>
        <v>Adquisición de Bienes y Servicios</v>
      </c>
      <c r="C271" s="76" t="str">
        <f t="shared" si="612"/>
        <v>Consumo de materias primas e insumos</v>
      </c>
      <c r="D271" s="76" t="str">
        <f t="shared" si="613"/>
        <v>Agotamiento de los recursos naturales no renovables</v>
      </c>
      <c r="E271" s="82">
        <v>43647</v>
      </c>
      <c r="F271" s="168" t="s">
        <v>334</v>
      </c>
      <c r="G271" s="99" t="s">
        <v>177</v>
      </c>
      <c r="H271" s="99" t="s">
        <v>336</v>
      </c>
      <c r="I271" s="77" t="s">
        <v>10</v>
      </c>
      <c r="J271" s="78" t="s">
        <v>90</v>
      </c>
      <c r="K271" s="111" t="s">
        <v>230</v>
      </c>
      <c r="L271" s="53" t="s">
        <v>265</v>
      </c>
      <c r="M271" s="80" t="s">
        <v>233</v>
      </c>
      <c r="N271" s="77" t="s">
        <v>203</v>
      </c>
      <c r="O271" s="77" t="s">
        <v>458</v>
      </c>
      <c r="P271" s="77" t="s">
        <v>24</v>
      </c>
      <c r="Q271" s="77" t="s">
        <v>62</v>
      </c>
      <c r="R271" s="78" t="s">
        <v>71</v>
      </c>
      <c r="S271" s="81" t="s">
        <v>77</v>
      </c>
      <c r="T271" s="82">
        <v>43647</v>
      </c>
      <c r="U271" s="78" t="s">
        <v>101</v>
      </c>
      <c r="V271" s="78" t="s">
        <v>103</v>
      </c>
      <c r="W271" s="78" t="str">
        <f t="shared" si="614"/>
        <v>Moderado</v>
      </c>
      <c r="X271" s="78">
        <f t="shared" si="642"/>
        <v>5</v>
      </c>
      <c r="Y271" s="78">
        <f t="shared" si="643"/>
        <v>3</v>
      </c>
      <c r="Z271" s="78">
        <f t="shared" si="615"/>
        <v>15</v>
      </c>
      <c r="AA271" s="78" t="str">
        <f t="shared" si="616"/>
        <v>Potencialmente no tolerable</v>
      </c>
      <c r="AB271" s="78" t="str">
        <f t="shared" si="617"/>
        <v>No</v>
      </c>
      <c r="AC271" s="53" t="s">
        <v>306</v>
      </c>
      <c r="AD271" s="37" t="s">
        <v>230</v>
      </c>
      <c r="AE271" s="78">
        <v>0</v>
      </c>
      <c r="AF271" s="83">
        <v>0</v>
      </c>
      <c r="AG271" s="84">
        <f t="shared" si="618"/>
        <v>0</v>
      </c>
      <c r="AH271" s="27">
        <v>0</v>
      </c>
      <c r="AI271" s="187">
        <f t="shared" si="594"/>
        <v>0</v>
      </c>
      <c r="AJ271" s="145">
        <v>44006</v>
      </c>
      <c r="AK271" s="145" t="s">
        <v>291</v>
      </c>
      <c r="AL271" s="158" t="str">
        <f>IF(MATRIZASPECTOS[[#This Row],[(2) Tipo de valoración 2020]]="","",IF(MATRIZASPECTOS[[#This Row],[(2) Tipo de valoración 2020]]="Manual","",MATRIZASPECTOS[[#This Row],[Probabilidad]]))</f>
        <v>Certeza</v>
      </c>
      <c r="AM271" s="158" t="str">
        <f>IF(MATRIZASPECTOS[[#This Row],[(2) Tipo de valoración 2020]]="","",IF(MATRIZASPECTOS[[#This Row],[(2) Tipo de valoración 2020]]="Manual","",MATRIZASPECTOS[[#This Row],[Consecuencia]]))</f>
        <v>Moderada</v>
      </c>
      <c r="AN271" s="159" t="str">
        <f t="shared" si="595"/>
        <v>Moderado</v>
      </c>
      <c r="AO271" s="159">
        <f t="shared" si="596"/>
        <v>5</v>
      </c>
      <c r="AP271" s="159">
        <f t="shared" si="597"/>
        <v>3</v>
      </c>
      <c r="AQ271" s="78">
        <f t="shared" si="598"/>
        <v>15</v>
      </c>
      <c r="AR271" s="84">
        <f t="shared" si="599"/>
        <v>15</v>
      </c>
      <c r="AS271" s="78" t="str">
        <f t="shared" si="619"/>
        <v>Potencialmente no tolerable</v>
      </c>
      <c r="AT271" s="78" t="str">
        <f t="shared" si="620"/>
        <v>No</v>
      </c>
      <c r="AU271" s="140" t="s">
        <v>300</v>
      </c>
      <c r="AV271" s="37" t="s">
        <v>230</v>
      </c>
      <c r="AW271" s="27">
        <v>0</v>
      </c>
      <c r="AX271" s="191">
        <v>0</v>
      </c>
      <c r="AY271" s="29">
        <f t="shared" si="600"/>
        <v>0</v>
      </c>
      <c r="AZ271" s="27">
        <v>0</v>
      </c>
      <c r="BA271" s="189">
        <f t="shared" si="601"/>
        <v>0</v>
      </c>
      <c r="BB271" s="145">
        <v>44105</v>
      </c>
      <c r="BC271" s="27" t="s">
        <v>292</v>
      </c>
      <c r="BD271" s="27" t="s">
        <v>100</v>
      </c>
      <c r="BE271" s="27" t="s">
        <v>103</v>
      </c>
      <c r="BF271" s="27" t="str">
        <f t="shared" si="602"/>
        <v>Bajo</v>
      </c>
      <c r="BG271" s="27">
        <f t="shared" si="603"/>
        <v>3</v>
      </c>
      <c r="BH271" s="27">
        <f t="shared" si="604"/>
        <v>3</v>
      </c>
      <c r="BI271" s="27">
        <f t="shared" si="605"/>
        <v>9</v>
      </c>
      <c r="BJ271" s="29">
        <f t="shared" si="606"/>
        <v>9</v>
      </c>
      <c r="BK271" s="78" t="str">
        <f t="shared" si="539"/>
        <v>Tolerable</v>
      </c>
      <c r="BL271" s="27" t="str">
        <f t="shared" si="607"/>
        <v>No</v>
      </c>
      <c r="BM271" s="53" t="s">
        <v>433</v>
      </c>
      <c r="BN271" s="80"/>
      <c r="BO271" s="84">
        <f t="shared" si="608"/>
        <v>0</v>
      </c>
      <c r="BP271" s="83"/>
      <c r="BQ271" s="84" t="str">
        <f t="shared" si="621"/>
        <v/>
      </c>
      <c r="BR271" s="27"/>
      <c r="BS271" s="85" t="str">
        <f t="shared" si="622"/>
        <v/>
      </c>
      <c r="BT271" s="86"/>
      <c r="BU271" s="78">
        <f t="shared" si="609"/>
        <v>15</v>
      </c>
      <c r="BV271" s="78" t="str">
        <f t="shared" si="610"/>
        <v>Potencialmente no tolerable</v>
      </c>
      <c r="BW271" s="84" t="str">
        <f t="shared" si="623"/>
        <v/>
      </c>
      <c r="BX271" s="78" t="str">
        <f t="shared" si="624"/>
        <v/>
      </c>
      <c r="BY271" s="78" t="str">
        <f t="shared" si="625"/>
        <v/>
      </c>
      <c r="BZ271" s="79"/>
      <c r="CA271" s="80"/>
      <c r="CB271" s="84" t="str">
        <f t="shared" si="626"/>
        <v/>
      </c>
      <c r="CC271" s="83"/>
      <c r="CD271" s="84" t="str">
        <f t="shared" si="627"/>
        <v/>
      </c>
      <c r="CE271" s="27"/>
      <c r="CF271" s="85" t="str">
        <f t="shared" si="628"/>
        <v/>
      </c>
      <c r="CG271" s="86"/>
      <c r="CH271" s="78" t="str">
        <f t="shared" si="629"/>
        <v/>
      </c>
      <c r="CI271" s="78" t="str">
        <f t="shared" si="630"/>
        <v/>
      </c>
      <c r="CJ271" s="84" t="str">
        <f t="shared" si="631"/>
        <v/>
      </c>
      <c r="CK271" s="78" t="str">
        <f t="shared" si="632"/>
        <v/>
      </c>
      <c r="CL271" s="78" t="str">
        <f t="shared" si="633"/>
        <v/>
      </c>
      <c r="CM271" s="79"/>
      <c r="CN271" s="80"/>
      <c r="CO271" s="84" t="str">
        <f t="shared" si="634"/>
        <v/>
      </c>
      <c r="CP271" s="83"/>
      <c r="CQ271" s="84" t="str">
        <f t="shared" si="635"/>
        <v/>
      </c>
      <c r="CR271" s="27"/>
      <c r="CS271" s="85" t="str">
        <f t="shared" si="636"/>
        <v/>
      </c>
      <c r="CT271" s="86"/>
      <c r="CU271" s="78" t="str">
        <f t="shared" si="637"/>
        <v/>
      </c>
      <c r="CV271" s="78" t="str">
        <f t="shared" si="638"/>
        <v/>
      </c>
      <c r="CW271" s="84" t="str">
        <f t="shared" si="639"/>
        <v/>
      </c>
      <c r="CX271" s="78" t="str">
        <f t="shared" si="640"/>
        <v/>
      </c>
      <c r="CY271" s="78" t="str">
        <f t="shared" si="641"/>
        <v/>
      </c>
      <c r="CZ271" s="87"/>
    </row>
    <row r="272" spans="1:104" ht="45.75" thickBot="1" x14ac:dyDescent="0.3">
      <c r="A272" s="17">
        <v>269</v>
      </c>
      <c r="B272" s="76" t="str">
        <f t="shared" si="611"/>
        <v>Adquisición de Bienes y Servicios</v>
      </c>
      <c r="C272" s="76" t="str">
        <f t="shared" si="612"/>
        <v>Consumo de materias primas e insumos</v>
      </c>
      <c r="D272" s="76" t="str">
        <f t="shared" si="613"/>
        <v>Agotamiento general de los recursos naturales</v>
      </c>
      <c r="E272" s="82">
        <v>43647</v>
      </c>
      <c r="F272" s="168" t="s">
        <v>334</v>
      </c>
      <c r="G272" s="99" t="s">
        <v>177</v>
      </c>
      <c r="H272" s="99" t="s">
        <v>336</v>
      </c>
      <c r="I272" s="77" t="s">
        <v>10</v>
      </c>
      <c r="J272" s="78" t="s">
        <v>90</v>
      </c>
      <c r="K272" s="111" t="s">
        <v>230</v>
      </c>
      <c r="L272" s="53" t="s">
        <v>265</v>
      </c>
      <c r="M272" s="80" t="s">
        <v>233</v>
      </c>
      <c r="N272" s="77" t="s">
        <v>207</v>
      </c>
      <c r="O272" s="77" t="s">
        <v>457</v>
      </c>
      <c r="P272" s="77" t="s">
        <v>24</v>
      </c>
      <c r="Q272" s="77" t="s">
        <v>63</v>
      </c>
      <c r="R272" s="78" t="s">
        <v>71</v>
      </c>
      <c r="S272" s="81" t="s">
        <v>77</v>
      </c>
      <c r="T272" s="82">
        <v>43647</v>
      </c>
      <c r="U272" s="78" t="s">
        <v>100</v>
      </c>
      <c r="V272" s="78" t="s">
        <v>102</v>
      </c>
      <c r="W272" s="78" t="str">
        <f t="shared" si="614"/>
        <v>Bajo</v>
      </c>
      <c r="X272" s="78">
        <f t="shared" si="642"/>
        <v>3</v>
      </c>
      <c r="Y272" s="78">
        <f t="shared" si="643"/>
        <v>1</v>
      </c>
      <c r="Z272" s="78">
        <f t="shared" si="615"/>
        <v>3</v>
      </c>
      <c r="AA272" s="78" t="str">
        <f t="shared" si="616"/>
        <v>Tolerable</v>
      </c>
      <c r="AB272" s="78" t="str">
        <f t="shared" si="617"/>
        <v>No</v>
      </c>
      <c r="AC272" s="53" t="s">
        <v>306</v>
      </c>
      <c r="AD272" s="80" t="s">
        <v>230</v>
      </c>
      <c r="AE272" s="27">
        <v>0</v>
      </c>
      <c r="AF272" s="28">
        <v>0</v>
      </c>
      <c r="AG272" s="84">
        <f t="shared" si="618"/>
        <v>0</v>
      </c>
      <c r="AH272" s="27">
        <v>0</v>
      </c>
      <c r="AI272" s="187">
        <f t="shared" si="594"/>
        <v>0</v>
      </c>
      <c r="AJ272" s="145">
        <v>44006</v>
      </c>
      <c r="AK272" s="145" t="s">
        <v>291</v>
      </c>
      <c r="AL272" s="158" t="str">
        <f>IF(MATRIZASPECTOS[[#This Row],[(2) Tipo de valoración 2020]]="","",IF(MATRIZASPECTOS[[#This Row],[(2) Tipo de valoración 2020]]="Manual","",MATRIZASPECTOS[[#This Row],[Probabilidad]]))</f>
        <v>Probable</v>
      </c>
      <c r="AM272" s="158" t="str">
        <f>IF(MATRIZASPECTOS[[#This Row],[(2) Tipo de valoración 2020]]="","",IF(MATRIZASPECTOS[[#This Row],[(2) Tipo de valoración 2020]]="Manual","",MATRIZASPECTOS[[#This Row],[Consecuencia]]))</f>
        <v>Baja</v>
      </c>
      <c r="AN272" s="159" t="str">
        <f t="shared" si="595"/>
        <v>Bajo</v>
      </c>
      <c r="AO272" s="159">
        <f t="shared" si="596"/>
        <v>3</v>
      </c>
      <c r="AP272" s="159">
        <f t="shared" si="597"/>
        <v>1</v>
      </c>
      <c r="AQ272" s="78">
        <f t="shared" si="598"/>
        <v>3</v>
      </c>
      <c r="AR272" s="84">
        <f t="shared" si="599"/>
        <v>3</v>
      </c>
      <c r="AS272" s="78" t="str">
        <f t="shared" si="619"/>
        <v>Tolerable</v>
      </c>
      <c r="AT272" s="78" t="str">
        <f t="shared" si="620"/>
        <v>No</v>
      </c>
      <c r="AU272" s="140" t="s">
        <v>300</v>
      </c>
      <c r="AV272" s="37" t="s">
        <v>230</v>
      </c>
      <c r="AW272" s="27">
        <v>0</v>
      </c>
      <c r="AX272" s="191">
        <v>0</v>
      </c>
      <c r="AY272" s="29">
        <f t="shared" si="600"/>
        <v>0</v>
      </c>
      <c r="AZ272" s="27">
        <v>0</v>
      </c>
      <c r="BA272" s="189">
        <f t="shared" si="601"/>
        <v>0</v>
      </c>
      <c r="BB272" s="142">
        <v>44105</v>
      </c>
      <c r="BC272" s="27" t="s">
        <v>291</v>
      </c>
      <c r="BD272" s="27" t="str">
        <f>IF(MATRIZASPECTOS[[#This Row],[(E) Tipo de valoración extraordinaria 2020]]="","",IF(MATRIZASPECTOS[[#This Row],[(E) Tipo de valoración extraordinaria 2020]]="Manual","",MATRIZASPECTOS[[#This Row],[(2) Probabilidad]]))</f>
        <v>Probable</v>
      </c>
      <c r="BE272" s="27" t="str">
        <f>IF(MATRIZASPECTOS[[#This Row],[(E) Tipo de valoración extraordinaria 2020]]="","",IF(MATRIZASPECTOS[[#This Row],[(E) Tipo de valoración extraordinaria 2020]]="Manual","",MATRIZASPECTOS[[#This Row],[(2) Consecuencia]]))</f>
        <v>Baja</v>
      </c>
      <c r="BF272" s="27" t="str">
        <f t="shared" si="602"/>
        <v>Bajo</v>
      </c>
      <c r="BG272" s="27">
        <f t="shared" si="603"/>
        <v>3</v>
      </c>
      <c r="BH272" s="27">
        <f t="shared" si="604"/>
        <v>1</v>
      </c>
      <c r="BI272" s="27">
        <f t="shared" si="605"/>
        <v>3</v>
      </c>
      <c r="BJ272" s="29">
        <f t="shared" si="606"/>
        <v>3</v>
      </c>
      <c r="BK272" s="78" t="str">
        <f t="shared" si="539"/>
        <v>Tolerable</v>
      </c>
      <c r="BL272" s="27" t="str">
        <f t="shared" si="607"/>
        <v>No</v>
      </c>
      <c r="BM272" s="53" t="s">
        <v>417</v>
      </c>
      <c r="BN272" s="80"/>
      <c r="BO272" s="84">
        <f t="shared" si="608"/>
        <v>0</v>
      </c>
      <c r="BP272" s="83"/>
      <c r="BQ272" s="84" t="str">
        <f t="shared" si="621"/>
        <v/>
      </c>
      <c r="BR272" s="27"/>
      <c r="BS272" s="85" t="str">
        <f t="shared" si="622"/>
        <v/>
      </c>
      <c r="BT272" s="86"/>
      <c r="BU272" s="78">
        <f t="shared" si="609"/>
        <v>3</v>
      </c>
      <c r="BV272" s="78" t="str">
        <f t="shared" si="610"/>
        <v>Tolerable</v>
      </c>
      <c r="BW272" s="84" t="str">
        <f t="shared" si="623"/>
        <v/>
      </c>
      <c r="BX272" s="78" t="str">
        <f t="shared" si="624"/>
        <v/>
      </c>
      <c r="BY272" s="78" t="str">
        <f t="shared" si="625"/>
        <v/>
      </c>
      <c r="BZ272" s="79"/>
      <c r="CA272" s="80"/>
      <c r="CB272" s="84" t="str">
        <f t="shared" si="626"/>
        <v/>
      </c>
      <c r="CC272" s="83"/>
      <c r="CD272" s="84" t="str">
        <f t="shared" si="627"/>
        <v/>
      </c>
      <c r="CE272" s="27"/>
      <c r="CF272" s="85" t="str">
        <f t="shared" si="628"/>
        <v/>
      </c>
      <c r="CG272" s="86"/>
      <c r="CH272" s="78" t="str">
        <f t="shared" si="629"/>
        <v/>
      </c>
      <c r="CI272" s="78" t="str">
        <f t="shared" si="630"/>
        <v/>
      </c>
      <c r="CJ272" s="84" t="str">
        <f t="shared" si="631"/>
        <v/>
      </c>
      <c r="CK272" s="78" t="str">
        <f t="shared" si="632"/>
        <v/>
      </c>
      <c r="CL272" s="78" t="str">
        <f t="shared" si="633"/>
        <v/>
      </c>
      <c r="CM272" s="79"/>
      <c r="CN272" s="80"/>
      <c r="CO272" s="84" t="str">
        <f t="shared" si="634"/>
        <v/>
      </c>
      <c r="CP272" s="83"/>
      <c r="CQ272" s="84" t="str">
        <f t="shared" si="635"/>
        <v/>
      </c>
      <c r="CR272" s="27"/>
      <c r="CS272" s="85" t="str">
        <f t="shared" si="636"/>
        <v/>
      </c>
      <c r="CT272" s="86"/>
      <c r="CU272" s="78" t="str">
        <f t="shared" si="637"/>
        <v/>
      </c>
      <c r="CV272" s="78" t="str">
        <f t="shared" si="638"/>
        <v/>
      </c>
      <c r="CW272" s="84" t="str">
        <f t="shared" si="639"/>
        <v/>
      </c>
      <c r="CX272" s="78" t="str">
        <f t="shared" si="640"/>
        <v/>
      </c>
      <c r="CY272" s="78" t="str">
        <f t="shared" si="641"/>
        <v/>
      </c>
      <c r="CZ272" s="87"/>
    </row>
    <row r="273" spans="1:104" ht="45.75" thickBot="1" x14ac:dyDescent="0.3">
      <c r="A273" s="17">
        <v>270</v>
      </c>
      <c r="B273" s="76" t="str">
        <f t="shared" si="611"/>
        <v>Adquisición de Bienes y Servicios</v>
      </c>
      <c r="C273" s="76" t="str">
        <f t="shared" si="612"/>
        <v>Generación de empleo</v>
      </c>
      <c r="D273" s="76" t="str">
        <f t="shared" si="613"/>
        <v>Desarrollo económico y social</v>
      </c>
      <c r="E273" s="82">
        <v>43647</v>
      </c>
      <c r="F273" s="168" t="s">
        <v>334</v>
      </c>
      <c r="G273" s="99" t="s">
        <v>177</v>
      </c>
      <c r="H273" s="99" t="s">
        <v>336</v>
      </c>
      <c r="I273" s="77" t="s">
        <v>10</v>
      </c>
      <c r="J273" s="78" t="s">
        <v>90</v>
      </c>
      <c r="K273" s="111" t="s">
        <v>230</v>
      </c>
      <c r="L273" s="53" t="s">
        <v>265</v>
      </c>
      <c r="M273" s="80" t="s">
        <v>233</v>
      </c>
      <c r="N273" s="77" t="s">
        <v>213</v>
      </c>
      <c r="O273" s="77" t="s">
        <v>457</v>
      </c>
      <c r="P273" s="77" t="s">
        <v>25</v>
      </c>
      <c r="Q273" s="77" t="s">
        <v>215</v>
      </c>
      <c r="R273" s="78" t="s">
        <v>72</v>
      </c>
      <c r="S273" s="81" t="s">
        <v>78</v>
      </c>
      <c r="T273" s="82">
        <v>43647</v>
      </c>
      <c r="U273" s="78" t="s">
        <v>101</v>
      </c>
      <c r="V273" s="78" t="s">
        <v>103</v>
      </c>
      <c r="W273" s="78" t="str">
        <f t="shared" si="614"/>
        <v>Moderado</v>
      </c>
      <c r="X273" s="78">
        <f t="shared" si="642"/>
        <v>5</v>
      </c>
      <c r="Y273" s="78">
        <f t="shared" si="643"/>
        <v>3</v>
      </c>
      <c r="Z273" s="78">
        <f t="shared" si="615"/>
        <v>15</v>
      </c>
      <c r="AA273" s="78" t="str">
        <f t="shared" si="616"/>
        <v>Potencialmente no tolerable</v>
      </c>
      <c r="AB273" s="78" t="str">
        <f t="shared" si="617"/>
        <v>No</v>
      </c>
      <c r="AC273" s="53" t="s">
        <v>306</v>
      </c>
      <c r="AD273" s="80" t="s">
        <v>230</v>
      </c>
      <c r="AE273" s="78">
        <v>0</v>
      </c>
      <c r="AF273" s="83">
        <v>0</v>
      </c>
      <c r="AG273" s="84">
        <f t="shared" si="618"/>
        <v>0</v>
      </c>
      <c r="AH273" s="27">
        <v>0</v>
      </c>
      <c r="AI273" s="187">
        <f t="shared" si="594"/>
        <v>0</v>
      </c>
      <c r="AJ273" s="145">
        <v>44006</v>
      </c>
      <c r="AK273" s="145" t="s">
        <v>291</v>
      </c>
      <c r="AL273" s="158" t="str">
        <f>IF(MATRIZASPECTOS[[#This Row],[(2) Tipo de valoración 2020]]="","",IF(MATRIZASPECTOS[[#This Row],[(2) Tipo de valoración 2020]]="Manual","",MATRIZASPECTOS[[#This Row],[Probabilidad]]))</f>
        <v>Certeza</v>
      </c>
      <c r="AM273" s="158" t="str">
        <f>IF(MATRIZASPECTOS[[#This Row],[(2) Tipo de valoración 2020]]="","",IF(MATRIZASPECTOS[[#This Row],[(2) Tipo de valoración 2020]]="Manual","",MATRIZASPECTOS[[#This Row],[Consecuencia]]))</f>
        <v>Moderada</v>
      </c>
      <c r="AN273" s="159" t="str">
        <f t="shared" si="595"/>
        <v>Moderado</v>
      </c>
      <c r="AO273" s="159">
        <f t="shared" si="596"/>
        <v>5</v>
      </c>
      <c r="AP273" s="159">
        <f t="shared" si="597"/>
        <v>3</v>
      </c>
      <c r="AQ273" s="78">
        <f t="shared" si="598"/>
        <v>15</v>
      </c>
      <c r="AR273" s="84">
        <f t="shared" si="599"/>
        <v>15</v>
      </c>
      <c r="AS273" s="78" t="str">
        <f t="shared" si="619"/>
        <v>Potencialmente no tolerable</v>
      </c>
      <c r="AT273" s="78" t="str">
        <f t="shared" si="620"/>
        <v>No</v>
      </c>
      <c r="AU273" s="140" t="s">
        <v>300</v>
      </c>
      <c r="AV273" s="37" t="s">
        <v>230</v>
      </c>
      <c r="AW273" s="27">
        <v>0</v>
      </c>
      <c r="AX273" s="191">
        <v>0</v>
      </c>
      <c r="AY273" s="29">
        <f t="shared" si="600"/>
        <v>0</v>
      </c>
      <c r="AZ273" s="27">
        <v>0</v>
      </c>
      <c r="BA273" s="189">
        <f t="shared" si="601"/>
        <v>0</v>
      </c>
      <c r="BB273" s="142">
        <v>44105</v>
      </c>
      <c r="BC273" s="27" t="s">
        <v>291</v>
      </c>
      <c r="BD273" s="27" t="str">
        <f>IF(MATRIZASPECTOS[[#This Row],[(E) Tipo de valoración extraordinaria 2020]]="","",IF(MATRIZASPECTOS[[#This Row],[(E) Tipo de valoración extraordinaria 2020]]="Manual","",MATRIZASPECTOS[[#This Row],[(2) Probabilidad]]))</f>
        <v>Certeza</v>
      </c>
      <c r="BE273" s="27" t="str">
        <f>IF(MATRIZASPECTOS[[#This Row],[(E) Tipo de valoración extraordinaria 2020]]="","",IF(MATRIZASPECTOS[[#This Row],[(E) Tipo de valoración extraordinaria 2020]]="Manual","",MATRIZASPECTOS[[#This Row],[(2) Consecuencia]]))</f>
        <v>Moderada</v>
      </c>
      <c r="BF273" s="27" t="str">
        <f t="shared" si="602"/>
        <v>Moderado</v>
      </c>
      <c r="BG273" s="27">
        <f t="shared" si="603"/>
        <v>5</v>
      </c>
      <c r="BH273" s="27">
        <f t="shared" si="604"/>
        <v>3</v>
      </c>
      <c r="BI273" s="27">
        <f t="shared" si="605"/>
        <v>15</v>
      </c>
      <c r="BJ273" s="29">
        <f t="shared" si="606"/>
        <v>15</v>
      </c>
      <c r="BK273" s="78" t="str">
        <f t="shared" si="539"/>
        <v>Potencialmente no tolerable</v>
      </c>
      <c r="BL273" s="27" t="str">
        <f t="shared" si="607"/>
        <v>No</v>
      </c>
      <c r="BM273" s="53" t="s">
        <v>418</v>
      </c>
      <c r="BN273" s="80"/>
      <c r="BO273" s="84">
        <f t="shared" si="608"/>
        <v>0</v>
      </c>
      <c r="BP273" s="83"/>
      <c r="BQ273" s="84" t="str">
        <f t="shared" si="621"/>
        <v/>
      </c>
      <c r="BR273" s="27"/>
      <c r="BS273" s="85" t="str">
        <f t="shared" si="622"/>
        <v/>
      </c>
      <c r="BT273" s="86"/>
      <c r="BU273" s="78">
        <f t="shared" si="609"/>
        <v>15</v>
      </c>
      <c r="BV273" s="78" t="str">
        <f t="shared" si="610"/>
        <v>Potencialmente no tolerable</v>
      </c>
      <c r="BW273" s="84" t="str">
        <f t="shared" si="623"/>
        <v/>
      </c>
      <c r="BX273" s="78" t="str">
        <f t="shared" si="624"/>
        <v/>
      </c>
      <c r="BY273" s="78" t="str">
        <f t="shared" si="625"/>
        <v/>
      </c>
      <c r="BZ273" s="79"/>
      <c r="CA273" s="80"/>
      <c r="CB273" s="84" t="str">
        <f t="shared" si="626"/>
        <v/>
      </c>
      <c r="CC273" s="83"/>
      <c r="CD273" s="84" t="str">
        <f t="shared" si="627"/>
        <v/>
      </c>
      <c r="CE273" s="27"/>
      <c r="CF273" s="85" t="str">
        <f t="shared" si="628"/>
        <v/>
      </c>
      <c r="CG273" s="86"/>
      <c r="CH273" s="78" t="str">
        <f t="shared" si="629"/>
        <v/>
      </c>
      <c r="CI273" s="78" t="str">
        <f t="shared" si="630"/>
        <v/>
      </c>
      <c r="CJ273" s="84" t="str">
        <f t="shared" si="631"/>
        <v/>
      </c>
      <c r="CK273" s="78" t="str">
        <f t="shared" si="632"/>
        <v/>
      </c>
      <c r="CL273" s="78" t="str">
        <f t="shared" si="633"/>
        <v/>
      </c>
      <c r="CM273" s="79"/>
      <c r="CN273" s="80"/>
      <c r="CO273" s="84" t="str">
        <f t="shared" si="634"/>
        <v/>
      </c>
      <c r="CP273" s="83"/>
      <c r="CQ273" s="84" t="str">
        <f t="shared" si="635"/>
        <v/>
      </c>
      <c r="CR273" s="27"/>
      <c r="CS273" s="85" t="str">
        <f t="shared" si="636"/>
        <v/>
      </c>
      <c r="CT273" s="86"/>
      <c r="CU273" s="78" t="str">
        <f t="shared" si="637"/>
        <v/>
      </c>
      <c r="CV273" s="78" t="str">
        <f t="shared" si="638"/>
        <v/>
      </c>
      <c r="CW273" s="84" t="str">
        <f t="shared" si="639"/>
        <v/>
      </c>
      <c r="CX273" s="78" t="str">
        <f t="shared" si="640"/>
        <v/>
      </c>
      <c r="CY273" s="78" t="str">
        <f t="shared" si="641"/>
        <v/>
      </c>
      <c r="CZ273" s="87"/>
    </row>
    <row r="274" spans="1:104" ht="45.75" thickBot="1" x14ac:dyDescent="0.3">
      <c r="A274" s="17">
        <v>271</v>
      </c>
      <c r="B274" s="76" t="str">
        <f t="shared" si="611"/>
        <v>Adquisición de Bienes y Servicios</v>
      </c>
      <c r="C274" s="76" t="str">
        <f t="shared" si="612"/>
        <v>Generación de vertimientos</v>
      </c>
      <c r="D274" s="76" t="str">
        <f t="shared" si="613"/>
        <v>Contaminación por descarga de aguas residuales domésticas</v>
      </c>
      <c r="E274" s="82">
        <v>43647</v>
      </c>
      <c r="F274" s="168" t="s">
        <v>334</v>
      </c>
      <c r="G274" s="99" t="s">
        <v>177</v>
      </c>
      <c r="H274" s="99" t="s">
        <v>336</v>
      </c>
      <c r="I274" s="77" t="s">
        <v>10</v>
      </c>
      <c r="J274" s="78" t="s">
        <v>90</v>
      </c>
      <c r="K274" s="111" t="s">
        <v>230</v>
      </c>
      <c r="L274" s="53" t="s">
        <v>265</v>
      </c>
      <c r="M274" s="80" t="s">
        <v>68</v>
      </c>
      <c r="N274" s="77" t="s">
        <v>208</v>
      </c>
      <c r="O274" s="77" t="s">
        <v>457</v>
      </c>
      <c r="P274" s="77" t="s">
        <v>20</v>
      </c>
      <c r="Q274" s="77" t="s">
        <v>50</v>
      </c>
      <c r="R274" s="78" t="s">
        <v>71</v>
      </c>
      <c r="S274" s="81" t="s">
        <v>75</v>
      </c>
      <c r="T274" s="82">
        <v>43647</v>
      </c>
      <c r="U274" s="78" t="s">
        <v>101</v>
      </c>
      <c r="V274" s="78" t="s">
        <v>103</v>
      </c>
      <c r="W274" s="78" t="str">
        <f t="shared" si="614"/>
        <v>Moderado</v>
      </c>
      <c r="X274" s="78">
        <f t="shared" si="642"/>
        <v>5</v>
      </c>
      <c r="Y274" s="78">
        <f t="shared" si="643"/>
        <v>3</v>
      </c>
      <c r="Z274" s="78">
        <f t="shared" si="615"/>
        <v>15</v>
      </c>
      <c r="AA274" s="78" t="str">
        <f t="shared" si="616"/>
        <v>Potencialmente no tolerable</v>
      </c>
      <c r="AB274" s="78" t="str">
        <f t="shared" si="617"/>
        <v>No</v>
      </c>
      <c r="AC274" s="53" t="s">
        <v>306</v>
      </c>
      <c r="AD274" s="80" t="s">
        <v>230</v>
      </c>
      <c r="AE274" s="78">
        <v>0</v>
      </c>
      <c r="AF274" s="83">
        <v>0</v>
      </c>
      <c r="AG274" s="84">
        <f t="shared" si="618"/>
        <v>0</v>
      </c>
      <c r="AH274" s="27">
        <v>0</v>
      </c>
      <c r="AI274" s="187">
        <f t="shared" si="594"/>
        <v>0</v>
      </c>
      <c r="AJ274" s="145">
        <v>44006</v>
      </c>
      <c r="AK274" s="145" t="s">
        <v>291</v>
      </c>
      <c r="AL274" s="158" t="str">
        <f>IF(MATRIZASPECTOS[[#This Row],[(2) Tipo de valoración 2020]]="","",IF(MATRIZASPECTOS[[#This Row],[(2) Tipo de valoración 2020]]="Manual","",MATRIZASPECTOS[[#This Row],[Probabilidad]]))</f>
        <v>Certeza</v>
      </c>
      <c r="AM274" s="158" t="str">
        <f>IF(MATRIZASPECTOS[[#This Row],[(2) Tipo de valoración 2020]]="","",IF(MATRIZASPECTOS[[#This Row],[(2) Tipo de valoración 2020]]="Manual","",MATRIZASPECTOS[[#This Row],[Consecuencia]]))</f>
        <v>Moderada</v>
      </c>
      <c r="AN274" s="159" t="str">
        <f t="shared" si="595"/>
        <v>Moderado</v>
      </c>
      <c r="AO274" s="159">
        <f t="shared" si="596"/>
        <v>5</v>
      </c>
      <c r="AP274" s="159">
        <f t="shared" si="597"/>
        <v>3</v>
      </c>
      <c r="AQ274" s="78">
        <f t="shared" si="598"/>
        <v>15</v>
      </c>
      <c r="AR274" s="84">
        <f t="shared" si="599"/>
        <v>15</v>
      </c>
      <c r="AS274" s="78" t="str">
        <f t="shared" si="619"/>
        <v>Potencialmente no tolerable</v>
      </c>
      <c r="AT274" s="78" t="str">
        <f t="shared" si="620"/>
        <v>No</v>
      </c>
      <c r="AU274" s="140" t="s">
        <v>282</v>
      </c>
      <c r="AV274" s="37" t="s">
        <v>230</v>
      </c>
      <c r="AW274" s="27">
        <v>0</v>
      </c>
      <c r="AX274" s="191">
        <v>0</v>
      </c>
      <c r="AY274" s="29">
        <f t="shared" si="600"/>
        <v>0</v>
      </c>
      <c r="AZ274" s="27">
        <v>0</v>
      </c>
      <c r="BA274" s="189">
        <f t="shared" si="601"/>
        <v>0</v>
      </c>
      <c r="BB274" s="145">
        <v>44105</v>
      </c>
      <c r="BC274" s="27" t="s">
        <v>292</v>
      </c>
      <c r="BD274" s="27" t="s">
        <v>99</v>
      </c>
      <c r="BE274" s="27" t="s">
        <v>103</v>
      </c>
      <c r="BF274" s="27" t="str">
        <f t="shared" si="602"/>
        <v>Bajo</v>
      </c>
      <c r="BG274" s="27">
        <f t="shared" si="603"/>
        <v>1</v>
      </c>
      <c r="BH274" s="27">
        <f t="shared" si="604"/>
        <v>3</v>
      </c>
      <c r="BI274" s="27">
        <f t="shared" si="605"/>
        <v>3</v>
      </c>
      <c r="BJ274" s="29">
        <f t="shared" si="606"/>
        <v>3</v>
      </c>
      <c r="BK274" s="78" t="str">
        <f t="shared" si="539"/>
        <v>Tolerable</v>
      </c>
      <c r="BL274" s="27" t="str">
        <f t="shared" si="607"/>
        <v>No</v>
      </c>
      <c r="BM274" s="53" t="s">
        <v>399</v>
      </c>
      <c r="BN274" s="80"/>
      <c r="BO274" s="84">
        <f t="shared" si="608"/>
        <v>0</v>
      </c>
      <c r="BP274" s="83"/>
      <c r="BQ274" s="84" t="str">
        <f t="shared" si="621"/>
        <v/>
      </c>
      <c r="BR274" s="27"/>
      <c r="BS274" s="85" t="str">
        <f t="shared" si="622"/>
        <v/>
      </c>
      <c r="BT274" s="86"/>
      <c r="BU274" s="78">
        <f t="shared" si="609"/>
        <v>15</v>
      </c>
      <c r="BV274" s="78" t="str">
        <f t="shared" si="610"/>
        <v>Potencialmente no tolerable</v>
      </c>
      <c r="BW274" s="84" t="str">
        <f t="shared" si="623"/>
        <v/>
      </c>
      <c r="BX274" s="78" t="str">
        <f t="shared" si="624"/>
        <v/>
      </c>
      <c r="BY274" s="78" t="str">
        <f t="shared" si="625"/>
        <v/>
      </c>
      <c r="BZ274" s="79"/>
      <c r="CA274" s="80"/>
      <c r="CB274" s="84" t="str">
        <f t="shared" si="626"/>
        <v/>
      </c>
      <c r="CC274" s="83"/>
      <c r="CD274" s="84" t="str">
        <f t="shared" si="627"/>
        <v/>
      </c>
      <c r="CE274" s="27"/>
      <c r="CF274" s="85" t="str">
        <f t="shared" si="628"/>
        <v/>
      </c>
      <c r="CG274" s="86"/>
      <c r="CH274" s="78" t="str">
        <f t="shared" si="629"/>
        <v/>
      </c>
      <c r="CI274" s="78" t="str">
        <f t="shared" si="630"/>
        <v/>
      </c>
      <c r="CJ274" s="84" t="str">
        <f t="shared" si="631"/>
        <v/>
      </c>
      <c r="CK274" s="78" t="str">
        <f t="shared" si="632"/>
        <v/>
      </c>
      <c r="CL274" s="78" t="str">
        <f t="shared" si="633"/>
        <v/>
      </c>
      <c r="CM274" s="79"/>
      <c r="CN274" s="80"/>
      <c r="CO274" s="84" t="str">
        <f t="shared" si="634"/>
        <v/>
      </c>
      <c r="CP274" s="83"/>
      <c r="CQ274" s="84" t="str">
        <f t="shared" si="635"/>
        <v/>
      </c>
      <c r="CR274" s="27"/>
      <c r="CS274" s="85" t="str">
        <f t="shared" si="636"/>
        <v/>
      </c>
      <c r="CT274" s="86"/>
      <c r="CU274" s="78" t="str">
        <f t="shared" si="637"/>
        <v/>
      </c>
      <c r="CV274" s="78" t="str">
        <f t="shared" si="638"/>
        <v/>
      </c>
      <c r="CW274" s="84" t="str">
        <f t="shared" si="639"/>
        <v/>
      </c>
      <c r="CX274" s="78" t="str">
        <f t="shared" si="640"/>
        <v/>
      </c>
      <c r="CY274" s="78" t="str">
        <f t="shared" si="641"/>
        <v/>
      </c>
      <c r="CZ274" s="87"/>
    </row>
    <row r="275" spans="1:104" ht="72.75" thickBot="1" x14ac:dyDescent="0.3">
      <c r="A275" s="17">
        <v>272</v>
      </c>
      <c r="B275" s="76" t="str">
        <f t="shared" si="611"/>
        <v>Adquisición de Bienes y Servicios</v>
      </c>
      <c r="C275" s="76" t="str">
        <f t="shared" si="612"/>
        <v>Generación de residuos</v>
      </c>
      <c r="D275" s="76" t="str">
        <f t="shared" si="613"/>
        <v>Contaminación por generación de residuos ordinarios</v>
      </c>
      <c r="E275" s="82">
        <v>43647</v>
      </c>
      <c r="F275" s="168" t="s">
        <v>334</v>
      </c>
      <c r="G275" s="99" t="s">
        <v>177</v>
      </c>
      <c r="H275" s="99" t="s">
        <v>336</v>
      </c>
      <c r="I275" s="77" t="s">
        <v>10</v>
      </c>
      <c r="J275" s="78" t="s">
        <v>90</v>
      </c>
      <c r="K275" s="111" t="s">
        <v>230</v>
      </c>
      <c r="L275" s="53" t="s">
        <v>265</v>
      </c>
      <c r="M275" s="80" t="s">
        <v>68</v>
      </c>
      <c r="N275" s="77" t="s">
        <v>209</v>
      </c>
      <c r="O275" s="77" t="s">
        <v>457</v>
      </c>
      <c r="P275" s="77" t="s">
        <v>23</v>
      </c>
      <c r="Q275" s="77" t="s">
        <v>55</v>
      </c>
      <c r="R275" s="78" t="s">
        <v>71</v>
      </c>
      <c r="S275" s="81" t="s">
        <v>76</v>
      </c>
      <c r="T275" s="82">
        <v>43647</v>
      </c>
      <c r="U275" s="78" t="s">
        <v>101</v>
      </c>
      <c r="V275" s="78" t="s">
        <v>104</v>
      </c>
      <c r="W275" s="78" t="str">
        <f t="shared" si="614"/>
        <v>Alto</v>
      </c>
      <c r="X275" s="78">
        <f t="shared" si="642"/>
        <v>5</v>
      </c>
      <c r="Y275" s="78">
        <f t="shared" si="643"/>
        <v>5</v>
      </c>
      <c r="Z275" s="78">
        <f t="shared" si="615"/>
        <v>25</v>
      </c>
      <c r="AA275" s="78" t="str">
        <f t="shared" si="616"/>
        <v>No tolerable</v>
      </c>
      <c r="AB275" s="78" t="str">
        <f t="shared" si="617"/>
        <v>Si</v>
      </c>
      <c r="AC275" s="53" t="s">
        <v>308</v>
      </c>
      <c r="AD275" s="80" t="s">
        <v>284</v>
      </c>
      <c r="AE275" s="78">
        <v>0.97</v>
      </c>
      <c r="AF275" s="83">
        <v>0</v>
      </c>
      <c r="AG275" s="84">
        <f t="shared" si="618"/>
        <v>0.97</v>
      </c>
      <c r="AH275" s="27">
        <v>0.74</v>
      </c>
      <c r="AI275" s="187">
        <f t="shared" si="594"/>
        <v>0.23711340206185566</v>
      </c>
      <c r="AJ275" s="145">
        <v>44006</v>
      </c>
      <c r="AK275" s="145" t="s">
        <v>291</v>
      </c>
      <c r="AL275" s="158" t="str">
        <f>IF(MATRIZASPECTOS[[#This Row],[(2) Tipo de valoración 2020]]="","",IF(MATRIZASPECTOS[[#This Row],[(2) Tipo de valoración 2020]]="Manual","",MATRIZASPECTOS[[#This Row],[Probabilidad]]))</f>
        <v>Certeza</v>
      </c>
      <c r="AM275" s="158" t="str">
        <f>IF(MATRIZASPECTOS[[#This Row],[(2) Tipo de valoración 2020]]="","",IF(MATRIZASPECTOS[[#This Row],[(2) Tipo de valoración 2020]]="Manual","",MATRIZASPECTOS[[#This Row],[Consecuencia]]))</f>
        <v>Alta</v>
      </c>
      <c r="AN275" s="159" t="str">
        <f t="shared" si="595"/>
        <v>Alto</v>
      </c>
      <c r="AO275" s="159">
        <f t="shared" si="596"/>
        <v>5</v>
      </c>
      <c r="AP275" s="159">
        <f t="shared" si="597"/>
        <v>5</v>
      </c>
      <c r="AQ275" s="78">
        <f t="shared" si="598"/>
        <v>25</v>
      </c>
      <c r="AR275" s="84">
        <f t="shared" si="599"/>
        <v>19.072164948453608</v>
      </c>
      <c r="AS275" s="78" t="str">
        <f t="shared" si="619"/>
        <v>No tolerable</v>
      </c>
      <c r="AT275" s="78" t="str">
        <f t="shared" si="620"/>
        <v>Si</v>
      </c>
      <c r="AU275" s="140" t="s">
        <v>285</v>
      </c>
      <c r="AV275" s="37" t="s">
        <v>284</v>
      </c>
      <c r="AW275" s="27">
        <v>0.74</v>
      </c>
      <c r="AX275" s="191">
        <v>-0.18</v>
      </c>
      <c r="AY275" s="29">
        <f t="shared" si="600"/>
        <v>0.87319999999999998</v>
      </c>
      <c r="AZ275" s="27">
        <v>0.28000000000000003</v>
      </c>
      <c r="BA275" s="189">
        <f t="shared" si="601"/>
        <v>0.67934035730645892</v>
      </c>
      <c r="BB275" s="143">
        <v>44105</v>
      </c>
      <c r="BC275" s="27" t="s">
        <v>291</v>
      </c>
      <c r="BD275" s="27" t="str">
        <f>IF(MATRIZASPECTOS[[#This Row],[(E) Tipo de valoración extraordinaria 2020]]="","",IF(MATRIZASPECTOS[[#This Row],[(E) Tipo de valoración extraordinaria 2020]]="Manual","",MATRIZASPECTOS[[#This Row],[(2) Probabilidad]]))</f>
        <v>Certeza</v>
      </c>
      <c r="BE275" s="27" t="str">
        <f>IF(MATRIZASPECTOS[[#This Row],[(E) Tipo de valoración extraordinaria 2020]]="","",IF(MATRIZASPECTOS[[#This Row],[(E) Tipo de valoración extraordinaria 2020]]="Manual","",MATRIZASPECTOS[[#This Row],[(2) Consecuencia]]))</f>
        <v>Alta</v>
      </c>
      <c r="BF275" s="27" t="str">
        <f t="shared" si="602"/>
        <v>Alto</v>
      </c>
      <c r="BG275" s="27">
        <f t="shared" si="603"/>
        <v>5</v>
      </c>
      <c r="BH275" s="27">
        <f t="shared" si="604"/>
        <v>5</v>
      </c>
      <c r="BI275" s="29">
        <f t="shared" si="605"/>
        <v>19.072164948453608</v>
      </c>
      <c r="BJ275" s="29">
        <f t="shared" si="606"/>
        <v>6.2956735977634128</v>
      </c>
      <c r="BK275" s="78" t="str">
        <f t="shared" si="539"/>
        <v>Tolerable</v>
      </c>
      <c r="BL275" s="27" t="str">
        <f t="shared" si="607"/>
        <v>No</v>
      </c>
      <c r="BM275" s="53" t="s">
        <v>454</v>
      </c>
      <c r="BN275" s="80"/>
      <c r="BO275" s="84">
        <f t="shared" si="608"/>
        <v>0.74</v>
      </c>
      <c r="BP275" s="83"/>
      <c r="BQ275" s="84" t="str">
        <f t="shared" si="621"/>
        <v/>
      </c>
      <c r="BR275" s="27"/>
      <c r="BS275" s="85" t="str">
        <f t="shared" si="622"/>
        <v/>
      </c>
      <c r="BT275" s="86"/>
      <c r="BU275" s="78">
        <f t="shared" si="609"/>
        <v>19.072164948453608</v>
      </c>
      <c r="BV275" s="78" t="str">
        <f t="shared" si="610"/>
        <v>No tolerable</v>
      </c>
      <c r="BW275" s="84" t="str">
        <f t="shared" si="623"/>
        <v/>
      </c>
      <c r="BX275" s="78" t="str">
        <f t="shared" si="624"/>
        <v/>
      </c>
      <c r="BY275" s="78" t="str">
        <f t="shared" si="625"/>
        <v/>
      </c>
      <c r="BZ275" s="79"/>
      <c r="CA275" s="80"/>
      <c r="CB275" s="84" t="str">
        <f t="shared" si="626"/>
        <v/>
      </c>
      <c r="CC275" s="83"/>
      <c r="CD275" s="84" t="str">
        <f t="shared" si="627"/>
        <v/>
      </c>
      <c r="CE275" s="27"/>
      <c r="CF275" s="85" t="str">
        <f t="shared" si="628"/>
        <v/>
      </c>
      <c r="CG275" s="86"/>
      <c r="CH275" s="78" t="str">
        <f t="shared" si="629"/>
        <v/>
      </c>
      <c r="CI275" s="78" t="str">
        <f t="shared" si="630"/>
        <v/>
      </c>
      <c r="CJ275" s="84" t="str">
        <f t="shared" si="631"/>
        <v/>
      </c>
      <c r="CK275" s="78" t="str">
        <f t="shared" si="632"/>
        <v/>
      </c>
      <c r="CL275" s="78" t="str">
        <f t="shared" si="633"/>
        <v/>
      </c>
      <c r="CM275" s="79"/>
      <c r="CN275" s="80"/>
      <c r="CO275" s="84" t="str">
        <f t="shared" si="634"/>
        <v/>
      </c>
      <c r="CP275" s="83"/>
      <c r="CQ275" s="84" t="str">
        <f t="shared" si="635"/>
        <v/>
      </c>
      <c r="CR275" s="27"/>
      <c r="CS275" s="85" t="str">
        <f t="shared" si="636"/>
        <v/>
      </c>
      <c r="CT275" s="86"/>
      <c r="CU275" s="78" t="str">
        <f t="shared" si="637"/>
        <v/>
      </c>
      <c r="CV275" s="78" t="str">
        <f t="shared" si="638"/>
        <v/>
      </c>
      <c r="CW275" s="84" t="str">
        <f t="shared" si="639"/>
        <v/>
      </c>
      <c r="CX275" s="78" t="str">
        <f t="shared" si="640"/>
        <v/>
      </c>
      <c r="CY275" s="78" t="str">
        <f t="shared" si="641"/>
        <v/>
      </c>
      <c r="CZ275" s="87"/>
    </row>
    <row r="276" spans="1:104" ht="45.75" thickBot="1" x14ac:dyDescent="0.3">
      <c r="A276" s="17">
        <v>273</v>
      </c>
      <c r="B276" s="76" t="str">
        <f t="shared" si="611"/>
        <v>Adquisición de Bienes y Servicios</v>
      </c>
      <c r="C276" s="76" t="str">
        <f t="shared" si="612"/>
        <v>Generación de residuos</v>
      </c>
      <c r="D276" s="76" t="str">
        <f t="shared" si="613"/>
        <v>Aprovechamiento de residuos reutilizables</v>
      </c>
      <c r="E276" s="82">
        <v>43647</v>
      </c>
      <c r="F276" s="168" t="s">
        <v>334</v>
      </c>
      <c r="G276" s="99" t="s">
        <v>177</v>
      </c>
      <c r="H276" s="99" t="s">
        <v>336</v>
      </c>
      <c r="I276" s="77" t="s">
        <v>10</v>
      </c>
      <c r="J276" s="78" t="s">
        <v>90</v>
      </c>
      <c r="K276" s="111" t="s">
        <v>230</v>
      </c>
      <c r="L276" s="53" t="s">
        <v>265</v>
      </c>
      <c r="M276" s="80" t="s">
        <v>68</v>
      </c>
      <c r="N276" s="77" t="s">
        <v>216</v>
      </c>
      <c r="O276" s="77" t="s">
        <v>457</v>
      </c>
      <c r="P276" s="77" t="s">
        <v>23</v>
      </c>
      <c r="Q276" s="77" t="s">
        <v>60</v>
      </c>
      <c r="R276" s="78" t="s">
        <v>72</v>
      </c>
      <c r="S276" s="81" t="s">
        <v>76</v>
      </c>
      <c r="T276" s="82">
        <v>43647</v>
      </c>
      <c r="U276" s="78" t="s">
        <v>101</v>
      </c>
      <c r="V276" s="78" t="s">
        <v>103</v>
      </c>
      <c r="W276" s="78" t="str">
        <f t="shared" si="614"/>
        <v>Moderado</v>
      </c>
      <c r="X276" s="78">
        <f t="shared" si="642"/>
        <v>5</v>
      </c>
      <c r="Y276" s="78">
        <f t="shared" si="643"/>
        <v>3</v>
      </c>
      <c r="Z276" s="78">
        <f t="shared" si="615"/>
        <v>15</v>
      </c>
      <c r="AA276" s="78" t="str">
        <f t="shared" si="616"/>
        <v>Potencialmente no tolerable</v>
      </c>
      <c r="AB276" s="78" t="str">
        <f t="shared" si="617"/>
        <v>No</v>
      </c>
      <c r="AC276" s="53" t="s">
        <v>320</v>
      </c>
      <c r="AD276" s="80" t="s">
        <v>230</v>
      </c>
      <c r="AE276" s="78">
        <v>0</v>
      </c>
      <c r="AF276" s="83">
        <v>0</v>
      </c>
      <c r="AG276" s="84">
        <f t="shared" si="618"/>
        <v>0</v>
      </c>
      <c r="AH276" s="27">
        <v>0</v>
      </c>
      <c r="AI276" s="187">
        <f t="shared" si="594"/>
        <v>0</v>
      </c>
      <c r="AJ276" s="145">
        <v>44006</v>
      </c>
      <c r="AK276" s="145" t="s">
        <v>291</v>
      </c>
      <c r="AL276" s="158" t="str">
        <f>IF(MATRIZASPECTOS[[#This Row],[(2) Tipo de valoración 2020]]="","",IF(MATRIZASPECTOS[[#This Row],[(2) Tipo de valoración 2020]]="Manual","",MATRIZASPECTOS[[#This Row],[Probabilidad]]))</f>
        <v>Certeza</v>
      </c>
      <c r="AM276" s="158" t="str">
        <f>IF(MATRIZASPECTOS[[#This Row],[(2) Tipo de valoración 2020]]="","",IF(MATRIZASPECTOS[[#This Row],[(2) Tipo de valoración 2020]]="Manual","",MATRIZASPECTOS[[#This Row],[Consecuencia]]))</f>
        <v>Moderada</v>
      </c>
      <c r="AN276" s="159" t="str">
        <f t="shared" si="595"/>
        <v>Moderado</v>
      </c>
      <c r="AO276" s="159">
        <f t="shared" si="596"/>
        <v>5</v>
      </c>
      <c r="AP276" s="159">
        <f t="shared" si="597"/>
        <v>3</v>
      </c>
      <c r="AQ276" s="78">
        <f t="shared" si="598"/>
        <v>15</v>
      </c>
      <c r="AR276" s="84">
        <f t="shared" si="599"/>
        <v>15</v>
      </c>
      <c r="AS276" s="78" t="str">
        <f t="shared" si="619"/>
        <v>Potencialmente no tolerable</v>
      </c>
      <c r="AT276" s="78" t="str">
        <f t="shared" si="620"/>
        <v>No</v>
      </c>
      <c r="AU276" s="140" t="s">
        <v>321</v>
      </c>
      <c r="AV276" s="37" t="s">
        <v>230</v>
      </c>
      <c r="AW276" s="27">
        <v>0</v>
      </c>
      <c r="AX276" s="191">
        <v>0</v>
      </c>
      <c r="AY276" s="29">
        <f t="shared" si="600"/>
        <v>0</v>
      </c>
      <c r="AZ276" s="27">
        <v>0</v>
      </c>
      <c r="BA276" s="189">
        <f t="shared" si="601"/>
        <v>0</v>
      </c>
      <c r="BB276" s="145">
        <v>44105</v>
      </c>
      <c r="BC276" s="27" t="s">
        <v>292</v>
      </c>
      <c r="BD276" s="27" t="s">
        <v>100</v>
      </c>
      <c r="BE276" s="27" t="s">
        <v>103</v>
      </c>
      <c r="BF276" s="27" t="str">
        <f t="shared" si="602"/>
        <v>Bajo</v>
      </c>
      <c r="BG276" s="27">
        <f t="shared" si="603"/>
        <v>3</v>
      </c>
      <c r="BH276" s="27">
        <f t="shared" si="604"/>
        <v>3</v>
      </c>
      <c r="BI276" s="27">
        <f t="shared" si="605"/>
        <v>9</v>
      </c>
      <c r="BJ276" s="29">
        <f t="shared" si="606"/>
        <v>9</v>
      </c>
      <c r="BK276" s="78" t="str">
        <f t="shared" ref="BK276:BK339" si="644">IF(BJ276="","",IF(BJ276&lt;=10,"Tolerable",IF(BJ276&lt;=15,"Potencialmente no tolerable",IF(BJ276&gt;15,"No tolerable",""))))</f>
        <v>Tolerable</v>
      </c>
      <c r="BL276" s="27" t="str">
        <f t="shared" si="607"/>
        <v>No</v>
      </c>
      <c r="BM276" s="53" t="s">
        <v>449</v>
      </c>
      <c r="BN276" s="80"/>
      <c r="BO276" s="84">
        <f t="shared" si="608"/>
        <v>0</v>
      </c>
      <c r="BP276" s="83"/>
      <c r="BQ276" s="84" t="str">
        <f t="shared" si="621"/>
        <v/>
      </c>
      <c r="BR276" s="27"/>
      <c r="BS276" s="85" t="str">
        <f t="shared" si="622"/>
        <v/>
      </c>
      <c r="BT276" s="86"/>
      <c r="BU276" s="78">
        <f t="shared" si="609"/>
        <v>15</v>
      </c>
      <c r="BV276" s="78" t="str">
        <f t="shared" si="610"/>
        <v>Potencialmente no tolerable</v>
      </c>
      <c r="BW276" s="84" t="str">
        <f t="shared" si="623"/>
        <v/>
      </c>
      <c r="BX276" s="78" t="str">
        <f t="shared" si="624"/>
        <v/>
      </c>
      <c r="BY276" s="78" t="str">
        <f t="shared" si="625"/>
        <v/>
      </c>
      <c r="BZ276" s="79"/>
      <c r="CA276" s="80"/>
      <c r="CB276" s="84" t="str">
        <f t="shared" si="626"/>
        <v/>
      </c>
      <c r="CC276" s="83"/>
      <c r="CD276" s="84" t="str">
        <f t="shared" si="627"/>
        <v/>
      </c>
      <c r="CE276" s="27"/>
      <c r="CF276" s="85" t="str">
        <f t="shared" si="628"/>
        <v/>
      </c>
      <c r="CG276" s="86"/>
      <c r="CH276" s="78" t="str">
        <f t="shared" si="629"/>
        <v/>
      </c>
      <c r="CI276" s="78" t="str">
        <f t="shared" si="630"/>
        <v/>
      </c>
      <c r="CJ276" s="84" t="str">
        <f t="shared" si="631"/>
        <v/>
      </c>
      <c r="CK276" s="78" t="str">
        <f t="shared" si="632"/>
        <v/>
      </c>
      <c r="CL276" s="78" t="str">
        <f t="shared" si="633"/>
        <v/>
      </c>
      <c r="CM276" s="79"/>
      <c r="CN276" s="80"/>
      <c r="CO276" s="84" t="str">
        <f t="shared" si="634"/>
        <v/>
      </c>
      <c r="CP276" s="83"/>
      <c r="CQ276" s="84" t="str">
        <f t="shared" si="635"/>
        <v/>
      </c>
      <c r="CR276" s="27"/>
      <c r="CS276" s="85" t="str">
        <f t="shared" si="636"/>
        <v/>
      </c>
      <c r="CT276" s="86"/>
      <c r="CU276" s="78" t="str">
        <f t="shared" si="637"/>
        <v/>
      </c>
      <c r="CV276" s="78" t="str">
        <f t="shared" si="638"/>
        <v/>
      </c>
      <c r="CW276" s="84" t="str">
        <f t="shared" si="639"/>
        <v/>
      </c>
      <c r="CX276" s="78" t="str">
        <f t="shared" si="640"/>
        <v/>
      </c>
      <c r="CY276" s="78" t="str">
        <f t="shared" si="641"/>
        <v/>
      </c>
      <c r="CZ276" s="87"/>
    </row>
    <row r="277" spans="1:104" ht="45.75" thickBot="1" x14ac:dyDescent="0.3">
      <c r="A277" s="17">
        <v>274</v>
      </c>
      <c r="B277" s="76" t="str">
        <f t="shared" si="611"/>
        <v>Adquisición de Bienes y Servicios</v>
      </c>
      <c r="C277" s="76" t="str">
        <f t="shared" si="612"/>
        <v>Generación de residuos</v>
      </c>
      <c r="D277" s="76" t="str">
        <f t="shared" si="613"/>
        <v>Aprovechamiento de residuos recuperables</v>
      </c>
      <c r="E277" s="82">
        <v>43647</v>
      </c>
      <c r="F277" s="168" t="s">
        <v>334</v>
      </c>
      <c r="G277" s="99" t="s">
        <v>177</v>
      </c>
      <c r="H277" s="99" t="s">
        <v>336</v>
      </c>
      <c r="I277" s="77" t="s">
        <v>10</v>
      </c>
      <c r="J277" s="78" t="s">
        <v>90</v>
      </c>
      <c r="K277" s="111" t="s">
        <v>230</v>
      </c>
      <c r="L277" s="53" t="s">
        <v>265</v>
      </c>
      <c r="M277" s="80" t="s">
        <v>68</v>
      </c>
      <c r="N277" s="77" t="s">
        <v>210</v>
      </c>
      <c r="O277" s="77" t="s">
        <v>457</v>
      </c>
      <c r="P277" s="77" t="s">
        <v>23</v>
      </c>
      <c r="Q277" s="77" t="s">
        <v>59</v>
      </c>
      <c r="R277" s="78" t="s">
        <v>72</v>
      </c>
      <c r="S277" s="81" t="s">
        <v>76</v>
      </c>
      <c r="T277" s="82">
        <v>43647</v>
      </c>
      <c r="U277" s="78" t="s">
        <v>101</v>
      </c>
      <c r="V277" s="78" t="s">
        <v>103</v>
      </c>
      <c r="W277" s="78" t="str">
        <f t="shared" si="614"/>
        <v>Moderado</v>
      </c>
      <c r="X277" s="78">
        <f t="shared" si="642"/>
        <v>5</v>
      </c>
      <c r="Y277" s="78">
        <f t="shared" si="643"/>
        <v>3</v>
      </c>
      <c r="Z277" s="78">
        <f t="shared" si="615"/>
        <v>15</v>
      </c>
      <c r="AA277" s="78" t="str">
        <f t="shared" si="616"/>
        <v>Potencialmente no tolerable</v>
      </c>
      <c r="AB277" s="78" t="str">
        <f t="shared" si="617"/>
        <v>No</v>
      </c>
      <c r="AC277" s="53" t="s">
        <v>320</v>
      </c>
      <c r="AD277" s="80" t="s">
        <v>230</v>
      </c>
      <c r="AE277" s="78">
        <v>0</v>
      </c>
      <c r="AF277" s="83">
        <v>0</v>
      </c>
      <c r="AG277" s="84">
        <f t="shared" si="618"/>
        <v>0</v>
      </c>
      <c r="AH277" s="27">
        <v>0</v>
      </c>
      <c r="AI277" s="187">
        <f t="shared" si="594"/>
        <v>0</v>
      </c>
      <c r="AJ277" s="145">
        <v>44006</v>
      </c>
      <c r="AK277" s="145" t="s">
        <v>291</v>
      </c>
      <c r="AL277" s="158" t="str">
        <f>IF(MATRIZASPECTOS[[#This Row],[(2) Tipo de valoración 2020]]="","",IF(MATRIZASPECTOS[[#This Row],[(2) Tipo de valoración 2020]]="Manual","",MATRIZASPECTOS[[#This Row],[Probabilidad]]))</f>
        <v>Certeza</v>
      </c>
      <c r="AM277" s="158" t="str">
        <f>IF(MATRIZASPECTOS[[#This Row],[(2) Tipo de valoración 2020]]="","",IF(MATRIZASPECTOS[[#This Row],[(2) Tipo de valoración 2020]]="Manual","",MATRIZASPECTOS[[#This Row],[Consecuencia]]))</f>
        <v>Moderada</v>
      </c>
      <c r="AN277" s="159" t="str">
        <f t="shared" si="595"/>
        <v>Moderado</v>
      </c>
      <c r="AO277" s="159">
        <f t="shared" si="596"/>
        <v>5</v>
      </c>
      <c r="AP277" s="159">
        <f t="shared" si="597"/>
        <v>3</v>
      </c>
      <c r="AQ277" s="78">
        <f t="shared" si="598"/>
        <v>15</v>
      </c>
      <c r="AR277" s="84">
        <f t="shared" si="599"/>
        <v>15</v>
      </c>
      <c r="AS277" s="78" t="str">
        <f t="shared" si="619"/>
        <v>Potencialmente no tolerable</v>
      </c>
      <c r="AT277" s="78" t="str">
        <f t="shared" si="620"/>
        <v>No</v>
      </c>
      <c r="AU277" s="140" t="s">
        <v>321</v>
      </c>
      <c r="AV277" s="37" t="s">
        <v>230</v>
      </c>
      <c r="AW277" s="27">
        <v>0</v>
      </c>
      <c r="AX277" s="191">
        <v>0</v>
      </c>
      <c r="AY277" s="29">
        <f t="shared" si="600"/>
        <v>0</v>
      </c>
      <c r="AZ277" s="27">
        <v>0</v>
      </c>
      <c r="BA277" s="189">
        <f t="shared" si="601"/>
        <v>0</v>
      </c>
      <c r="BB277" s="145">
        <v>44105</v>
      </c>
      <c r="BC277" s="27" t="s">
        <v>292</v>
      </c>
      <c r="BD277" s="27" t="s">
        <v>100</v>
      </c>
      <c r="BE277" s="27" t="s">
        <v>103</v>
      </c>
      <c r="BF277" s="27" t="str">
        <f t="shared" si="602"/>
        <v>Bajo</v>
      </c>
      <c r="BG277" s="27">
        <f t="shared" si="603"/>
        <v>3</v>
      </c>
      <c r="BH277" s="27">
        <f t="shared" si="604"/>
        <v>3</v>
      </c>
      <c r="BI277" s="27">
        <f t="shared" si="605"/>
        <v>9</v>
      </c>
      <c r="BJ277" s="29">
        <f t="shared" si="606"/>
        <v>9</v>
      </c>
      <c r="BK277" s="78" t="str">
        <f t="shared" si="644"/>
        <v>Tolerable</v>
      </c>
      <c r="BL277" s="27" t="str">
        <f t="shared" si="607"/>
        <v>No</v>
      </c>
      <c r="BM277" s="53" t="s">
        <v>449</v>
      </c>
      <c r="BN277" s="80"/>
      <c r="BO277" s="84">
        <f t="shared" si="608"/>
        <v>0</v>
      </c>
      <c r="BP277" s="83"/>
      <c r="BQ277" s="84" t="str">
        <f t="shared" si="621"/>
        <v/>
      </c>
      <c r="BR277" s="27"/>
      <c r="BS277" s="85" t="str">
        <f t="shared" si="622"/>
        <v/>
      </c>
      <c r="BT277" s="86"/>
      <c r="BU277" s="78">
        <f t="shared" si="609"/>
        <v>15</v>
      </c>
      <c r="BV277" s="78" t="str">
        <f t="shared" si="610"/>
        <v>Potencialmente no tolerable</v>
      </c>
      <c r="BW277" s="84" t="str">
        <f t="shared" si="623"/>
        <v/>
      </c>
      <c r="BX277" s="78" t="str">
        <f t="shared" si="624"/>
        <v/>
      </c>
      <c r="BY277" s="78" t="str">
        <f t="shared" si="625"/>
        <v/>
      </c>
      <c r="BZ277" s="79"/>
      <c r="CA277" s="80"/>
      <c r="CB277" s="84" t="str">
        <f t="shared" si="626"/>
        <v/>
      </c>
      <c r="CC277" s="83"/>
      <c r="CD277" s="84" t="str">
        <f t="shared" si="627"/>
        <v/>
      </c>
      <c r="CE277" s="27"/>
      <c r="CF277" s="85" t="str">
        <f t="shared" si="628"/>
        <v/>
      </c>
      <c r="CG277" s="86"/>
      <c r="CH277" s="78" t="str">
        <f t="shared" si="629"/>
        <v/>
      </c>
      <c r="CI277" s="78" t="str">
        <f t="shared" si="630"/>
        <v/>
      </c>
      <c r="CJ277" s="84" t="str">
        <f t="shared" si="631"/>
        <v/>
      </c>
      <c r="CK277" s="78" t="str">
        <f t="shared" si="632"/>
        <v/>
      </c>
      <c r="CL277" s="78" t="str">
        <f t="shared" si="633"/>
        <v/>
      </c>
      <c r="CM277" s="79"/>
      <c r="CN277" s="80"/>
      <c r="CO277" s="84" t="str">
        <f t="shared" si="634"/>
        <v/>
      </c>
      <c r="CP277" s="83"/>
      <c r="CQ277" s="84" t="str">
        <f t="shared" si="635"/>
        <v/>
      </c>
      <c r="CR277" s="27"/>
      <c r="CS277" s="85" t="str">
        <f t="shared" si="636"/>
        <v/>
      </c>
      <c r="CT277" s="86"/>
      <c r="CU277" s="78" t="str">
        <f t="shared" si="637"/>
        <v/>
      </c>
      <c r="CV277" s="78" t="str">
        <f t="shared" si="638"/>
        <v/>
      </c>
      <c r="CW277" s="84" t="str">
        <f t="shared" si="639"/>
        <v/>
      </c>
      <c r="CX277" s="78" t="str">
        <f t="shared" si="640"/>
        <v/>
      </c>
      <c r="CY277" s="78" t="str">
        <f t="shared" si="641"/>
        <v/>
      </c>
      <c r="CZ277" s="87"/>
    </row>
    <row r="278" spans="1:104" ht="54.75" thickBot="1" x14ac:dyDescent="0.3">
      <c r="A278" s="17">
        <v>275</v>
      </c>
      <c r="B278" s="76" t="str">
        <f t="shared" si="611"/>
        <v>Adquisición de Bienes y Servicios</v>
      </c>
      <c r="C278" s="76" t="str">
        <f t="shared" si="612"/>
        <v>Generación de residuos</v>
      </c>
      <c r="D278" s="76" t="str">
        <f t="shared" si="613"/>
        <v>Contaminación por generación de residuos de aparatos eléctricos y electrónicos</v>
      </c>
      <c r="E278" s="82">
        <v>43647</v>
      </c>
      <c r="F278" s="168" t="s">
        <v>334</v>
      </c>
      <c r="G278" s="99" t="s">
        <v>177</v>
      </c>
      <c r="H278" s="99" t="s">
        <v>336</v>
      </c>
      <c r="I278" s="77" t="s">
        <v>10</v>
      </c>
      <c r="J278" s="78" t="s">
        <v>90</v>
      </c>
      <c r="K278" s="111" t="s">
        <v>230</v>
      </c>
      <c r="L278" s="53" t="s">
        <v>265</v>
      </c>
      <c r="M278" s="80" t="s">
        <v>68</v>
      </c>
      <c r="N278" s="77" t="s">
        <v>214</v>
      </c>
      <c r="O278" s="77" t="s">
        <v>457</v>
      </c>
      <c r="P278" s="77" t="s">
        <v>23</v>
      </c>
      <c r="Q278" s="77" t="s">
        <v>58</v>
      </c>
      <c r="R278" s="78" t="s">
        <v>71</v>
      </c>
      <c r="S278" s="81" t="s">
        <v>76</v>
      </c>
      <c r="T278" s="82">
        <v>43647</v>
      </c>
      <c r="U278" s="78" t="s">
        <v>101</v>
      </c>
      <c r="V278" s="78" t="s">
        <v>104</v>
      </c>
      <c r="W278" s="78" t="str">
        <f t="shared" si="614"/>
        <v>Alto</v>
      </c>
      <c r="X278" s="78">
        <f t="shared" si="642"/>
        <v>5</v>
      </c>
      <c r="Y278" s="78">
        <f t="shared" si="643"/>
        <v>5</v>
      </c>
      <c r="Z278" s="78">
        <f t="shared" si="615"/>
        <v>25</v>
      </c>
      <c r="AA278" s="78" t="str">
        <f t="shared" si="616"/>
        <v>No tolerable</v>
      </c>
      <c r="AB278" s="78" t="str">
        <f t="shared" si="617"/>
        <v>Si</v>
      </c>
      <c r="AC278" s="53" t="s">
        <v>309</v>
      </c>
      <c r="AD278" s="37" t="s">
        <v>230</v>
      </c>
      <c r="AE278" s="78">
        <v>0</v>
      </c>
      <c r="AF278" s="83">
        <v>0</v>
      </c>
      <c r="AG278" s="84">
        <f t="shared" si="618"/>
        <v>0</v>
      </c>
      <c r="AH278" s="27">
        <v>0</v>
      </c>
      <c r="AI278" s="187">
        <f t="shared" si="594"/>
        <v>0</v>
      </c>
      <c r="AJ278" s="145">
        <v>44006</v>
      </c>
      <c r="AK278" s="145" t="s">
        <v>291</v>
      </c>
      <c r="AL278" s="158" t="str">
        <f>IF(MATRIZASPECTOS[[#This Row],[(2) Tipo de valoración 2020]]="","",IF(MATRIZASPECTOS[[#This Row],[(2) Tipo de valoración 2020]]="Manual","",MATRIZASPECTOS[[#This Row],[Probabilidad]]))</f>
        <v>Certeza</v>
      </c>
      <c r="AM278" s="158" t="str">
        <f>IF(MATRIZASPECTOS[[#This Row],[(2) Tipo de valoración 2020]]="","",IF(MATRIZASPECTOS[[#This Row],[(2) Tipo de valoración 2020]]="Manual","",MATRIZASPECTOS[[#This Row],[Consecuencia]]))</f>
        <v>Alta</v>
      </c>
      <c r="AN278" s="159" t="str">
        <f t="shared" si="595"/>
        <v>Alto</v>
      </c>
      <c r="AO278" s="159">
        <f t="shared" si="596"/>
        <v>5</v>
      </c>
      <c r="AP278" s="159">
        <f t="shared" si="597"/>
        <v>5</v>
      </c>
      <c r="AQ278" s="78">
        <f t="shared" si="598"/>
        <v>25</v>
      </c>
      <c r="AR278" s="84">
        <f t="shared" si="599"/>
        <v>25</v>
      </c>
      <c r="AS278" s="78" t="str">
        <f t="shared" si="619"/>
        <v>No tolerable</v>
      </c>
      <c r="AT278" s="78" t="str">
        <f t="shared" si="620"/>
        <v>Si</v>
      </c>
      <c r="AU278" s="53" t="s">
        <v>286</v>
      </c>
      <c r="AV278" s="37" t="s">
        <v>230</v>
      </c>
      <c r="AW278" s="27">
        <v>0</v>
      </c>
      <c r="AX278" s="191">
        <v>0</v>
      </c>
      <c r="AY278" s="29">
        <f t="shared" si="600"/>
        <v>0</v>
      </c>
      <c r="AZ278" s="27">
        <v>0</v>
      </c>
      <c r="BA278" s="189">
        <f t="shared" si="601"/>
        <v>0</v>
      </c>
      <c r="BB278" s="142">
        <v>44105</v>
      </c>
      <c r="BC278" s="27" t="s">
        <v>291</v>
      </c>
      <c r="BD278" s="27" t="str">
        <f>IF(MATRIZASPECTOS[[#This Row],[(E) Tipo de valoración extraordinaria 2020]]="","",IF(MATRIZASPECTOS[[#This Row],[(E) Tipo de valoración extraordinaria 2020]]="Manual","",MATRIZASPECTOS[[#This Row],[(2) Probabilidad]]))</f>
        <v>Certeza</v>
      </c>
      <c r="BE278" s="27" t="str">
        <f>IF(MATRIZASPECTOS[[#This Row],[(E) Tipo de valoración extraordinaria 2020]]="","",IF(MATRIZASPECTOS[[#This Row],[(E) Tipo de valoración extraordinaria 2020]]="Manual","",MATRIZASPECTOS[[#This Row],[(2) Consecuencia]]))</f>
        <v>Alta</v>
      </c>
      <c r="BF278" s="27" t="str">
        <f t="shared" si="602"/>
        <v>Alto</v>
      </c>
      <c r="BG278" s="27">
        <f t="shared" si="603"/>
        <v>5</v>
      </c>
      <c r="BH278" s="27">
        <f t="shared" si="604"/>
        <v>5</v>
      </c>
      <c r="BI278" s="27">
        <f t="shared" si="605"/>
        <v>25</v>
      </c>
      <c r="BJ278" s="29">
        <f t="shared" si="606"/>
        <v>25</v>
      </c>
      <c r="BK278" s="78" t="str">
        <f t="shared" si="644"/>
        <v>No tolerable</v>
      </c>
      <c r="BL278" s="27" t="str">
        <f t="shared" si="607"/>
        <v>Si</v>
      </c>
      <c r="BM278" s="53" t="s">
        <v>420</v>
      </c>
      <c r="BN278" s="80"/>
      <c r="BO278" s="84">
        <f t="shared" si="608"/>
        <v>0</v>
      </c>
      <c r="BP278" s="83"/>
      <c r="BQ278" s="84" t="str">
        <f t="shared" si="621"/>
        <v/>
      </c>
      <c r="BR278" s="27"/>
      <c r="BS278" s="85" t="str">
        <f t="shared" si="622"/>
        <v/>
      </c>
      <c r="BT278" s="86"/>
      <c r="BU278" s="78">
        <f t="shared" si="609"/>
        <v>25</v>
      </c>
      <c r="BV278" s="78" t="str">
        <f t="shared" si="610"/>
        <v>No tolerable</v>
      </c>
      <c r="BW278" s="84" t="str">
        <f t="shared" si="623"/>
        <v/>
      </c>
      <c r="BX278" s="78" t="str">
        <f t="shared" si="624"/>
        <v/>
      </c>
      <c r="BY278" s="78" t="str">
        <f t="shared" si="625"/>
        <v/>
      </c>
      <c r="BZ278" s="79"/>
      <c r="CA278" s="80"/>
      <c r="CB278" s="84" t="str">
        <f t="shared" si="626"/>
        <v/>
      </c>
      <c r="CC278" s="83"/>
      <c r="CD278" s="84" t="str">
        <f t="shared" si="627"/>
        <v/>
      </c>
      <c r="CE278" s="27"/>
      <c r="CF278" s="85" t="str">
        <f t="shared" si="628"/>
        <v/>
      </c>
      <c r="CG278" s="86"/>
      <c r="CH278" s="78" t="str">
        <f t="shared" si="629"/>
        <v/>
      </c>
      <c r="CI278" s="78" t="str">
        <f t="shared" si="630"/>
        <v/>
      </c>
      <c r="CJ278" s="84" t="str">
        <f t="shared" si="631"/>
        <v/>
      </c>
      <c r="CK278" s="78" t="str">
        <f t="shared" si="632"/>
        <v/>
      </c>
      <c r="CL278" s="78" t="str">
        <f t="shared" si="633"/>
        <v/>
      </c>
      <c r="CM278" s="79"/>
      <c r="CN278" s="80"/>
      <c r="CO278" s="84" t="str">
        <f t="shared" si="634"/>
        <v/>
      </c>
      <c r="CP278" s="83"/>
      <c r="CQ278" s="84" t="str">
        <f t="shared" si="635"/>
        <v/>
      </c>
      <c r="CR278" s="27"/>
      <c r="CS278" s="85" t="str">
        <f t="shared" si="636"/>
        <v/>
      </c>
      <c r="CT278" s="86"/>
      <c r="CU278" s="78" t="str">
        <f t="shared" si="637"/>
        <v/>
      </c>
      <c r="CV278" s="78" t="str">
        <f t="shared" si="638"/>
        <v/>
      </c>
      <c r="CW278" s="84" t="str">
        <f t="shared" si="639"/>
        <v/>
      </c>
      <c r="CX278" s="78" t="str">
        <f t="shared" si="640"/>
        <v/>
      </c>
      <c r="CY278" s="78" t="str">
        <f t="shared" si="641"/>
        <v/>
      </c>
      <c r="CZ278" s="87"/>
    </row>
    <row r="279" spans="1:104" ht="45.75" thickBot="1" x14ac:dyDescent="0.3">
      <c r="A279" s="17">
        <v>276</v>
      </c>
      <c r="B279" s="76" t="str">
        <f t="shared" si="611"/>
        <v>Adquisición de Bienes y Servicios</v>
      </c>
      <c r="C279" s="76" t="str">
        <f t="shared" si="612"/>
        <v>Consumo de materias primas e insumos</v>
      </c>
      <c r="D279" s="76" t="str">
        <f t="shared" si="613"/>
        <v>Agotamiento de los recursos naturales no renovables</v>
      </c>
      <c r="E279" s="82">
        <v>43647</v>
      </c>
      <c r="F279" s="168" t="s">
        <v>334</v>
      </c>
      <c r="G279" s="99" t="s">
        <v>177</v>
      </c>
      <c r="H279" s="99" t="s">
        <v>336</v>
      </c>
      <c r="I279" s="77" t="s">
        <v>10</v>
      </c>
      <c r="J279" s="78" t="s">
        <v>91</v>
      </c>
      <c r="K279" s="104" t="s">
        <v>262</v>
      </c>
      <c r="L279" s="53" t="s">
        <v>265</v>
      </c>
      <c r="M279" s="80" t="s">
        <v>233</v>
      </c>
      <c r="N279" s="77" t="s">
        <v>218</v>
      </c>
      <c r="O279" s="77" t="s">
        <v>457</v>
      </c>
      <c r="P279" s="77" t="s">
        <v>24</v>
      </c>
      <c r="Q279" s="77" t="s">
        <v>62</v>
      </c>
      <c r="R279" s="78" t="s">
        <v>71</v>
      </c>
      <c r="S279" s="81" t="s">
        <v>77</v>
      </c>
      <c r="T279" s="82">
        <v>43647</v>
      </c>
      <c r="U279" s="78" t="s">
        <v>100</v>
      </c>
      <c r="V279" s="78" t="s">
        <v>103</v>
      </c>
      <c r="W279" s="78" t="str">
        <f t="shared" si="614"/>
        <v>Bajo</v>
      </c>
      <c r="X279" s="78">
        <f t="shared" si="642"/>
        <v>3</v>
      </c>
      <c r="Y279" s="78">
        <f t="shared" si="643"/>
        <v>3</v>
      </c>
      <c r="Z279" s="78">
        <f t="shared" si="615"/>
        <v>9</v>
      </c>
      <c r="AA279" s="78" t="str">
        <f t="shared" si="616"/>
        <v>Tolerable</v>
      </c>
      <c r="AB279" s="78" t="str">
        <f t="shared" si="617"/>
        <v>No</v>
      </c>
      <c r="AC279" s="53" t="s">
        <v>306</v>
      </c>
      <c r="AD279" s="80" t="s">
        <v>230</v>
      </c>
      <c r="AE279" s="78">
        <v>0</v>
      </c>
      <c r="AF279" s="83">
        <v>0</v>
      </c>
      <c r="AG279" s="84">
        <f t="shared" si="618"/>
        <v>0</v>
      </c>
      <c r="AH279" s="27">
        <v>0</v>
      </c>
      <c r="AI279" s="187">
        <f t="shared" si="594"/>
        <v>0</v>
      </c>
      <c r="AJ279" s="145">
        <v>44006</v>
      </c>
      <c r="AK279" s="145" t="s">
        <v>291</v>
      </c>
      <c r="AL279" s="158" t="str">
        <f>IF(MATRIZASPECTOS[[#This Row],[(2) Tipo de valoración 2020]]="","",IF(MATRIZASPECTOS[[#This Row],[(2) Tipo de valoración 2020]]="Manual","",MATRIZASPECTOS[[#This Row],[Probabilidad]]))</f>
        <v>Probable</v>
      </c>
      <c r="AM279" s="158" t="str">
        <f>IF(MATRIZASPECTOS[[#This Row],[(2) Tipo de valoración 2020]]="","",IF(MATRIZASPECTOS[[#This Row],[(2) Tipo de valoración 2020]]="Manual","",MATRIZASPECTOS[[#This Row],[Consecuencia]]))</f>
        <v>Moderada</v>
      </c>
      <c r="AN279" s="159" t="str">
        <f t="shared" si="595"/>
        <v>Bajo</v>
      </c>
      <c r="AO279" s="159">
        <f t="shared" si="596"/>
        <v>3</v>
      </c>
      <c r="AP279" s="159">
        <f t="shared" si="597"/>
        <v>3</v>
      </c>
      <c r="AQ279" s="78">
        <f t="shared" si="598"/>
        <v>9</v>
      </c>
      <c r="AR279" s="84">
        <f t="shared" si="599"/>
        <v>9</v>
      </c>
      <c r="AS279" s="78" t="str">
        <f t="shared" si="619"/>
        <v>Tolerable</v>
      </c>
      <c r="AT279" s="78" t="str">
        <f t="shared" si="620"/>
        <v>No</v>
      </c>
      <c r="AU279" s="140" t="s">
        <v>302</v>
      </c>
      <c r="AV279" s="37" t="s">
        <v>230</v>
      </c>
      <c r="AW279" s="27">
        <v>0</v>
      </c>
      <c r="AX279" s="191">
        <v>0</v>
      </c>
      <c r="AY279" s="29">
        <f t="shared" si="600"/>
        <v>0</v>
      </c>
      <c r="AZ279" s="27">
        <v>0</v>
      </c>
      <c r="BA279" s="189">
        <f t="shared" si="601"/>
        <v>0</v>
      </c>
      <c r="BB279" s="142">
        <v>44105</v>
      </c>
      <c r="BC279" s="27" t="s">
        <v>291</v>
      </c>
      <c r="BD279" s="27" t="str">
        <f>IF(MATRIZASPECTOS[[#This Row],[(E) Tipo de valoración extraordinaria 2020]]="","",IF(MATRIZASPECTOS[[#This Row],[(E) Tipo de valoración extraordinaria 2020]]="Manual","",MATRIZASPECTOS[[#This Row],[(2) Probabilidad]]))</f>
        <v>Probable</v>
      </c>
      <c r="BE279" s="27" t="str">
        <f>IF(MATRIZASPECTOS[[#This Row],[(E) Tipo de valoración extraordinaria 2020]]="","",IF(MATRIZASPECTOS[[#This Row],[(E) Tipo de valoración extraordinaria 2020]]="Manual","",MATRIZASPECTOS[[#This Row],[(2) Consecuencia]]))</f>
        <v>Moderada</v>
      </c>
      <c r="BF279" s="27" t="str">
        <f t="shared" si="602"/>
        <v>Bajo</v>
      </c>
      <c r="BG279" s="27">
        <f t="shared" si="603"/>
        <v>3</v>
      </c>
      <c r="BH279" s="27">
        <f t="shared" si="604"/>
        <v>3</v>
      </c>
      <c r="BI279" s="27">
        <f t="shared" si="605"/>
        <v>9</v>
      </c>
      <c r="BJ279" s="29">
        <f t="shared" si="606"/>
        <v>9</v>
      </c>
      <c r="BK279" s="78" t="str">
        <f t="shared" si="644"/>
        <v>Tolerable</v>
      </c>
      <c r="BL279" s="27" t="str">
        <f t="shared" si="607"/>
        <v>No</v>
      </c>
      <c r="BM279" s="53" t="s">
        <v>406</v>
      </c>
      <c r="BN279" s="80"/>
      <c r="BO279" s="84">
        <f t="shared" si="608"/>
        <v>0</v>
      </c>
      <c r="BP279" s="83"/>
      <c r="BQ279" s="84" t="str">
        <f t="shared" si="621"/>
        <v/>
      </c>
      <c r="BR279" s="27"/>
      <c r="BS279" s="85" t="str">
        <f t="shared" si="622"/>
        <v/>
      </c>
      <c r="BT279" s="86"/>
      <c r="BU279" s="78">
        <f t="shared" si="609"/>
        <v>9</v>
      </c>
      <c r="BV279" s="78" t="str">
        <f t="shared" si="610"/>
        <v>Tolerable</v>
      </c>
      <c r="BW279" s="84" t="str">
        <f t="shared" si="623"/>
        <v/>
      </c>
      <c r="BX279" s="78" t="str">
        <f t="shared" si="624"/>
        <v/>
      </c>
      <c r="BY279" s="78" t="str">
        <f t="shared" si="625"/>
        <v/>
      </c>
      <c r="BZ279" s="79"/>
      <c r="CA279" s="80"/>
      <c r="CB279" s="84" t="str">
        <f t="shared" si="626"/>
        <v/>
      </c>
      <c r="CC279" s="83"/>
      <c r="CD279" s="84" t="str">
        <f t="shared" si="627"/>
        <v/>
      </c>
      <c r="CE279" s="27"/>
      <c r="CF279" s="85" t="str">
        <f t="shared" si="628"/>
        <v/>
      </c>
      <c r="CG279" s="86"/>
      <c r="CH279" s="78" t="str">
        <f t="shared" si="629"/>
        <v/>
      </c>
      <c r="CI279" s="78" t="str">
        <f t="shared" si="630"/>
        <v/>
      </c>
      <c r="CJ279" s="84" t="str">
        <f t="shared" si="631"/>
        <v/>
      </c>
      <c r="CK279" s="78" t="str">
        <f t="shared" si="632"/>
        <v/>
      </c>
      <c r="CL279" s="78" t="str">
        <f t="shared" si="633"/>
        <v/>
      </c>
      <c r="CM279" s="79"/>
      <c r="CN279" s="80"/>
      <c r="CO279" s="84" t="str">
        <f t="shared" si="634"/>
        <v/>
      </c>
      <c r="CP279" s="83"/>
      <c r="CQ279" s="84" t="str">
        <f t="shared" si="635"/>
        <v/>
      </c>
      <c r="CR279" s="27"/>
      <c r="CS279" s="85" t="str">
        <f t="shared" si="636"/>
        <v/>
      </c>
      <c r="CT279" s="86"/>
      <c r="CU279" s="78" t="str">
        <f t="shared" si="637"/>
        <v/>
      </c>
      <c r="CV279" s="78" t="str">
        <f t="shared" si="638"/>
        <v/>
      </c>
      <c r="CW279" s="84" t="str">
        <f t="shared" si="639"/>
        <v/>
      </c>
      <c r="CX279" s="78" t="str">
        <f t="shared" si="640"/>
        <v/>
      </c>
      <c r="CY279" s="78" t="str">
        <f t="shared" si="641"/>
        <v/>
      </c>
      <c r="CZ279" s="87"/>
    </row>
    <row r="280" spans="1:104" ht="45.75" thickBot="1" x14ac:dyDescent="0.3">
      <c r="A280" s="17">
        <v>277</v>
      </c>
      <c r="B280" s="76" t="str">
        <f t="shared" si="611"/>
        <v>Adquisición de Bienes y Servicios</v>
      </c>
      <c r="C280" s="76" t="str">
        <f t="shared" si="612"/>
        <v>Generación de emisiones</v>
      </c>
      <c r="D280" s="76" t="str">
        <f t="shared" si="613"/>
        <v>Contaminación por emisión de contaminantes criterio</v>
      </c>
      <c r="E280" s="82">
        <v>43647</v>
      </c>
      <c r="F280" s="168" t="s">
        <v>334</v>
      </c>
      <c r="G280" s="99" t="s">
        <v>177</v>
      </c>
      <c r="H280" s="99" t="s">
        <v>336</v>
      </c>
      <c r="I280" s="77" t="s">
        <v>10</v>
      </c>
      <c r="J280" s="78" t="s">
        <v>91</v>
      </c>
      <c r="K280" s="104" t="s">
        <v>262</v>
      </c>
      <c r="L280" s="53" t="s">
        <v>265</v>
      </c>
      <c r="M280" s="80" t="s">
        <v>68</v>
      </c>
      <c r="N280" s="77" t="s">
        <v>219</v>
      </c>
      <c r="O280" s="77" t="s">
        <v>457</v>
      </c>
      <c r="P280" s="77" t="s">
        <v>19</v>
      </c>
      <c r="Q280" s="77" t="s">
        <v>46</v>
      </c>
      <c r="R280" s="78" t="s">
        <v>71</v>
      </c>
      <c r="S280" s="81" t="s">
        <v>74</v>
      </c>
      <c r="T280" s="82">
        <v>43647</v>
      </c>
      <c r="U280" s="78" t="s">
        <v>100</v>
      </c>
      <c r="V280" s="78" t="s">
        <v>103</v>
      </c>
      <c r="W280" s="78" t="str">
        <f t="shared" si="614"/>
        <v>Bajo</v>
      </c>
      <c r="X280" s="78">
        <f t="shared" si="642"/>
        <v>3</v>
      </c>
      <c r="Y280" s="78">
        <f t="shared" si="643"/>
        <v>3</v>
      </c>
      <c r="Z280" s="78">
        <f t="shared" si="615"/>
        <v>9</v>
      </c>
      <c r="AA280" s="78" t="str">
        <f t="shared" si="616"/>
        <v>Tolerable</v>
      </c>
      <c r="AB280" s="78" t="str">
        <f t="shared" si="617"/>
        <v>No</v>
      </c>
      <c r="AC280" s="53" t="s">
        <v>306</v>
      </c>
      <c r="AD280" s="80" t="s">
        <v>230</v>
      </c>
      <c r="AE280" s="78">
        <v>0</v>
      </c>
      <c r="AF280" s="83">
        <v>0</v>
      </c>
      <c r="AG280" s="84">
        <f t="shared" si="618"/>
        <v>0</v>
      </c>
      <c r="AH280" s="27">
        <v>0</v>
      </c>
      <c r="AI280" s="187">
        <f t="shared" si="594"/>
        <v>0</v>
      </c>
      <c r="AJ280" s="145">
        <v>44006</v>
      </c>
      <c r="AK280" s="145" t="s">
        <v>291</v>
      </c>
      <c r="AL280" s="158" t="str">
        <f>IF(MATRIZASPECTOS[[#This Row],[(2) Tipo de valoración 2020]]="","",IF(MATRIZASPECTOS[[#This Row],[(2) Tipo de valoración 2020]]="Manual","",MATRIZASPECTOS[[#This Row],[Probabilidad]]))</f>
        <v>Probable</v>
      </c>
      <c r="AM280" s="158" t="str">
        <f>IF(MATRIZASPECTOS[[#This Row],[(2) Tipo de valoración 2020]]="","",IF(MATRIZASPECTOS[[#This Row],[(2) Tipo de valoración 2020]]="Manual","",MATRIZASPECTOS[[#This Row],[Consecuencia]]))</f>
        <v>Moderada</v>
      </c>
      <c r="AN280" s="159" t="str">
        <f t="shared" si="595"/>
        <v>Bajo</v>
      </c>
      <c r="AO280" s="159">
        <f t="shared" si="596"/>
        <v>3</v>
      </c>
      <c r="AP280" s="159">
        <f t="shared" si="597"/>
        <v>3</v>
      </c>
      <c r="AQ280" s="78">
        <f t="shared" si="598"/>
        <v>9</v>
      </c>
      <c r="AR280" s="84">
        <f t="shared" si="599"/>
        <v>9</v>
      </c>
      <c r="AS280" s="78" t="str">
        <f t="shared" si="619"/>
        <v>Tolerable</v>
      </c>
      <c r="AT280" s="78" t="str">
        <f t="shared" si="620"/>
        <v>No</v>
      </c>
      <c r="AU280" s="140" t="s">
        <v>302</v>
      </c>
      <c r="AV280" s="37" t="s">
        <v>230</v>
      </c>
      <c r="AW280" s="27">
        <v>0</v>
      </c>
      <c r="AX280" s="191">
        <v>0</v>
      </c>
      <c r="AY280" s="29">
        <f t="shared" si="600"/>
        <v>0</v>
      </c>
      <c r="AZ280" s="27">
        <v>0</v>
      </c>
      <c r="BA280" s="189">
        <f t="shared" si="601"/>
        <v>0</v>
      </c>
      <c r="BB280" s="142">
        <v>44105</v>
      </c>
      <c r="BC280" s="27" t="s">
        <v>291</v>
      </c>
      <c r="BD280" s="27" t="str">
        <f>IF(MATRIZASPECTOS[[#This Row],[(E) Tipo de valoración extraordinaria 2020]]="","",IF(MATRIZASPECTOS[[#This Row],[(E) Tipo de valoración extraordinaria 2020]]="Manual","",MATRIZASPECTOS[[#This Row],[(2) Probabilidad]]))</f>
        <v>Probable</v>
      </c>
      <c r="BE280" s="27" t="str">
        <f>IF(MATRIZASPECTOS[[#This Row],[(E) Tipo de valoración extraordinaria 2020]]="","",IF(MATRIZASPECTOS[[#This Row],[(E) Tipo de valoración extraordinaria 2020]]="Manual","",MATRIZASPECTOS[[#This Row],[(2) Consecuencia]]))</f>
        <v>Moderada</v>
      </c>
      <c r="BF280" s="27" t="str">
        <f t="shared" si="602"/>
        <v>Bajo</v>
      </c>
      <c r="BG280" s="27">
        <f t="shared" si="603"/>
        <v>3</v>
      </c>
      <c r="BH280" s="27">
        <f t="shared" si="604"/>
        <v>3</v>
      </c>
      <c r="BI280" s="27">
        <f t="shared" si="605"/>
        <v>9</v>
      </c>
      <c r="BJ280" s="29">
        <f t="shared" si="606"/>
        <v>9</v>
      </c>
      <c r="BK280" s="78" t="str">
        <f t="shared" si="644"/>
        <v>Tolerable</v>
      </c>
      <c r="BL280" s="27" t="str">
        <f t="shared" si="607"/>
        <v>No</v>
      </c>
      <c r="BM280" s="53" t="s">
        <v>414</v>
      </c>
      <c r="BN280" s="80"/>
      <c r="BO280" s="84">
        <f t="shared" si="608"/>
        <v>0</v>
      </c>
      <c r="BP280" s="83"/>
      <c r="BQ280" s="84" t="str">
        <f t="shared" si="621"/>
        <v/>
      </c>
      <c r="BR280" s="27"/>
      <c r="BS280" s="85" t="str">
        <f t="shared" si="622"/>
        <v/>
      </c>
      <c r="BT280" s="86"/>
      <c r="BU280" s="78">
        <f t="shared" si="609"/>
        <v>9</v>
      </c>
      <c r="BV280" s="78" t="str">
        <f t="shared" si="610"/>
        <v>Tolerable</v>
      </c>
      <c r="BW280" s="84" t="str">
        <f t="shared" si="623"/>
        <v/>
      </c>
      <c r="BX280" s="78" t="str">
        <f t="shared" si="624"/>
        <v/>
      </c>
      <c r="BY280" s="78" t="str">
        <f t="shared" si="625"/>
        <v/>
      </c>
      <c r="BZ280" s="79"/>
      <c r="CA280" s="80"/>
      <c r="CB280" s="84" t="str">
        <f t="shared" si="626"/>
        <v/>
      </c>
      <c r="CC280" s="83"/>
      <c r="CD280" s="84" t="str">
        <f t="shared" si="627"/>
        <v/>
      </c>
      <c r="CE280" s="27"/>
      <c r="CF280" s="85" t="str">
        <f t="shared" si="628"/>
        <v/>
      </c>
      <c r="CG280" s="86"/>
      <c r="CH280" s="78" t="str">
        <f t="shared" si="629"/>
        <v/>
      </c>
      <c r="CI280" s="78" t="str">
        <f t="shared" si="630"/>
        <v/>
      </c>
      <c r="CJ280" s="84" t="str">
        <f t="shared" si="631"/>
        <v/>
      </c>
      <c r="CK280" s="78" t="str">
        <f t="shared" si="632"/>
        <v/>
      </c>
      <c r="CL280" s="78" t="str">
        <f t="shared" si="633"/>
        <v/>
      </c>
      <c r="CM280" s="79"/>
      <c r="CN280" s="80"/>
      <c r="CO280" s="84" t="str">
        <f t="shared" si="634"/>
        <v/>
      </c>
      <c r="CP280" s="83"/>
      <c r="CQ280" s="84" t="str">
        <f t="shared" si="635"/>
        <v/>
      </c>
      <c r="CR280" s="27"/>
      <c r="CS280" s="85" t="str">
        <f t="shared" si="636"/>
        <v/>
      </c>
      <c r="CT280" s="86"/>
      <c r="CU280" s="78" t="str">
        <f t="shared" si="637"/>
        <v/>
      </c>
      <c r="CV280" s="78" t="str">
        <f t="shared" si="638"/>
        <v/>
      </c>
      <c r="CW280" s="84" t="str">
        <f t="shared" si="639"/>
        <v/>
      </c>
      <c r="CX280" s="78" t="str">
        <f t="shared" si="640"/>
        <v/>
      </c>
      <c r="CY280" s="78" t="str">
        <f t="shared" si="641"/>
        <v/>
      </c>
      <c r="CZ280" s="87"/>
    </row>
    <row r="281" spans="1:104" ht="45.75" thickBot="1" x14ac:dyDescent="0.3">
      <c r="A281" s="17">
        <v>278</v>
      </c>
      <c r="B281" s="76" t="str">
        <f t="shared" si="611"/>
        <v>Adquisición de Bienes y Servicios</v>
      </c>
      <c r="C281" s="76" t="str">
        <f t="shared" si="612"/>
        <v>Generación de emisiones</v>
      </c>
      <c r="D281" s="76" t="str">
        <f t="shared" si="613"/>
        <v>Contaminación por emisión de ruido</v>
      </c>
      <c r="E281" s="82">
        <v>43647</v>
      </c>
      <c r="F281" s="168" t="s">
        <v>334</v>
      </c>
      <c r="G281" s="99" t="s">
        <v>177</v>
      </c>
      <c r="H281" s="99" t="s">
        <v>336</v>
      </c>
      <c r="I281" s="77" t="s">
        <v>10</v>
      </c>
      <c r="J281" s="78" t="s">
        <v>91</v>
      </c>
      <c r="K281" s="104" t="s">
        <v>262</v>
      </c>
      <c r="L281" s="53" t="s">
        <v>265</v>
      </c>
      <c r="M281" s="80" t="s">
        <v>68</v>
      </c>
      <c r="N281" s="77" t="s">
        <v>220</v>
      </c>
      <c r="O281" s="77" t="s">
        <v>457</v>
      </c>
      <c r="P281" s="77" t="s">
        <v>19</v>
      </c>
      <c r="Q281" s="77" t="s">
        <v>43</v>
      </c>
      <c r="R281" s="78" t="s">
        <v>71</v>
      </c>
      <c r="S281" s="81" t="s">
        <v>74</v>
      </c>
      <c r="T281" s="82">
        <v>43647</v>
      </c>
      <c r="U281" s="78" t="s">
        <v>100</v>
      </c>
      <c r="V281" s="78" t="s">
        <v>102</v>
      </c>
      <c r="W281" s="78" t="str">
        <f t="shared" si="614"/>
        <v>Bajo</v>
      </c>
      <c r="X281" s="78">
        <f t="shared" si="642"/>
        <v>3</v>
      </c>
      <c r="Y281" s="78">
        <f t="shared" si="643"/>
        <v>1</v>
      </c>
      <c r="Z281" s="78">
        <f t="shared" si="615"/>
        <v>3</v>
      </c>
      <c r="AA281" s="78" t="str">
        <f t="shared" si="616"/>
        <v>Tolerable</v>
      </c>
      <c r="AB281" s="78" t="str">
        <f t="shared" si="617"/>
        <v>No</v>
      </c>
      <c r="AC281" s="53" t="s">
        <v>306</v>
      </c>
      <c r="AD281" s="80" t="s">
        <v>230</v>
      </c>
      <c r="AE281" s="78">
        <v>0</v>
      </c>
      <c r="AF281" s="83">
        <v>0</v>
      </c>
      <c r="AG281" s="84">
        <f t="shared" si="618"/>
        <v>0</v>
      </c>
      <c r="AH281" s="27">
        <v>0</v>
      </c>
      <c r="AI281" s="187">
        <f t="shared" si="594"/>
        <v>0</v>
      </c>
      <c r="AJ281" s="145">
        <v>44006</v>
      </c>
      <c r="AK281" s="145" t="s">
        <v>291</v>
      </c>
      <c r="AL281" s="158" t="str">
        <f>IF(MATRIZASPECTOS[[#This Row],[(2) Tipo de valoración 2020]]="","",IF(MATRIZASPECTOS[[#This Row],[(2) Tipo de valoración 2020]]="Manual","",MATRIZASPECTOS[[#This Row],[Probabilidad]]))</f>
        <v>Probable</v>
      </c>
      <c r="AM281" s="158" t="str">
        <f>IF(MATRIZASPECTOS[[#This Row],[(2) Tipo de valoración 2020]]="","",IF(MATRIZASPECTOS[[#This Row],[(2) Tipo de valoración 2020]]="Manual","",MATRIZASPECTOS[[#This Row],[Consecuencia]]))</f>
        <v>Baja</v>
      </c>
      <c r="AN281" s="159" t="str">
        <f t="shared" si="595"/>
        <v>Bajo</v>
      </c>
      <c r="AO281" s="159">
        <f t="shared" si="596"/>
        <v>3</v>
      </c>
      <c r="AP281" s="159">
        <f t="shared" si="597"/>
        <v>1</v>
      </c>
      <c r="AQ281" s="78">
        <f t="shared" si="598"/>
        <v>3</v>
      </c>
      <c r="AR281" s="84">
        <f t="shared" si="599"/>
        <v>3</v>
      </c>
      <c r="AS281" s="78" t="str">
        <f t="shared" si="619"/>
        <v>Tolerable</v>
      </c>
      <c r="AT281" s="78" t="str">
        <f t="shared" si="620"/>
        <v>No</v>
      </c>
      <c r="AU281" s="140" t="s">
        <v>302</v>
      </c>
      <c r="AV281" s="37" t="s">
        <v>230</v>
      </c>
      <c r="AW281" s="27">
        <v>0</v>
      </c>
      <c r="AX281" s="191">
        <v>0</v>
      </c>
      <c r="AY281" s="29">
        <f t="shared" si="600"/>
        <v>0</v>
      </c>
      <c r="AZ281" s="27">
        <v>0</v>
      </c>
      <c r="BA281" s="189">
        <f t="shared" si="601"/>
        <v>0</v>
      </c>
      <c r="BB281" s="145">
        <v>44105</v>
      </c>
      <c r="BC281" s="27" t="s">
        <v>291</v>
      </c>
      <c r="BD281" s="27" t="str">
        <f>IF(MATRIZASPECTOS[[#This Row],[(E) Tipo de valoración extraordinaria 2020]]="","",IF(MATRIZASPECTOS[[#This Row],[(E) Tipo de valoración extraordinaria 2020]]="Manual","",MATRIZASPECTOS[[#This Row],[(2) Probabilidad]]))</f>
        <v>Probable</v>
      </c>
      <c r="BE281" s="27" t="str">
        <f>IF(MATRIZASPECTOS[[#This Row],[(E) Tipo de valoración extraordinaria 2020]]="","",IF(MATRIZASPECTOS[[#This Row],[(E) Tipo de valoración extraordinaria 2020]]="Manual","",MATRIZASPECTOS[[#This Row],[(2) Consecuencia]]))</f>
        <v>Baja</v>
      </c>
      <c r="BF281" s="27" t="str">
        <f t="shared" si="602"/>
        <v>Bajo</v>
      </c>
      <c r="BG281" s="27">
        <f t="shared" si="603"/>
        <v>3</v>
      </c>
      <c r="BH281" s="27">
        <f t="shared" si="604"/>
        <v>1</v>
      </c>
      <c r="BI281" s="27">
        <f t="shared" si="605"/>
        <v>3</v>
      </c>
      <c r="BJ281" s="29">
        <f t="shared" si="606"/>
        <v>3</v>
      </c>
      <c r="BK281" s="78" t="str">
        <f t="shared" si="644"/>
        <v>Tolerable</v>
      </c>
      <c r="BL281" s="27" t="str">
        <f t="shared" si="607"/>
        <v>No</v>
      </c>
      <c r="BM281" s="53" t="s">
        <v>437</v>
      </c>
      <c r="BN281" s="80"/>
      <c r="BO281" s="84">
        <f t="shared" si="608"/>
        <v>0</v>
      </c>
      <c r="BP281" s="83"/>
      <c r="BQ281" s="84" t="str">
        <f t="shared" si="621"/>
        <v/>
      </c>
      <c r="BR281" s="27"/>
      <c r="BS281" s="85" t="str">
        <f t="shared" si="622"/>
        <v/>
      </c>
      <c r="BT281" s="86"/>
      <c r="BU281" s="78">
        <f t="shared" si="609"/>
        <v>3</v>
      </c>
      <c r="BV281" s="78" t="str">
        <f t="shared" si="610"/>
        <v>Tolerable</v>
      </c>
      <c r="BW281" s="84" t="str">
        <f t="shared" si="623"/>
        <v/>
      </c>
      <c r="BX281" s="78" t="str">
        <f t="shared" si="624"/>
        <v/>
      </c>
      <c r="BY281" s="78" t="str">
        <f t="shared" si="625"/>
        <v/>
      </c>
      <c r="BZ281" s="79"/>
      <c r="CA281" s="80"/>
      <c r="CB281" s="84" t="str">
        <f t="shared" si="626"/>
        <v/>
      </c>
      <c r="CC281" s="83"/>
      <c r="CD281" s="84" t="str">
        <f t="shared" si="627"/>
        <v/>
      </c>
      <c r="CE281" s="27"/>
      <c r="CF281" s="85" t="str">
        <f t="shared" si="628"/>
        <v/>
      </c>
      <c r="CG281" s="86"/>
      <c r="CH281" s="78" t="str">
        <f t="shared" si="629"/>
        <v/>
      </c>
      <c r="CI281" s="78" t="str">
        <f t="shared" si="630"/>
        <v/>
      </c>
      <c r="CJ281" s="84" t="str">
        <f t="shared" si="631"/>
        <v/>
      </c>
      <c r="CK281" s="78" t="str">
        <f t="shared" si="632"/>
        <v/>
      </c>
      <c r="CL281" s="78" t="str">
        <f t="shared" si="633"/>
        <v/>
      </c>
      <c r="CM281" s="79"/>
      <c r="CN281" s="80"/>
      <c r="CO281" s="84" t="str">
        <f t="shared" si="634"/>
        <v/>
      </c>
      <c r="CP281" s="83"/>
      <c r="CQ281" s="84" t="str">
        <f t="shared" si="635"/>
        <v/>
      </c>
      <c r="CR281" s="27"/>
      <c r="CS281" s="85" t="str">
        <f t="shared" si="636"/>
        <v/>
      </c>
      <c r="CT281" s="86"/>
      <c r="CU281" s="78" t="str">
        <f t="shared" si="637"/>
        <v/>
      </c>
      <c r="CV281" s="78" t="str">
        <f t="shared" si="638"/>
        <v/>
      </c>
      <c r="CW281" s="84" t="str">
        <f t="shared" si="639"/>
        <v/>
      </c>
      <c r="CX281" s="78" t="str">
        <f t="shared" si="640"/>
        <v/>
      </c>
      <c r="CY281" s="78" t="str">
        <f t="shared" si="641"/>
        <v/>
      </c>
      <c r="CZ281" s="87"/>
    </row>
    <row r="282" spans="1:104" ht="72.75" thickBot="1" x14ac:dyDescent="0.3">
      <c r="A282" s="17">
        <v>279</v>
      </c>
      <c r="B282" s="76" t="str">
        <f t="shared" si="611"/>
        <v>Adquisición de Bienes y Servicios</v>
      </c>
      <c r="C282" s="76" t="str">
        <f t="shared" si="612"/>
        <v>Generación de residuos</v>
      </c>
      <c r="D282" s="76" t="str">
        <f t="shared" si="613"/>
        <v>Contaminación por generación de residuos ordinarios</v>
      </c>
      <c r="E282" s="82">
        <v>43647</v>
      </c>
      <c r="F282" s="168" t="s">
        <v>334</v>
      </c>
      <c r="G282" s="99" t="s">
        <v>177</v>
      </c>
      <c r="H282" s="99" t="s">
        <v>336</v>
      </c>
      <c r="I282" s="77" t="s">
        <v>10</v>
      </c>
      <c r="J282" s="78" t="s">
        <v>91</v>
      </c>
      <c r="K282" s="111" t="s">
        <v>223</v>
      </c>
      <c r="L282" s="53" t="s">
        <v>265</v>
      </c>
      <c r="M282" s="80" t="s">
        <v>68</v>
      </c>
      <c r="N282" s="77" t="s">
        <v>209</v>
      </c>
      <c r="O282" s="77" t="s">
        <v>457</v>
      </c>
      <c r="P282" s="77" t="s">
        <v>23</v>
      </c>
      <c r="Q282" s="77" t="s">
        <v>55</v>
      </c>
      <c r="R282" s="78" t="s">
        <v>71</v>
      </c>
      <c r="S282" s="81" t="s">
        <v>76</v>
      </c>
      <c r="T282" s="82">
        <v>43647</v>
      </c>
      <c r="U282" s="78" t="s">
        <v>101</v>
      </c>
      <c r="V282" s="78" t="s">
        <v>104</v>
      </c>
      <c r="W282" s="78" t="str">
        <f t="shared" si="614"/>
        <v>Alto</v>
      </c>
      <c r="X282" s="78">
        <f t="shared" si="642"/>
        <v>5</v>
      </c>
      <c r="Y282" s="78">
        <f t="shared" si="643"/>
        <v>5</v>
      </c>
      <c r="Z282" s="78">
        <f t="shared" si="615"/>
        <v>25</v>
      </c>
      <c r="AA282" s="78" t="str">
        <f t="shared" si="616"/>
        <v>No tolerable</v>
      </c>
      <c r="AB282" s="78" t="str">
        <f t="shared" si="617"/>
        <v>Si</v>
      </c>
      <c r="AC282" s="140" t="s">
        <v>312</v>
      </c>
      <c r="AD282" s="80" t="s">
        <v>284</v>
      </c>
      <c r="AE282" s="78">
        <v>0.97</v>
      </c>
      <c r="AF282" s="83">
        <v>0</v>
      </c>
      <c r="AG282" s="84">
        <f t="shared" si="618"/>
        <v>0.97</v>
      </c>
      <c r="AH282" s="27">
        <v>0.74</v>
      </c>
      <c r="AI282" s="187">
        <f t="shared" si="594"/>
        <v>0.23711340206185566</v>
      </c>
      <c r="AJ282" s="145">
        <v>44006</v>
      </c>
      <c r="AK282" s="145" t="s">
        <v>291</v>
      </c>
      <c r="AL282" s="158" t="str">
        <f>IF(MATRIZASPECTOS[[#This Row],[(2) Tipo de valoración 2020]]="","",IF(MATRIZASPECTOS[[#This Row],[(2) Tipo de valoración 2020]]="Manual","",MATRIZASPECTOS[[#This Row],[Probabilidad]]))</f>
        <v>Certeza</v>
      </c>
      <c r="AM282" s="158" t="str">
        <f>IF(MATRIZASPECTOS[[#This Row],[(2) Tipo de valoración 2020]]="","",IF(MATRIZASPECTOS[[#This Row],[(2) Tipo de valoración 2020]]="Manual","",MATRIZASPECTOS[[#This Row],[Consecuencia]]))</f>
        <v>Alta</v>
      </c>
      <c r="AN282" s="159" t="str">
        <f t="shared" si="595"/>
        <v>Alto</v>
      </c>
      <c r="AO282" s="159">
        <f t="shared" si="596"/>
        <v>5</v>
      </c>
      <c r="AP282" s="159">
        <f t="shared" si="597"/>
        <v>5</v>
      </c>
      <c r="AQ282" s="78">
        <f t="shared" si="598"/>
        <v>25</v>
      </c>
      <c r="AR282" s="84">
        <f t="shared" si="599"/>
        <v>19.072164948453608</v>
      </c>
      <c r="AS282" s="78" t="str">
        <f t="shared" si="619"/>
        <v>No tolerable</v>
      </c>
      <c r="AT282" s="78" t="str">
        <f t="shared" si="620"/>
        <v>Si</v>
      </c>
      <c r="AU282" s="140" t="s">
        <v>304</v>
      </c>
      <c r="AV282" s="37" t="s">
        <v>284</v>
      </c>
      <c r="AW282" s="27">
        <v>0.74</v>
      </c>
      <c r="AX282" s="191">
        <v>-0.18</v>
      </c>
      <c r="AY282" s="29">
        <f t="shared" si="600"/>
        <v>0.87319999999999998</v>
      </c>
      <c r="AZ282" s="27">
        <v>0.28000000000000003</v>
      </c>
      <c r="BA282" s="189">
        <f t="shared" si="601"/>
        <v>0.67934035730645892</v>
      </c>
      <c r="BB282" s="143">
        <v>44105</v>
      </c>
      <c r="BC282" s="27" t="s">
        <v>291</v>
      </c>
      <c r="BD282" s="27" t="str">
        <f>IF(MATRIZASPECTOS[[#This Row],[(E) Tipo de valoración extraordinaria 2020]]="","",IF(MATRIZASPECTOS[[#This Row],[(E) Tipo de valoración extraordinaria 2020]]="Manual","",MATRIZASPECTOS[[#This Row],[(2) Probabilidad]]))</f>
        <v>Certeza</v>
      </c>
      <c r="BE282" s="27" t="str">
        <f>IF(MATRIZASPECTOS[[#This Row],[(E) Tipo de valoración extraordinaria 2020]]="","",IF(MATRIZASPECTOS[[#This Row],[(E) Tipo de valoración extraordinaria 2020]]="Manual","",MATRIZASPECTOS[[#This Row],[(2) Consecuencia]]))</f>
        <v>Alta</v>
      </c>
      <c r="BF282" s="27" t="str">
        <f t="shared" si="602"/>
        <v>Alto</v>
      </c>
      <c r="BG282" s="27">
        <f t="shared" si="603"/>
        <v>5</v>
      </c>
      <c r="BH282" s="27">
        <f t="shared" si="604"/>
        <v>5</v>
      </c>
      <c r="BI282" s="29">
        <f t="shared" si="605"/>
        <v>19.072164948453608</v>
      </c>
      <c r="BJ282" s="29">
        <f t="shared" si="606"/>
        <v>6.2956735977634128</v>
      </c>
      <c r="BK282" s="78" t="str">
        <f t="shared" si="644"/>
        <v>Tolerable</v>
      </c>
      <c r="BL282" s="27" t="str">
        <f t="shared" si="607"/>
        <v>No</v>
      </c>
      <c r="BM282" s="53" t="s">
        <v>454</v>
      </c>
      <c r="BN282" s="80"/>
      <c r="BO282" s="84">
        <f t="shared" si="608"/>
        <v>0.74</v>
      </c>
      <c r="BP282" s="83"/>
      <c r="BQ282" s="84" t="str">
        <f t="shared" si="621"/>
        <v/>
      </c>
      <c r="BR282" s="27"/>
      <c r="BS282" s="85" t="str">
        <f t="shared" si="622"/>
        <v/>
      </c>
      <c r="BT282" s="86"/>
      <c r="BU282" s="78">
        <f t="shared" si="609"/>
        <v>19.072164948453608</v>
      </c>
      <c r="BV282" s="78" t="str">
        <f t="shared" si="610"/>
        <v>No tolerable</v>
      </c>
      <c r="BW282" s="84" t="str">
        <f t="shared" si="623"/>
        <v/>
      </c>
      <c r="BX282" s="78" t="str">
        <f t="shared" si="624"/>
        <v/>
      </c>
      <c r="BY282" s="78" t="str">
        <f t="shared" si="625"/>
        <v/>
      </c>
      <c r="BZ282" s="79"/>
      <c r="CA282" s="80"/>
      <c r="CB282" s="84" t="str">
        <f t="shared" si="626"/>
        <v/>
      </c>
      <c r="CC282" s="83"/>
      <c r="CD282" s="84" t="str">
        <f t="shared" si="627"/>
        <v/>
      </c>
      <c r="CE282" s="27"/>
      <c r="CF282" s="85" t="str">
        <f t="shared" si="628"/>
        <v/>
      </c>
      <c r="CG282" s="86"/>
      <c r="CH282" s="78" t="str">
        <f t="shared" si="629"/>
        <v/>
      </c>
      <c r="CI282" s="78" t="str">
        <f t="shared" si="630"/>
        <v/>
      </c>
      <c r="CJ282" s="84" t="str">
        <f t="shared" si="631"/>
        <v/>
      </c>
      <c r="CK282" s="78" t="str">
        <f t="shared" si="632"/>
        <v/>
      </c>
      <c r="CL282" s="78" t="str">
        <f t="shared" si="633"/>
        <v/>
      </c>
      <c r="CM282" s="79"/>
      <c r="CN282" s="80"/>
      <c r="CO282" s="84" t="str">
        <f t="shared" si="634"/>
        <v/>
      </c>
      <c r="CP282" s="83"/>
      <c r="CQ282" s="84" t="str">
        <f t="shared" si="635"/>
        <v/>
      </c>
      <c r="CR282" s="27"/>
      <c r="CS282" s="85" t="str">
        <f t="shared" si="636"/>
        <v/>
      </c>
      <c r="CT282" s="86"/>
      <c r="CU282" s="78" t="str">
        <f t="shared" si="637"/>
        <v/>
      </c>
      <c r="CV282" s="78" t="str">
        <f t="shared" si="638"/>
        <v/>
      </c>
      <c r="CW282" s="84" t="str">
        <f t="shared" si="639"/>
        <v/>
      </c>
      <c r="CX282" s="78" t="str">
        <f t="shared" si="640"/>
        <v/>
      </c>
      <c r="CY282" s="78" t="str">
        <f t="shared" si="641"/>
        <v/>
      </c>
      <c r="CZ282" s="87"/>
    </row>
    <row r="283" spans="1:104" ht="72.75" thickBot="1" x14ac:dyDescent="0.3">
      <c r="A283" s="17">
        <v>280</v>
      </c>
      <c r="B283" s="76" t="str">
        <f t="shared" si="611"/>
        <v>Adquisición de Bienes y Servicios</v>
      </c>
      <c r="C283" s="76" t="str">
        <f t="shared" si="612"/>
        <v>Generación de residuos</v>
      </c>
      <c r="D283" s="76" t="str">
        <f t="shared" si="613"/>
        <v>Contaminación por generación de residuos ordinarios</v>
      </c>
      <c r="E283" s="82">
        <v>43647</v>
      </c>
      <c r="F283" s="168" t="s">
        <v>334</v>
      </c>
      <c r="G283" s="99" t="s">
        <v>177</v>
      </c>
      <c r="H283" s="99" t="s">
        <v>336</v>
      </c>
      <c r="I283" s="77" t="s">
        <v>10</v>
      </c>
      <c r="J283" s="78" t="s">
        <v>92</v>
      </c>
      <c r="K283" s="111" t="s">
        <v>221</v>
      </c>
      <c r="L283" s="53" t="s">
        <v>265</v>
      </c>
      <c r="M283" s="80" t="s">
        <v>68</v>
      </c>
      <c r="N283" s="77" t="s">
        <v>209</v>
      </c>
      <c r="O283" s="77" t="s">
        <v>457</v>
      </c>
      <c r="P283" s="77" t="s">
        <v>23</v>
      </c>
      <c r="Q283" s="77" t="s">
        <v>55</v>
      </c>
      <c r="R283" s="78" t="s">
        <v>71</v>
      </c>
      <c r="S283" s="81" t="s">
        <v>76</v>
      </c>
      <c r="T283" s="82">
        <v>43647</v>
      </c>
      <c r="U283" s="78" t="s">
        <v>101</v>
      </c>
      <c r="V283" s="78" t="s">
        <v>104</v>
      </c>
      <c r="W283" s="78" t="str">
        <f t="shared" si="614"/>
        <v>Alto</v>
      </c>
      <c r="X283" s="78">
        <f t="shared" si="642"/>
        <v>5</v>
      </c>
      <c r="Y283" s="78">
        <f t="shared" si="643"/>
        <v>5</v>
      </c>
      <c r="Z283" s="78">
        <f t="shared" si="615"/>
        <v>25</v>
      </c>
      <c r="AA283" s="78" t="str">
        <f t="shared" si="616"/>
        <v>No tolerable</v>
      </c>
      <c r="AB283" s="78" t="str">
        <f t="shared" si="617"/>
        <v>Si</v>
      </c>
      <c r="AC283" s="140" t="s">
        <v>312</v>
      </c>
      <c r="AD283" s="80" t="s">
        <v>284</v>
      </c>
      <c r="AE283" s="78">
        <v>0.97</v>
      </c>
      <c r="AF283" s="83">
        <v>0</v>
      </c>
      <c r="AG283" s="84">
        <f t="shared" si="618"/>
        <v>0.97</v>
      </c>
      <c r="AH283" s="27">
        <v>0.74</v>
      </c>
      <c r="AI283" s="187">
        <f t="shared" si="594"/>
        <v>0.23711340206185566</v>
      </c>
      <c r="AJ283" s="145">
        <v>44006</v>
      </c>
      <c r="AK283" s="145" t="s">
        <v>291</v>
      </c>
      <c r="AL283" s="158" t="str">
        <f>IF(MATRIZASPECTOS[[#This Row],[(2) Tipo de valoración 2020]]="","",IF(MATRIZASPECTOS[[#This Row],[(2) Tipo de valoración 2020]]="Manual","",MATRIZASPECTOS[[#This Row],[Probabilidad]]))</f>
        <v>Certeza</v>
      </c>
      <c r="AM283" s="158" t="str">
        <f>IF(MATRIZASPECTOS[[#This Row],[(2) Tipo de valoración 2020]]="","",IF(MATRIZASPECTOS[[#This Row],[(2) Tipo de valoración 2020]]="Manual","",MATRIZASPECTOS[[#This Row],[Consecuencia]]))</f>
        <v>Alta</v>
      </c>
      <c r="AN283" s="159" t="str">
        <f t="shared" si="595"/>
        <v>Alto</v>
      </c>
      <c r="AO283" s="159">
        <f t="shared" si="596"/>
        <v>5</v>
      </c>
      <c r="AP283" s="159">
        <f t="shared" si="597"/>
        <v>5</v>
      </c>
      <c r="AQ283" s="78">
        <f t="shared" si="598"/>
        <v>25</v>
      </c>
      <c r="AR283" s="84">
        <f t="shared" si="599"/>
        <v>19.072164948453608</v>
      </c>
      <c r="AS283" s="78" t="str">
        <f t="shared" si="619"/>
        <v>No tolerable</v>
      </c>
      <c r="AT283" s="78" t="str">
        <f t="shared" si="620"/>
        <v>Si</v>
      </c>
      <c r="AU283" s="140" t="s">
        <v>327</v>
      </c>
      <c r="AV283" s="37" t="s">
        <v>284</v>
      </c>
      <c r="AW283" s="27">
        <v>0.74</v>
      </c>
      <c r="AX283" s="191">
        <v>-0.18</v>
      </c>
      <c r="AY283" s="29">
        <f t="shared" si="600"/>
        <v>0.87319999999999998</v>
      </c>
      <c r="AZ283" s="27">
        <v>0.28000000000000003</v>
      </c>
      <c r="BA283" s="189">
        <f t="shared" si="601"/>
        <v>0.67934035730645892</v>
      </c>
      <c r="BB283" s="143">
        <v>44105</v>
      </c>
      <c r="BC283" s="27" t="s">
        <v>291</v>
      </c>
      <c r="BD283" s="27" t="str">
        <f>IF(MATRIZASPECTOS[[#This Row],[(E) Tipo de valoración extraordinaria 2020]]="","",IF(MATRIZASPECTOS[[#This Row],[(E) Tipo de valoración extraordinaria 2020]]="Manual","",MATRIZASPECTOS[[#This Row],[(2) Probabilidad]]))</f>
        <v>Certeza</v>
      </c>
      <c r="BE283" s="27" t="str">
        <f>IF(MATRIZASPECTOS[[#This Row],[(E) Tipo de valoración extraordinaria 2020]]="","",IF(MATRIZASPECTOS[[#This Row],[(E) Tipo de valoración extraordinaria 2020]]="Manual","",MATRIZASPECTOS[[#This Row],[(2) Consecuencia]]))</f>
        <v>Alta</v>
      </c>
      <c r="BF283" s="27" t="str">
        <f t="shared" si="602"/>
        <v>Alto</v>
      </c>
      <c r="BG283" s="27">
        <f t="shared" si="603"/>
        <v>5</v>
      </c>
      <c r="BH283" s="27">
        <f t="shared" si="604"/>
        <v>5</v>
      </c>
      <c r="BI283" s="29">
        <f t="shared" si="605"/>
        <v>19.072164948453608</v>
      </c>
      <c r="BJ283" s="29">
        <f t="shared" si="606"/>
        <v>6.2956735977634128</v>
      </c>
      <c r="BK283" s="78" t="str">
        <f t="shared" si="644"/>
        <v>Tolerable</v>
      </c>
      <c r="BL283" s="27" t="str">
        <f t="shared" si="607"/>
        <v>No</v>
      </c>
      <c r="BM283" s="53" t="s">
        <v>454</v>
      </c>
      <c r="BN283" s="80"/>
      <c r="BO283" s="84">
        <f t="shared" si="608"/>
        <v>0.74</v>
      </c>
      <c r="BP283" s="83"/>
      <c r="BQ283" s="84" t="str">
        <f t="shared" si="621"/>
        <v/>
      </c>
      <c r="BR283" s="27"/>
      <c r="BS283" s="85" t="str">
        <f t="shared" si="622"/>
        <v/>
      </c>
      <c r="BT283" s="86"/>
      <c r="BU283" s="78">
        <f t="shared" si="609"/>
        <v>19.072164948453608</v>
      </c>
      <c r="BV283" s="78" t="str">
        <f t="shared" si="610"/>
        <v>No tolerable</v>
      </c>
      <c r="BW283" s="84" t="str">
        <f t="shared" si="623"/>
        <v/>
      </c>
      <c r="BX283" s="78" t="str">
        <f t="shared" si="624"/>
        <v/>
      </c>
      <c r="BY283" s="78" t="str">
        <f t="shared" si="625"/>
        <v/>
      </c>
      <c r="BZ283" s="79"/>
      <c r="CA283" s="80"/>
      <c r="CB283" s="84" t="str">
        <f t="shared" si="626"/>
        <v/>
      </c>
      <c r="CC283" s="83"/>
      <c r="CD283" s="84" t="str">
        <f t="shared" si="627"/>
        <v/>
      </c>
      <c r="CE283" s="27"/>
      <c r="CF283" s="85" t="str">
        <f t="shared" si="628"/>
        <v/>
      </c>
      <c r="CG283" s="86"/>
      <c r="CH283" s="78" t="str">
        <f t="shared" si="629"/>
        <v/>
      </c>
      <c r="CI283" s="78" t="str">
        <f t="shared" si="630"/>
        <v/>
      </c>
      <c r="CJ283" s="84" t="str">
        <f t="shared" si="631"/>
        <v/>
      </c>
      <c r="CK283" s="78" t="str">
        <f t="shared" si="632"/>
        <v/>
      </c>
      <c r="CL283" s="78" t="str">
        <f t="shared" si="633"/>
        <v/>
      </c>
      <c r="CM283" s="79"/>
      <c r="CN283" s="80"/>
      <c r="CO283" s="84" t="str">
        <f t="shared" si="634"/>
        <v/>
      </c>
      <c r="CP283" s="83"/>
      <c r="CQ283" s="84" t="str">
        <f t="shared" si="635"/>
        <v/>
      </c>
      <c r="CR283" s="27"/>
      <c r="CS283" s="85" t="str">
        <f t="shared" si="636"/>
        <v/>
      </c>
      <c r="CT283" s="86"/>
      <c r="CU283" s="78" t="str">
        <f t="shared" si="637"/>
        <v/>
      </c>
      <c r="CV283" s="78" t="str">
        <f t="shared" si="638"/>
        <v/>
      </c>
      <c r="CW283" s="84" t="str">
        <f t="shared" si="639"/>
        <v/>
      </c>
      <c r="CX283" s="78" t="str">
        <f t="shared" si="640"/>
        <v/>
      </c>
      <c r="CY283" s="78" t="str">
        <f t="shared" si="641"/>
        <v/>
      </c>
      <c r="CZ283" s="87"/>
    </row>
    <row r="284" spans="1:104" ht="45.75" thickBot="1" x14ac:dyDescent="0.3">
      <c r="A284" s="17">
        <v>281</v>
      </c>
      <c r="B284" s="76" t="str">
        <f t="shared" si="611"/>
        <v>Adquisición de Bienes y Servicios</v>
      </c>
      <c r="C284" s="76" t="str">
        <f t="shared" si="612"/>
        <v>Generación de residuos</v>
      </c>
      <c r="D284" s="76" t="str">
        <f t="shared" si="613"/>
        <v>Contaminación por generación de residuos recuperables</v>
      </c>
      <c r="E284" s="82">
        <v>43647</v>
      </c>
      <c r="F284" s="168" t="s">
        <v>334</v>
      </c>
      <c r="G284" s="99" t="s">
        <v>177</v>
      </c>
      <c r="H284" s="99" t="s">
        <v>336</v>
      </c>
      <c r="I284" s="77" t="s">
        <v>10</v>
      </c>
      <c r="J284" s="78" t="s">
        <v>92</v>
      </c>
      <c r="K284" s="111" t="s">
        <v>221</v>
      </c>
      <c r="L284" s="53" t="s">
        <v>265</v>
      </c>
      <c r="M284" s="80" t="s">
        <v>68</v>
      </c>
      <c r="N284" s="77" t="s">
        <v>216</v>
      </c>
      <c r="O284" s="77" t="s">
        <v>457</v>
      </c>
      <c r="P284" s="77" t="s">
        <v>23</v>
      </c>
      <c r="Q284" s="77" t="s">
        <v>226</v>
      </c>
      <c r="R284" s="78" t="s">
        <v>71</v>
      </c>
      <c r="S284" s="81" t="s">
        <v>76</v>
      </c>
      <c r="T284" s="82">
        <v>43647</v>
      </c>
      <c r="U284" s="78" t="s">
        <v>101</v>
      </c>
      <c r="V284" s="78" t="s">
        <v>103</v>
      </c>
      <c r="W284" s="78" t="str">
        <f t="shared" si="614"/>
        <v>Moderado</v>
      </c>
      <c r="X284" s="78">
        <f t="shared" si="642"/>
        <v>5</v>
      </c>
      <c r="Y284" s="78">
        <f t="shared" si="643"/>
        <v>3</v>
      </c>
      <c r="Z284" s="78">
        <f t="shared" si="615"/>
        <v>15</v>
      </c>
      <c r="AA284" s="78" t="str">
        <f t="shared" si="616"/>
        <v>Potencialmente no tolerable</v>
      </c>
      <c r="AB284" s="78" t="str">
        <f t="shared" si="617"/>
        <v>No</v>
      </c>
      <c r="AC284" s="53" t="s">
        <v>306</v>
      </c>
      <c r="AD284" s="80" t="s">
        <v>230</v>
      </c>
      <c r="AE284" s="78">
        <v>0</v>
      </c>
      <c r="AF284" s="83">
        <v>0</v>
      </c>
      <c r="AG284" s="84">
        <f t="shared" si="618"/>
        <v>0</v>
      </c>
      <c r="AH284" s="27">
        <v>0</v>
      </c>
      <c r="AI284" s="187">
        <f t="shared" si="594"/>
        <v>0</v>
      </c>
      <c r="AJ284" s="145">
        <v>44006</v>
      </c>
      <c r="AK284" s="145" t="s">
        <v>291</v>
      </c>
      <c r="AL284" s="158" t="str">
        <f>IF(MATRIZASPECTOS[[#This Row],[(2) Tipo de valoración 2020]]="","",IF(MATRIZASPECTOS[[#This Row],[(2) Tipo de valoración 2020]]="Manual","",MATRIZASPECTOS[[#This Row],[Probabilidad]]))</f>
        <v>Certeza</v>
      </c>
      <c r="AM284" s="158" t="str">
        <f>IF(MATRIZASPECTOS[[#This Row],[(2) Tipo de valoración 2020]]="","",IF(MATRIZASPECTOS[[#This Row],[(2) Tipo de valoración 2020]]="Manual","",MATRIZASPECTOS[[#This Row],[Consecuencia]]))</f>
        <v>Moderada</v>
      </c>
      <c r="AN284" s="159" t="str">
        <f t="shared" si="595"/>
        <v>Moderado</v>
      </c>
      <c r="AO284" s="159">
        <f t="shared" si="596"/>
        <v>5</v>
      </c>
      <c r="AP284" s="159">
        <f t="shared" si="597"/>
        <v>3</v>
      </c>
      <c r="AQ284" s="78">
        <f t="shared" si="598"/>
        <v>15</v>
      </c>
      <c r="AR284" s="84">
        <f t="shared" si="599"/>
        <v>15</v>
      </c>
      <c r="AS284" s="78" t="str">
        <f t="shared" si="619"/>
        <v>Potencialmente no tolerable</v>
      </c>
      <c r="AT284" s="78" t="str">
        <f t="shared" si="620"/>
        <v>No</v>
      </c>
      <c r="AU284" s="140" t="s">
        <v>314</v>
      </c>
      <c r="AV284" s="37" t="s">
        <v>230</v>
      </c>
      <c r="AW284" s="27">
        <v>0</v>
      </c>
      <c r="AX284" s="191">
        <v>0</v>
      </c>
      <c r="AY284" s="29">
        <f t="shared" si="600"/>
        <v>0</v>
      </c>
      <c r="AZ284" s="27">
        <v>0</v>
      </c>
      <c r="BA284" s="189">
        <f t="shared" si="601"/>
        <v>0</v>
      </c>
      <c r="BB284" s="145">
        <v>44105</v>
      </c>
      <c r="BC284" s="27" t="s">
        <v>291</v>
      </c>
      <c r="BD284" s="27" t="str">
        <f>IF(MATRIZASPECTOS[[#This Row],[(E) Tipo de valoración extraordinaria 2020]]="","",IF(MATRIZASPECTOS[[#This Row],[(E) Tipo de valoración extraordinaria 2020]]="Manual","",MATRIZASPECTOS[[#This Row],[(2) Probabilidad]]))</f>
        <v>Certeza</v>
      </c>
      <c r="BE284" s="27" t="str">
        <f>IF(MATRIZASPECTOS[[#This Row],[(E) Tipo de valoración extraordinaria 2020]]="","",IF(MATRIZASPECTOS[[#This Row],[(E) Tipo de valoración extraordinaria 2020]]="Manual","",MATRIZASPECTOS[[#This Row],[(2) Consecuencia]]))</f>
        <v>Moderada</v>
      </c>
      <c r="BF284" s="27" t="str">
        <f t="shared" si="602"/>
        <v>Moderado</v>
      </c>
      <c r="BG284" s="27">
        <f t="shared" si="603"/>
        <v>5</v>
      </c>
      <c r="BH284" s="27">
        <f t="shared" si="604"/>
        <v>3</v>
      </c>
      <c r="BI284" s="27">
        <f t="shared" si="605"/>
        <v>15</v>
      </c>
      <c r="BJ284" s="29">
        <f t="shared" si="606"/>
        <v>15</v>
      </c>
      <c r="BK284" s="78" t="str">
        <f t="shared" si="644"/>
        <v>Potencialmente no tolerable</v>
      </c>
      <c r="BL284" s="27" t="str">
        <f t="shared" si="607"/>
        <v>No</v>
      </c>
      <c r="BM284" s="53" t="s">
        <v>450</v>
      </c>
      <c r="BN284" s="80"/>
      <c r="BO284" s="84">
        <f t="shared" si="608"/>
        <v>0</v>
      </c>
      <c r="BP284" s="83"/>
      <c r="BQ284" s="84" t="str">
        <f t="shared" si="621"/>
        <v/>
      </c>
      <c r="BR284" s="27"/>
      <c r="BS284" s="85" t="str">
        <f t="shared" si="622"/>
        <v/>
      </c>
      <c r="BT284" s="86"/>
      <c r="BU284" s="78">
        <f t="shared" si="609"/>
        <v>15</v>
      </c>
      <c r="BV284" s="78" t="str">
        <f t="shared" si="610"/>
        <v>Potencialmente no tolerable</v>
      </c>
      <c r="BW284" s="84" t="str">
        <f t="shared" si="623"/>
        <v/>
      </c>
      <c r="BX284" s="78" t="str">
        <f t="shared" si="624"/>
        <v/>
      </c>
      <c r="BY284" s="78" t="str">
        <f t="shared" si="625"/>
        <v/>
      </c>
      <c r="BZ284" s="79"/>
      <c r="CA284" s="80"/>
      <c r="CB284" s="84" t="str">
        <f t="shared" si="626"/>
        <v/>
      </c>
      <c r="CC284" s="83"/>
      <c r="CD284" s="84" t="str">
        <f t="shared" si="627"/>
        <v/>
      </c>
      <c r="CE284" s="27"/>
      <c r="CF284" s="85" t="str">
        <f t="shared" si="628"/>
        <v/>
      </c>
      <c r="CG284" s="86"/>
      <c r="CH284" s="78" t="str">
        <f t="shared" si="629"/>
        <v/>
      </c>
      <c r="CI284" s="78" t="str">
        <f t="shared" si="630"/>
        <v/>
      </c>
      <c r="CJ284" s="84" t="str">
        <f t="shared" si="631"/>
        <v/>
      </c>
      <c r="CK284" s="78" t="str">
        <f t="shared" si="632"/>
        <v/>
      </c>
      <c r="CL284" s="78" t="str">
        <f t="shared" si="633"/>
        <v/>
      </c>
      <c r="CM284" s="79"/>
      <c r="CN284" s="80"/>
      <c r="CO284" s="84" t="str">
        <f t="shared" si="634"/>
        <v/>
      </c>
      <c r="CP284" s="83"/>
      <c r="CQ284" s="84" t="str">
        <f t="shared" si="635"/>
        <v/>
      </c>
      <c r="CR284" s="27"/>
      <c r="CS284" s="85" t="str">
        <f t="shared" si="636"/>
        <v/>
      </c>
      <c r="CT284" s="86"/>
      <c r="CU284" s="78" t="str">
        <f t="shared" si="637"/>
        <v/>
      </c>
      <c r="CV284" s="78" t="str">
        <f t="shared" si="638"/>
        <v/>
      </c>
      <c r="CW284" s="84" t="str">
        <f t="shared" si="639"/>
        <v/>
      </c>
      <c r="CX284" s="78" t="str">
        <f t="shared" si="640"/>
        <v/>
      </c>
      <c r="CY284" s="78" t="str">
        <f t="shared" si="641"/>
        <v/>
      </c>
      <c r="CZ284" s="87"/>
    </row>
    <row r="285" spans="1:104" ht="45.75" thickBot="1" x14ac:dyDescent="0.3">
      <c r="A285" s="17">
        <v>282</v>
      </c>
      <c r="B285" s="76" t="str">
        <f t="shared" si="611"/>
        <v>Adquisición de Bienes y Servicios</v>
      </c>
      <c r="C285" s="76" t="str">
        <f t="shared" si="612"/>
        <v>Generación de residuos</v>
      </c>
      <c r="D285" s="76" t="str">
        <f t="shared" si="613"/>
        <v>Contaminación por generación de residuos reutilizables</v>
      </c>
      <c r="E285" s="82">
        <v>43647</v>
      </c>
      <c r="F285" s="168" t="s">
        <v>334</v>
      </c>
      <c r="G285" s="99" t="s">
        <v>177</v>
      </c>
      <c r="H285" s="99" t="s">
        <v>336</v>
      </c>
      <c r="I285" s="77" t="s">
        <v>10</v>
      </c>
      <c r="J285" s="78" t="s">
        <v>92</v>
      </c>
      <c r="K285" s="111" t="s">
        <v>221</v>
      </c>
      <c r="L285" s="53" t="s">
        <v>265</v>
      </c>
      <c r="M285" s="80" t="s">
        <v>68</v>
      </c>
      <c r="N285" s="77" t="s">
        <v>210</v>
      </c>
      <c r="O285" s="77" t="s">
        <v>457</v>
      </c>
      <c r="P285" s="77" t="s">
        <v>23</v>
      </c>
      <c r="Q285" s="77" t="s">
        <v>227</v>
      </c>
      <c r="R285" s="78" t="s">
        <v>71</v>
      </c>
      <c r="S285" s="81" t="s">
        <v>76</v>
      </c>
      <c r="T285" s="82">
        <v>43647</v>
      </c>
      <c r="U285" s="78" t="s">
        <v>101</v>
      </c>
      <c r="V285" s="78" t="s">
        <v>103</v>
      </c>
      <c r="W285" s="78" t="str">
        <f t="shared" si="614"/>
        <v>Moderado</v>
      </c>
      <c r="X285" s="78">
        <f t="shared" si="642"/>
        <v>5</v>
      </c>
      <c r="Y285" s="78">
        <f t="shared" si="643"/>
        <v>3</v>
      </c>
      <c r="Z285" s="78">
        <f t="shared" si="615"/>
        <v>15</v>
      </c>
      <c r="AA285" s="78" t="str">
        <f t="shared" si="616"/>
        <v>Potencialmente no tolerable</v>
      </c>
      <c r="AB285" s="78" t="str">
        <f t="shared" si="617"/>
        <v>No</v>
      </c>
      <c r="AC285" s="53" t="s">
        <v>306</v>
      </c>
      <c r="AD285" s="80" t="s">
        <v>230</v>
      </c>
      <c r="AE285" s="78">
        <v>0</v>
      </c>
      <c r="AF285" s="83">
        <v>0</v>
      </c>
      <c r="AG285" s="84">
        <f t="shared" si="618"/>
        <v>0</v>
      </c>
      <c r="AH285" s="27">
        <v>0</v>
      </c>
      <c r="AI285" s="187">
        <f t="shared" si="594"/>
        <v>0</v>
      </c>
      <c r="AJ285" s="145">
        <v>44006</v>
      </c>
      <c r="AK285" s="145" t="s">
        <v>291</v>
      </c>
      <c r="AL285" s="158" t="str">
        <f>IF(MATRIZASPECTOS[[#This Row],[(2) Tipo de valoración 2020]]="","",IF(MATRIZASPECTOS[[#This Row],[(2) Tipo de valoración 2020]]="Manual","",MATRIZASPECTOS[[#This Row],[Probabilidad]]))</f>
        <v>Certeza</v>
      </c>
      <c r="AM285" s="158" t="str">
        <f>IF(MATRIZASPECTOS[[#This Row],[(2) Tipo de valoración 2020]]="","",IF(MATRIZASPECTOS[[#This Row],[(2) Tipo de valoración 2020]]="Manual","",MATRIZASPECTOS[[#This Row],[Consecuencia]]))</f>
        <v>Moderada</v>
      </c>
      <c r="AN285" s="159" t="str">
        <f t="shared" si="595"/>
        <v>Moderado</v>
      </c>
      <c r="AO285" s="159">
        <f t="shared" si="596"/>
        <v>5</v>
      </c>
      <c r="AP285" s="159">
        <f t="shared" si="597"/>
        <v>3</v>
      </c>
      <c r="AQ285" s="78">
        <f t="shared" si="598"/>
        <v>15</v>
      </c>
      <c r="AR285" s="84">
        <f t="shared" si="599"/>
        <v>15</v>
      </c>
      <c r="AS285" s="78" t="str">
        <f t="shared" si="619"/>
        <v>Potencialmente no tolerable</v>
      </c>
      <c r="AT285" s="78" t="str">
        <f t="shared" si="620"/>
        <v>No</v>
      </c>
      <c r="AU285" s="140" t="s">
        <v>314</v>
      </c>
      <c r="AV285" s="37" t="s">
        <v>230</v>
      </c>
      <c r="AW285" s="27">
        <v>0</v>
      </c>
      <c r="AX285" s="191">
        <v>0</v>
      </c>
      <c r="AY285" s="29">
        <f t="shared" si="600"/>
        <v>0</v>
      </c>
      <c r="AZ285" s="27">
        <v>0</v>
      </c>
      <c r="BA285" s="189">
        <f t="shared" si="601"/>
        <v>0</v>
      </c>
      <c r="BB285" s="145">
        <v>44105</v>
      </c>
      <c r="BC285" s="27" t="s">
        <v>291</v>
      </c>
      <c r="BD285" s="27" t="str">
        <f>IF(MATRIZASPECTOS[[#This Row],[(E) Tipo de valoración extraordinaria 2020]]="","",IF(MATRIZASPECTOS[[#This Row],[(E) Tipo de valoración extraordinaria 2020]]="Manual","",MATRIZASPECTOS[[#This Row],[(2) Probabilidad]]))</f>
        <v>Certeza</v>
      </c>
      <c r="BE285" s="27" t="str">
        <f>IF(MATRIZASPECTOS[[#This Row],[(E) Tipo de valoración extraordinaria 2020]]="","",IF(MATRIZASPECTOS[[#This Row],[(E) Tipo de valoración extraordinaria 2020]]="Manual","",MATRIZASPECTOS[[#This Row],[(2) Consecuencia]]))</f>
        <v>Moderada</v>
      </c>
      <c r="BF285" s="27" t="str">
        <f t="shared" si="602"/>
        <v>Moderado</v>
      </c>
      <c r="BG285" s="27">
        <f t="shared" si="603"/>
        <v>5</v>
      </c>
      <c r="BH285" s="27">
        <f t="shared" si="604"/>
        <v>3</v>
      </c>
      <c r="BI285" s="27">
        <f t="shared" si="605"/>
        <v>15</v>
      </c>
      <c r="BJ285" s="29">
        <f t="shared" si="606"/>
        <v>15</v>
      </c>
      <c r="BK285" s="78" t="str">
        <f t="shared" si="644"/>
        <v>Potencialmente no tolerable</v>
      </c>
      <c r="BL285" s="27" t="str">
        <f t="shared" si="607"/>
        <v>No</v>
      </c>
      <c r="BM285" s="53" t="s">
        <v>450</v>
      </c>
      <c r="BN285" s="80"/>
      <c r="BO285" s="84">
        <f t="shared" si="608"/>
        <v>0</v>
      </c>
      <c r="BP285" s="83"/>
      <c r="BQ285" s="84" t="str">
        <f t="shared" si="621"/>
        <v/>
      </c>
      <c r="BR285" s="27"/>
      <c r="BS285" s="85" t="str">
        <f t="shared" si="622"/>
        <v/>
      </c>
      <c r="BT285" s="86"/>
      <c r="BU285" s="78">
        <f t="shared" si="609"/>
        <v>15</v>
      </c>
      <c r="BV285" s="78" t="str">
        <f t="shared" si="610"/>
        <v>Potencialmente no tolerable</v>
      </c>
      <c r="BW285" s="84" t="str">
        <f t="shared" si="623"/>
        <v/>
      </c>
      <c r="BX285" s="78" t="str">
        <f t="shared" si="624"/>
        <v/>
      </c>
      <c r="BY285" s="78" t="str">
        <f t="shared" si="625"/>
        <v/>
      </c>
      <c r="BZ285" s="79"/>
      <c r="CA285" s="80"/>
      <c r="CB285" s="84" t="str">
        <f t="shared" si="626"/>
        <v/>
      </c>
      <c r="CC285" s="83"/>
      <c r="CD285" s="84" t="str">
        <f t="shared" si="627"/>
        <v/>
      </c>
      <c r="CE285" s="27"/>
      <c r="CF285" s="85" t="str">
        <f t="shared" si="628"/>
        <v/>
      </c>
      <c r="CG285" s="86"/>
      <c r="CH285" s="78" t="str">
        <f t="shared" si="629"/>
        <v/>
      </c>
      <c r="CI285" s="78" t="str">
        <f t="shared" si="630"/>
        <v/>
      </c>
      <c r="CJ285" s="84" t="str">
        <f t="shared" si="631"/>
        <v/>
      </c>
      <c r="CK285" s="78" t="str">
        <f t="shared" si="632"/>
        <v/>
      </c>
      <c r="CL285" s="78" t="str">
        <f t="shared" si="633"/>
        <v/>
      </c>
      <c r="CM285" s="79"/>
      <c r="CN285" s="80"/>
      <c r="CO285" s="84" t="str">
        <f t="shared" si="634"/>
        <v/>
      </c>
      <c r="CP285" s="83"/>
      <c r="CQ285" s="84" t="str">
        <f t="shared" si="635"/>
        <v/>
      </c>
      <c r="CR285" s="27"/>
      <c r="CS285" s="85" t="str">
        <f t="shared" si="636"/>
        <v/>
      </c>
      <c r="CT285" s="86"/>
      <c r="CU285" s="78" t="str">
        <f t="shared" si="637"/>
        <v/>
      </c>
      <c r="CV285" s="78" t="str">
        <f t="shared" si="638"/>
        <v/>
      </c>
      <c r="CW285" s="84" t="str">
        <f t="shared" si="639"/>
        <v/>
      </c>
      <c r="CX285" s="78" t="str">
        <f t="shared" si="640"/>
        <v/>
      </c>
      <c r="CY285" s="78" t="str">
        <f t="shared" si="641"/>
        <v/>
      </c>
      <c r="CZ285" s="87"/>
    </row>
    <row r="286" spans="1:104" ht="45.75" thickBot="1" x14ac:dyDescent="0.3">
      <c r="A286" s="17">
        <v>283</v>
      </c>
      <c r="B286" s="76" t="str">
        <f t="shared" si="611"/>
        <v>Adquisición de Bienes y Servicios</v>
      </c>
      <c r="C286" s="76" t="str">
        <f t="shared" si="612"/>
        <v>Generación de residuos</v>
      </c>
      <c r="D286" s="76" t="str">
        <f t="shared" si="613"/>
        <v>Contaminación por generación de residuos de aparatos eléctricos y electrónicos</v>
      </c>
      <c r="E286" s="82">
        <v>43647</v>
      </c>
      <c r="F286" s="168" t="s">
        <v>334</v>
      </c>
      <c r="G286" s="99" t="s">
        <v>177</v>
      </c>
      <c r="H286" s="99" t="s">
        <v>336</v>
      </c>
      <c r="I286" s="77" t="s">
        <v>10</v>
      </c>
      <c r="J286" s="78" t="s">
        <v>92</v>
      </c>
      <c r="K286" s="111" t="s">
        <v>221</v>
      </c>
      <c r="L286" s="53" t="s">
        <v>265</v>
      </c>
      <c r="M286" s="80" t="s">
        <v>68</v>
      </c>
      <c r="N286" s="77" t="s">
        <v>214</v>
      </c>
      <c r="O286" s="77" t="s">
        <v>457</v>
      </c>
      <c r="P286" s="77" t="s">
        <v>23</v>
      </c>
      <c r="Q286" s="77" t="s">
        <v>58</v>
      </c>
      <c r="R286" s="78" t="s">
        <v>71</v>
      </c>
      <c r="S286" s="81" t="s">
        <v>76</v>
      </c>
      <c r="T286" s="82">
        <v>43647</v>
      </c>
      <c r="U286" s="78" t="s">
        <v>101</v>
      </c>
      <c r="V286" s="78" t="s">
        <v>103</v>
      </c>
      <c r="W286" s="78" t="str">
        <f t="shared" si="614"/>
        <v>Moderado</v>
      </c>
      <c r="X286" s="78">
        <f t="shared" si="642"/>
        <v>5</v>
      </c>
      <c r="Y286" s="78">
        <f t="shared" si="643"/>
        <v>3</v>
      </c>
      <c r="Z286" s="78">
        <f t="shared" si="615"/>
        <v>15</v>
      </c>
      <c r="AA286" s="78" t="str">
        <f t="shared" si="616"/>
        <v>Potencialmente no tolerable</v>
      </c>
      <c r="AB286" s="78" t="str">
        <f t="shared" si="617"/>
        <v>No</v>
      </c>
      <c r="AC286" s="53" t="s">
        <v>306</v>
      </c>
      <c r="AD286" s="71" t="s">
        <v>230</v>
      </c>
      <c r="AE286" s="89">
        <v>0</v>
      </c>
      <c r="AF286" s="93">
        <v>0</v>
      </c>
      <c r="AG286" s="84">
        <f t="shared" si="618"/>
        <v>0</v>
      </c>
      <c r="AH286" s="27">
        <v>0</v>
      </c>
      <c r="AI286" s="187">
        <f t="shared" si="594"/>
        <v>0</v>
      </c>
      <c r="AJ286" s="145">
        <v>44006</v>
      </c>
      <c r="AK286" s="145" t="s">
        <v>291</v>
      </c>
      <c r="AL286" s="158" t="str">
        <f>IF(MATRIZASPECTOS[[#This Row],[(2) Tipo de valoración 2020]]="","",IF(MATRIZASPECTOS[[#This Row],[(2) Tipo de valoración 2020]]="Manual","",MATRIZASPECTOS[[#This Row],[Probabilidad]]))</f>
        <v>Certeza</v>
      </c>
      <c r="AM286" s="158" t="str">
        <f>IF(MATRIZASPECTOS[[#This Row],[(2) Tipo de valoración 2020]]="","",IF(MATRIZASPECTOS[[#This Row],[(2) Tipo de valoración 2020]]="Manual","",MATRIZASPECTOS[[#This Row],[Consecuencia]]))</f>
        <v>Moderada</v>
      </c>
      <c r="AN286" s="159" t="str">
        <f t="shared" si="595"/>
        <v>Moderado</v>
      </c>
      <c r="AO286" s="159">
        <f t="shared" si="596"/>
        <v>5</v>
      </c>
      <c r="AP286" s="159">
        <f t="shared" si="597"/>
        <v>3</v>
      </c>
      <c r="AQ286" s="78">
        <f t="shared" si="598"/>
        <v>15</v>
      </c>
      <c r="AR286" s="84">
        <f t="shared" si="599"/>
        <v>15</v>
      </c>
      <c r="AS286" s="78" t="str">
        <f t="shared" si="619"/>
        <v>Potencialmente no tolerable</v>
      </c>
      <c r="AT286" s="78" t="str">
        <f t="shared" si="620"/>
        <v>No</v>
      </c>
      <c r="AU286" s="140" t="s">
        <v>314</v>
      </c>
      <c r="AV286" s="37" t="s">
        <v>230</v>
      </c>
      <c r="AW286" s="27">
        <v>0</v>
      </c>
      <c r="AX286" s="191">
        <v>0</v>
      </c>
      <c r="AY286" s="29">
        <f t="shared" si="600"/>
        <v>0</v>
      </c>
      <c r="AZ286" s="27">
        <v>0</v>
      </c>
      <c r="BA286" s="189">
        <f t="shared" si="601"/>
        <v>0</v>
      </c>
      <c r="BB286" s="142">
        <v>44105</v>
      </c>
      <c r="BC286" s="27" t="s">
        <v>291</v>
      </c>
      <c r="BD286" s="27" t="str">
        <f>IF(MATRIZASPECTOS[[#This Row],[(E) Tipo de valoración extraordinaria 2020]]="","",IF(MATRIZASPECTOS[[#This Row],[(E) Tipo de valoración extraordinaria 2020]]="Manual","",MATRIZASPECTOS[[#This Row],[(2) Probabilidad]]))</f>
        <v>Certeza</v>
      </c>
      <c r="BE286" s="27" t="str">
        <f>IF(MATRIZASPECTOS[[#This Row],[(E) Tipo de valoración extraordinaria 2020]]="","",IF(MATRIZASPECTOS[[#This Row],[(E) Tipo de valoración extraordinaria 2020]]="Manual","",MATRIZASPECTOS[[#This Row],[(2) Consecuencia]]))</f>
        <v>Moderada</v>
      </c>
      <c r="BF286" s="27" t="str">
        <f t="shared" si="602"/>
        <v>Moderado</v>
      </c>
      <c r="BG286" s="27">
        <f t="shared" si="603"/>
        <v>5</v>
      </c>
      <c r="BH286" s="27">
        <f t="shared" si="604"/>
        <v>3</v>
      </c>
      <c r="BI286" s="27">
        <f t="shared" si="605"/>
        <v>15</v>
      </c>
      <c r="BJ286" s="29">
        <f t="shared" si="606"/>
        <v>15</v>
      </c>
      <c r="BK286" s="78" t="str">
        <f t="shared" si="644"/>
        <v>Potencialmente no tolerable</v>
      </c>
      <c r="BL286" s="27" t="str">
        <f t="shared" si="607"/>
        <v>No</v>
      </c>
      <c r="BM286" s="53" t="s">
        <v>420</v>
      </c>
      <c r="BN286" s="80"/>
      <c r="BO286" s="84">
        <f t="shared" si="608"/>
        <v>0</v>
      </c>
      <c r="BP286" s="83"/>
      <c r="BQ286" s="84" t="str">
        <f t="shared" si="621"/>
        <v/>
      </c>
      <c r="BR286" s="27"/>
      <c r="BS286" s="85" t="str">
        <f t="shared" si="622"/>
        <v/>
      </c>
      <c r="BT286" s="86"/>
      <c r="BU286" s="78">
        <f t="shared" si="609"/>
        <v>15</v>
      </c>
      <c r="BV286" s="78" t="str">
        <f t="shared" si="610"/>
        <v>Potencialmente no tolerable</v>
      </c>
      <c r="BW286" s="84" t="str">
        <f t="shared" si="623"/>
        <v/>
      </c>
      <c r="BX286" s="78" t="str">
        <f t="shared" si="624"/>
        <v/>
      </c>
      <c r="BY286" s="78" t="str">
        <f t="shared" si="625"/>
        <v/>
      </c>
      <c r="BZ286" s="79"/>
      <c r="CA286" s="80"/>
      <c r="CB286" s="84" t="str">
        <f t="shared" si="626"/>
        <v/>
      </c>
      <c r="CC286" s="83"/>
      <c r="CD286" s="84" t="str">
        <f t="shared" si="627"/>
        <v/>
      </c>
      <c r="CE286" s="27"/>
      <c r="CF286" s="85" t="str">
        <f t="shared" si="628"/>
        <v/>
      </c>
      <c r="CG286" s="86"/>
      <c r="CH286" s="78" t="str">
        <f t="shared" si="629"/>
        <v/>
      </c>
      <c r="CI286" s="78" t="str">
        <f t="shared" si="630"/>
        <v/>
      </c>
      <c r="CJ286" s="84" t="str">
        <f t="shared" si="631"/>
        <v/>
      </c>
      <c r="CK286" s="78" t="str">
        <f t="shared" si="632"/>
        <v/>
      </c>
      <c r="CL286" s="78" t="str">
        <f t="shared" si="633"/>
        <v/>
      </c>
      <c r="CM286" s="79"/>
      <c r="CN286" s="80"/>
      <c r="CO286" s="84" t="str">
        <f t="shared" si="634"/>
        <v/>
      </c>
      <c r="CP286" s="83"/>
      <c r="CQ286" s="84" t="str">
        <f t="shared" si="635"/>
        <v/>
      </c>
      <c r="CR286" s="27"/>
      <c r="CS286" s="85" t="str">
        <f t="shared" si="636"/>
        <v/>
      </c>
      <c r="CT286" s="86"/>
      <c r="CU286" s="78" t="str">
        <f t="shared" si="637"/>
        <v/>
      </c>
      <c r="CV286" s="78" t="str">
        <f t="shared" si="638"/>
        <v/>
      </c>
      <c r="CW286" s="84" t="str">
        <f t="shared" si="639"/>
        <v/>
      </c>
      <c r="CX286" s="78" t="str">
        <f t="shared" si="640"/>
        <v/>
      </c>
      <c r="CY286" s="78" t="str">
        <f t="shared" si="641"/>
        <v/>
      </c>
      <c r="CZ286" s="87"/>
    </row>
    <row r="287" spans="1:104" ht="45.75" thickBot="1" x14ac:dyDescent="0.3">
      <c r="A287" s="17">
        <v>284</v>
      </c>
      <c r="B287" s="76" t="str">
        <f t="shared" si="611"/>
        <v>Adquisición de Bienes y Servicios</v>
      </c>
      <c r="C287" s="76" t="str">
        <f t="shared" si="612"/>
        <v>Generación de residuos</v>
      </c>
      <c r="D287" s="76" t="str">
        <f t="shared" si="613"/>
        <v>Contaminación por generación de residuos de escombro</v>
      </c>
      <c r="E287" s="82">
        <v>43647</v>
      </c>
      <c r="F287" s="168" t="s">
        <v>334</v>
      </c>
      <c r="G287" s="99" t="s">
        <v>177</v>
      </c>
      <c r="H287" s="99" t="s">
        <v>336</v>
      </c>
      <c r="I287" s="77" t="s">
        <v>10</v>
      </c>
      <c r="J287" s="78" t="s">
        <v>92</v>
      </c>
      <c r="K287" s="111" t="s">
        <v>221</v>
      </c>
      <c r="L287" s="53" t="s">
        <v>265</v>
      </c>
      <c r="M287" s="80" t="s">
        <v>68</v>
      </c>
      <c r="N287" s="77" t="s">
        <v>224</v>
      </c>
      <c r="O287" s="77" t="s">
        <v>457</v>
      </c>
      <c r="P287" s="77" t="s">
        <v>23</v>
      </c>
      <c r="Q287" s="77" t="s">
        <v>57</v>
      </c>
      <c r="R287" s="78" t="s">
        <v>71</v>
      </c>
      <c r="S287" s="81" t="s">
        <v>76</v>
      </c>
      <c r="T287" s="82">
        <v>43647</v>
      </c>
      <c r="U287" s="78" t="s">
        <v>99</v>
      </c>
      <c r="V287" s="78" t="s">
        <v>104</v>
      </c>
      <c r="W287" s="78" t="str">
        <f t="shared" si="614"/>
        <v>Bajo</v>
      </c>
      <c r="X287" s="78">
        <f t="shared" si="642"/>
        <v>1</v>
      </c>
      <c r="Y287" s="78">
        <f t="shared" si="643"/>
        <v>5</v>
      </c>
      <c r="Z287" s="78">
        <f t="shared" si="615"/>
        <v>5</v>
      </c>
      <c r="AA287" s="78" t="str">
        <f t="shared" si="616"/>
        <v>Tolerable</v>
      </c>
      <c r="AB287" s="78" t="str">
        <f t="shared" si="617"/>
        <v>No</v>
      </c>
      <c r="AC287" s="53" t="s">
        <v>306</v>
      </c>
      <c r="AD287" s="80" t="s">
        <v>230</v>
      </c>
      <c r="AE287" s="78">
        <v>0</v>
      </c>
      <c r="AF287" s="83">
        <v>0</v>
      </c>
      <c r="AG287" s="84">
        <f t="shared" si="618"/>
        <v>0</v>
      </c>
      <c r="AH287" s="27">
        <v>0</v>
      </c>
      <c r="AI287" s="187">
        <f t="shared" si="594"/>
        <v>0</v>
      </c>
      <c r="AJ287" s="145">
        <v>44006</v>
      </c>
      <c r="AK287" s="145" t="s">
        <v>291</v>
      </c>
      <c r="AL287" s="158" t="str">
        <f>IF(MATRIZASPECTOS[[#This Row],[(2) Tipo de valoración 2020]]="","",IF(MATRIZASPECTOS[[#This Row],[(2) Tipo de valoración 2020]]="Manual","",MATRIZASPECTOS[[#This Row],[Probabilidad]]))</f>
        <v>Improbable</v>
      </c>
      <c r="AM287" s="158" t="str">
        <f>IF(MATRIZASPECTOS[[#This Row],[(2) Tipo de valoración 2020]]="","",IF(MATRIZASPECTOS[[#This Row],[(2) Tipo de valoración 2020]]="Manual","",MATRIZASPECTOS[[#This Row],[Consecuencia]]))</f>
        <v>Alta</v>
      </c>
      <c r="AN287" s="159" t="str">
        <f t="shared" si="595"/>
        <v>Bajo</v>
      </c>
      <c r="AO287" s="159">
        <f t="shared" si="596"/>
        <v>1</v>
      </c>
      <c r="AP287" s="159">
        <f t="shared" si="597"/>
        <v>5</v>
      </c>
      <c r="AQ287" s="78">
        <f t="shared" si="598"/>
        <v>5</v>
      </c>
      <c r="AR287" s="84">
        <f t="shared" si="599"/>
        <v>5</v>
      </c>
      <c r="AS287" s="78" t="str">
        <f t="shared" si="619"/>
        <v>Tolerable</v>
      </c>
      <c r="AT287" s="78" t="str">
        <f t="shared" si="620"/>
        <v>No</v>
      </c>
      <c r="AU287" s="140" t="s">
        <v>314</v>
      </c>
      <c r="AV287" s="37" t="s">
        <v>230</v>
      </c>
      <c r="AW287" s="27">
        <v>0</v>
      </c>
      <c r="AX287" s="191">
        <v>0</v>
      </c>
      <c r="AY287" s="29">
        <f t="shared" si="600"/>
        <v>0</v>
      </c>
      <c r="AZ287" s="27">
        <v>0</v>
      </c>
      <c r="BA287" s="189">
        <f t="shared" si="601"/>
        <v>0</v>
      </c>
      <c r="BB287" s="142">
        <v>44105</v>
      </c>
      <c r="BC287" s="27" t="s">
        <v>291</v>
      </c>
      <c r="BD287" s="27" t="str">
        <f>IF(MATRIZASPECTOS[[#This Row],[(E) Tipo de valoración extraordinaria 2020]]="","",IF(MATRIZASPECTOS[[#This Row],[(E) Tipo de valoración extraordinaria 2020]]="Manual","",MATRIZASPECTOS[[#This Row],[(2) Probabilidad]]))</f>
        <v>Improbable</v>
      </c>
      <c r="BE287" s="27" t="str">
        <f>IF(MATRIZASPECTOS[[#This Row],[(E) Tipo de valoración extraordinaria 2020]]="","",IF(MATRIZASPECTOS[[#This Row],[(E) Tipo de valoración extraordinaria 2020]]="Manual","",MATRIZASPECTOS[[#This Row],[(2) Consecuencia]]))</f>
        <v>Alta</v>
      </c>
      <c r="BF287" s="27" t="str">
        <f t="shared" si="602"/>
        <v>Bajo</v>
      </c>
      <c r="BG287" s="27">
        <f t="shared" si="603"/>
        <v>1</v>
      </c>
      <c r="BH287" s="27">
        <f t="shared" si="604"/>
        <v>5</v>
      </c>
      <c r="BI287" s="27">
        <f t="shared" si="605"/>
        <v>5</v>
      </c>
      <c r="BJ287" s="29">
        <f t="shared" si="606"/>
        <v>5</v>
      </c>
      <c r="BK287" s="78" t="str">
        <f t="shared" si="644"/>
        <v>Tolerable</v>
      </c>
      <c r="BL287" s="27" t="str">
        <f t="shared" si="607"/>
        <v>No</v>
      </c>
      <c r="BM287" s="53" t="s">
        <v>421</v>
      </c>
      <c r="BN287" s="80"/>
      <c r="BO287" s="84">
        <f t="shared" si="608"/>
        <v>0</v>
      </c>
      <c r="BP287" s="83"/>
      <c r="BQ287" s="84" t="str">
        <f t="shared" si="621"/>
        <v/>
      </c>
      <c r="BR287" s="27"/>
      <c r="BS287" s="85" t="str">
        <f t="shared" si="622"/>
        <v/>
      </c>
      <c r="BT287" s="86"/>
      <c r="BU287" s="78">
        <f t="shared" si="609"/>
        <v>5</v>
      </c>
      <c r="BV287" s="78" t="str">
        <f t="shared" si="610"/>
        <v>Tolerable</v>
      </c>
      <c r="BW287" s="84" t="str">
        <f t="shared" si="623"/>
        <v/>
      </c>
      <c r="BX287" s="78" t="str">
        <f t="shared" si="624"/>
        <v/>
      </c>
      <c r="BY287" s="78" t="str">
        <f t="shared" si="625"/>
        <v/>
      </c>
      <c r="BZ287" s="79"/>
      <c r="CA287" s="80"/>
      <c r="CB287" s="84" t="str">
        <f t="shared" si="626"/>
        <v/>
      </c>
      <c r="CC287" s="83"/>
      <c r="CD287" s="84" t="str">
        <f t="shared" si="627"/>
        <v/>
      </c>
      <c r="CE287" s="27"/>
      <c r="CF287" s="85" t="str">
        <f t="shared" si="628"/>
        <v/>
      </c>
      <c r="CG287" s="86"/>
      <c r="CH287" s="78" t="str">
        <f t="shared" si="629"/>
        <v/>
      </c>
      <c r="CI287" s="78" t="str">
        <f t="shared" si="630"/>
        <v/>
      </c>
      <c r="CJ287" s="84" t="str">
        <f t="shared" si="631"/>
        <v/>
      </c>
      <c r="CK287" s="78" t="str">
        <f t="shared" si="632"/>
        <v/>
      </c>
      <c r="CL287" s="78" t="str">
        <f t="shared" si="633"/>
        <v/>
      </c>
      <c r="CM287" s="79"/>
      <c r="CN287" s="80"/>
      <c r="CO287" s="84" t="str">
        <f t="shared" si="634"/>
        <v/>
      </c>
      <c r="CP287" s="83"/>
      <c r="CQ287" s="84" t="str">
        <f t="shared" si="635"/>
        <v/>
      </c>
      <c r="CR287" s="27"/>
      <c r="CS287" s="85" t="str">
        <f t="shared" si="636"/>
        <v/>
      </c>
      <c r="CT287" s="86"/>
      <c r="CU287" s="78" t="str">
        <f t="shared" si="637"/>
        <v/>
      </c>
      <c r="CV287" s="78" t="str">
        <f t="shared" si="638"/>
        <v/>
      </c>
      <c r="CW287" s="84" t="str">
        <f t="shared" si="639"/>
        <v/>
      </c>
      <c r="CX287" s="78" t="str">
        <f t="shared" si="640"/>
        <v/>
      </c>
      <c r="CY287" s="78" t="str">
        <f t="shared" si="641"/>
        <v/>
      </c>
      <c r="CZ287" s="87"/>
    </row>
    <row r="288" spans="1:104" ht="45.75" thickBot="1" x14ac:dyDescent="0.3">
      <c r="A288" s="17">
        <v>285</v>
      </c>
      <c r="B288" s="88" t="str">
        <f t="shared" si="611"/>
        <v>Adquisición de Bienes y Servicios</v>
      </c>
      <c r="C288" s="88" t="str">
        <f t="shared" si="612"/>
        <v>Generación de residuos</v>
      </c>
      <c r="D288" s="88" t="str">
        <f t="shared" si="613"/>
        <v>Contaminación por generación de residuos peligrosos</v>
      </c>
      <c r="E288" s="92">
        <v>43647</v>
      </c>
      <c r="F288" s="169" t="s">
        <v>334</v>
      </c>
      <c r="G288" s="99" t="s">
        <v>177</v>
      </c>
      <c r="H288" s="99" t="s">
        <v>336</v>
      </c>
      <c r="I288" s="101" t="s">
        <v>10</v>
      </c>
      <c r="J288" s="89" t="s">
        <v>92</v>
      </c>
      <c r="K288" s="105" t="s">
        <v>222</v>
      </c>
      <c r="L288" s="53" t="s">
        <v>265</v>
      </c>
      <c r="M288" s="91" t="s">
        <v>68</v>
      </c>
      <c r="N288" s="101" t="s">
        <v>225</v>
      </c>
      <c r="O288" s="101" t="s">
        <v>457</v>
      </c>
      <c r="P288" s="101" t="s">
        <v>23</v>
      </c>
      <c r="Q288" s="101" t="s">
        <v>56</v>
      </c>
      <c r="R288" s="89" t="s">
        <v>71</v>
      </c>
      <c r="S288" s="102" t="s">
        <v>76</v>
      </c>
      <c r="T288" s="92">
        <v>43647</v>
      </c>
      <c r="U288" s="89" t="s">
        <v>99</v>
      </c>
      <c r="V288" s="89" t="s">
        <v>103</v>
      </c>
      <c r="W288" s="89" t="str">
        <f t="shared" si="614"/>
        <v>Bajo</v>
      </c>
      <c r="X288" s="89">
        <f t="shared" si="642"/>
        <v>1</v>
      </c>
      <c r="Y288" s="89">
        <f t="shared" si="643"/>
        <v>3</v>
      </c>
      <c r="Z288" s="89">
        <f t="shared" si="615"/>
        <v>3</v>
      </c>
      <c r="AA288" s="89" t="str">
        <f t="shared" si="616"/>
        <v>Tolerable</v>
      </c>
      <c r="AB288" s="89" t="str">
        <f t="shared" si="617"/>
        <v>No</v>
      </c>
      <c r="AC288" s="53" t="s">
        <v>306</v>
      </c>
      <c r="AD288" s="80" t="s">
        <v>230</v>
      </c>
      <c r="AE288" s="78">
        <v>0</v>
      </c>
      <c r="AF288" s="93">
        <v>0</v>
      </c>
      <c r="AG288" s="94">
        <f t="shared" si="618"/>
        <v>0</v>
      </c>
      <c r="AH288" s="69">
        <v>0</v>
      </c>
      <c r="AI288" s="186">
        <f t="shared" si="594"/>
        <v>0</v>
      </c>
      <c r="AJ288" s="144">
        <v>44006</v>
      </c>
      <c r="AK288" s="144" t="s">
        <v>291</v>
      </c>
      <c r="AL288" s="156" t="str">
        <f>IF(MATRIZASPECTOS[[#This Row],[(2) Tipo de valoración 2020]]="","",IF(MATRIZASPECTOS[[#This Row],[(2) Tipo de valoración 2020]]="Manual","",MATRIZASPECTOS[[#This Row],[Probabilidad]]))</f>
        <v>Improbable</v>
      </c>
      <c r="AM288" s="156" t="str">
        <f>IF(MATRIZASPECTOS[[#This Row],[(2) Tipo de valoración 2020]]="","",IF(MATRIZASPECTOS[[#This Row],[(2) Tipo de valoración 2020]]="Manual","",MATRIZASPECTOS[[#This Row],[Consecuencia]]))</f>
        <v>Moderada</v>
      </c>
      <c r="AN288" s="157" t="str">
        <f t="shared" si="595"/>
        <v>Bajo</v>
      </c>
      <c r="AO288" s="157">
        <f t="shared" si="596"/>
        <v>1</v>
      </c>
      <c r="AP288" s="157">
        <f t="shared" si="597"/>
        <v>3</v>
      </c>
      <c r="AQ288" s="89">
        <f t="shared" si="598"/>
        <v>3</v>
      </c>
      <c r="AR288" s="94">
        <f t="shared" si="599"/>
        <v>3</v>
      </c>
      <c r="AS288" s="89" t="str">
        <f t="shared" si="619"/>
        <v>Tolerable</v>
      </c>
      <c r="AT288" s="89" t="str">
        <f t="shared" si="620"/>
        <v>No</v>
      </c>
      <c r="AU288" s="140" t="s">
        <v>314</v>
      </c>
      <c r="AV288" s="37" t="s">
        <v>230</v>
      </c>
      <c r="AW288" s="27">
        <v>0</v>
      </c>
      <c r="AX288" s="191">
        <v>0</v>
      </c>
      <c r="AY288" s="29">
        <f t="shared" si="600"/>
        <v>0</v>
      </c>
      <c r="AZ288" s="27">
        <v>0</v>
      </c>
      <c r="BA288" s="189">
        <f t="shared" si="601"/>
        <v>0</v>
      </c>
      <c r="BB288" s="142">
        <v>44105</v>
      </c>
      <c r="BC288" s="27" t="s">
        <v>291</v>
      </c>
      <c r="BD288" s="27" t="str">
        <f>IF(MATRIZASPECTOS[[#This Row],[(E) Tipo de valoración extraordinaria 2020]]="","",IF(MATRIZASPECTOS[[#This Row],[(E) Tipo de valoración extraordinaria 2020]]="Manual","",MATRIZASPECTOS[[#This Row],[(2) Probabilidad]]))</f>
        <v>Improbable</v>
      </c>
      <c r="BE288" s="27" t="str">
        <f>IF(MATRIZASPECTOS[[#This Row],[(E) Tipo de valoración extraordinaria 2020]]="","",IF(MATRIZASPECTOS[[#This Row],[(E) Tipo de valoración extraordinaria 2020]]="Manual","",MATRIZASPECTOS[[#This Row],[(2) Consecuencia]]))</f>
        <v>Moderada</v>
      </c>
      <c r="BF288" s="27" t="str">
        <f t="shared" si="602"/>
        <v>Bajo</v>
      </c>
      <c r="BG288" s="27">
        <f t="shared" si="603"/>
        <v>1</v>
      </c>
      <c r="BH288" s="27">
        <f t="shared" si="604"/>
        <v>3</v>
      </c>
      <c r="BI288" s="27">
        <f t="shared" si="605"/>
        <v>3</v>
      </c>
      <c r="BJ288" s="29">
        <f t="shared" si="606"/>
        <v>3</v>
      </c>
      <c r="BK288" s="89" t="str">
        <f t="shared" si="644"/>
        <v>Tolerable</v>
      </c>
      <c r="BL288" s="27" t="str">
        <f t="shared" si="607"/>
        <v>No</v>
      </c>
      <c r="BM288" s="53" t="s">
        <v>422</v>
      </c>
      <c r="BN288" s="91"/>
      <c r="BO288" s="94">
        <f t="shared" si="608"/>
        <v>0</v>
      </c>
      <c r="BP288" s="93"/>
      <c r="BQ288" s="94" t="str">
        <f t="shared" si="621"/>
        <v/>
      </c>
      <c r="BR288" s="69"/>
      <c r="BS288" s="95" t="str">
        <f t="shared" si="622"/>
        <v/>
      </c>
      <c r="BT288" s="96"/>
      <c r="BU288" s="89">
        <f t="shared" si="609"/>
        <v>3</v>
      </c>
      <c r="BV288" s="89" t="str">
        <f t="shared" si="610"/>
        <v>Tolerable</v>
      </c>
      <c r="BW288" s="94" t="str">
        <f t="shared" si="623"/>
        <v/>
      </c>
      <c r="BX288" s="89" t="str">
        <f t="shared" si="624"/>
        <v/>
      </c>
      <c r="BY288" s="89" t="str">
        <f t="shared" si="625"/>
        <v/>
      </c>
      <c r="BZ288" s="90"/>
      <c r="CA288" s="91"/>
      <c r="CB288" s="94" t="str">
        <f t="shared" si="626"/>
        <v/>
      </c>
      <c r="CC288" s="93"/>
      <c r="CD288" s="94" t="str">
        <f t="shared" si="627"/>
        <v/>
      </c>
      <c r="CE288" s="69"/>
      <c r="CF288" s="95" t="str">
        <f t="shared" si="628"/>
        <v/>
      </c>
      <c r="CG288" s="96"/>
      <c r="CH288" s="89" t="str">
        <f t="shared" si="629"/>
        <v/>
      </c>
      <c r="CI288" s="89" t="str">
        <f t="shared" si="630"/>
        <v/>
      </c>
      <c r="CJ288" s="94" t="str">
        <f t="shared" si="631"/>
        <v/>
      </c>
      <c r="CK288" s="89" t="str">
        <f t="shared" si="632"/>
        <v/>
      </c>
      <c r="CL288" s="89" t="str">
        <f t="shared" si="633"/>
        <v/>
      </c>
      <c r="CM288" s="90"/>
      <c r="CN288" s="91"/>
      <c r="CO288" s="94" t="str">
        <f t="shared" si="634"/>
        <v/>
      </c>
      <c r="CP288" s="93"/>
      <c r="CQ288" s="94" t="str">
        <f t="shared" si="635"/>
        <v/>
      </c>
      <c r="CR288" s="69"/>
      <c r="CS288" s="95" t="str">
        <f t="shared" si="636"/>
        <v/>
      </c>
      <c r="CT288" s="96"/>
      <c r="CU288" s="89" t="str">
        <f t="shared" si="637"/>
        <v/>
      </c>
      <c r="CV288" s="89" t="str">
        <f t="shared" si="638"/>
        <v/>
      </c>
      <c r="CW288" s="94" t="str">
        <f t="shared" si="639"/>
        <v/>
      </c>
      <c r="CX288" s="89" t="str">
        <f t="shared" si="640"/>
        <v/>
      </c>
      <c r="CY288" s="89" t="str">
        <f t="shared" si="641"/>
        <v/>
      </c>
      <c r="CZ288" s="97"/>
    </row>
    <row r="289" spans="1:104" ht="45.75" thickBot="1" x14ac:dyDescent="0.3">
      <c r="A289" s="17">
        <v>286</v>
      </c>
      <c r="B289" s="76" t="str">
        <f t="shared" ref="B289:B329" si="645">IF(I289="","",I289)</f>
        <v>Administración de Bienes y Servicios</v>
      </c>
      <c r="C289" s="76" t="str">
        <f t="shared" ref="C289:C329" si="646">IF(P289="","",P289)</f>
        <v>Consumo del recurso hídrico</v>
      </c>
      <c r="D289" s="76" t="str">
        <f t="shared" ref="D289:D329" si="647">IF(Q289="","",Q289)</f>
        <v>Agotamiento del recurso hídrico</v>
      </c>
      <c r="E289" s="82">
        <v>43647</v>
      </c>
      <c r="F289" s="168" t="s">
        <v>334</v>
      </c>
      <c r="G289" s="99" t="s">
        <v>177</v>
      </c>
      <c r="H289" s="99" t="s">
        <v>336</v>
      </c>
      <c r="I289" s="77" t="s">
        <v>11</v>
      </c>
      <c r="J289" s="78" t="s">
        <v>90</v>
      </c>
      <c r="K289" s="111" t="s">
        <v>230</v>
      </c>
      <c r="L289" s="53" t="s">
        <v>263</v>
      </c>
      <c r="M289" s="80" t="s">
        <v>233</v>
      </c>
      <c r="N289" s="77" t="s">
        <v>199</v>
      </c>
      <c r="O289" s="77" t="s">
        <v>461</v>
      </c>
      <c r="P289" s="77" t="s">
        <v>21</v>
      </c>
      <c r="Q289" s="77" t="s">
        <v>52</v>
      </c>
      <c r="R289" s="78" t="s">
        <v>71</v>
      </c>
      <c r="S289" s="81" t="s">
        <v>75</v>
      </c>
      <c r="T289" s="82">
        <v>43647</v>
      </c>
      <c r="U289" s="78" t="s">
        <v>100</v>
      </c>
      <c r="V289" s="78" t="s">
        <v>103</v>
      </c>
      <c r="W289" s="78" t="str">
        <f t="shared" ref="W289:W329" si="648">IF(Z289="","",IF(Z289&lt;=10,"Bajo",IF(Z289&lt;=15,"Moderado",IF(Z289&gt;15,"Alto",""))))</f>
        <v>Bajo</v>
      </c>
      <c r="X289" s="78">
        <f t="shared" ref="X289:X320" si="649">IF(U289="","",VLOOKUP(U289,MATRIZ2,2,FALSE))</f>
        <v>3</v>
      </c>
      <c r="Y289" s="78">
        <f t="shared" ref="Y289:Y320" si="650">IF(V289="","",VLOOKUP(V289,MATRIZ3,2,FALSE))</f>
        <v>3</v>
      </c>
      <c r="Z289" s="78">
        <f t="shared" ref="Z289:Z329" si="651">IF(X289="","",IF(Y289="","",(X289*Y289)))</f>
        <v>9</v>
      </c>
      <c r="AA289" s="78" t="str">
        <f t="shared" ref="AA289:AA329" si="652">IF(Z289="","",IF(Z289&lt;=10,"Tolerable",IF(Z289&lt;=15,"Potencialmente no tolerable",IF(Z289&gt;15,"No tolerable",""))))</f>
        <v>Tolerable</v>
      </c>
      <c r="AB289" s="78" t="str">
        <f t="shared" ref="AB289:AB329" si="653">IF(AA289="","",IF(AA289="Tolerable","No",IF(AA289="Potencialmente no tolerable","No",IF(AA289="No tolerable","Si",""))))</f>
        <v>No</v>
      </c>
      <c r="AC289" s="53" t="s">
        <v>306</v>
      </c>
      <c r="AD289" s="80" t="s">
        <v>230</v>
      </c>
      <c r="AE289" s="78">
        <v>0</v>
      </c>
      <c r="AF289" s="83">
        <v>0</v>
      </c>
      <c r="AG289" s="84">
        <f t="shared" ref="AG289:AG329" si="654">IF(AE289="","",IF(AF289="","",(AE289-(AE289*AF289))))</f>
        <v>0</v>
      </c>
      <c r="AH289" s="27">
        <v>0</v>
      </c>
      <c r="AI289" s="187">
        <f t="shared" si="594"/>
        <v>0</v>
      </c>
      <c r="AJ289" s="145">
        <v>44006</v>
      </c>
      <c r="AK289" s="145" t="s">
        <v>291</v>
      </c>
      <c r="AL289" s="158" t="str">
        <f>IF(MATRIZASPECTOS[[#This Row],[(2) Tipo de valoración 2020]]="","",IF(MATRIZASPECTOS[[#This Row],[(2) Tipo de valoración 2020]]="Manual","",MATRIZASPECTOS[[#This Row],[Probabilidad]]))</f>
        <v>Probable</v>
      </c>
      <c r="AM289" s="158" t="str">
        <f>IF(MATRIZASPECTOS[[#This Row],[(2) Tipo de valoración 2020]]="","",IF(MATRIZASPECTOS[[#This Row],[(2) Tipo de valoración 2020]]="Manual","",MATRIZASPECTOS[[#This Row],[Consecuencia]]))</f>
        <v>Moderada</v>
      </c>
      <c r="AN289" s="159" t="str">
        <f t="shared" si="595"/>
        <v>Bajo</v>
      </c>
      <c r="AO289" s="159">
        <f t="shared" si="596"/>
        <v>3</v>
      </c>
      <c r="AP289" s="159">
        <f t="shared" si="597"/>
        <v>3</v>
      </c>
      <c r="AQ289" s="78">
        <f t="shared" si="598"/>
        <v>9</v>
      </c>
      <c r="AR289" s="84">
        <f t="shared" si="599"/>
        <v>9</v>
      </c>
      <c r="AS289" s="78" t="str">
        <f t="shared" ref="AS289:AS329" si="655">IF(AR289="","",IF(AR289&lt;=10,"Tolerable",IF(AR289&lt;=15,"Potencialmente no tolerable",IF(AR289&gt;15,"No tolerable",""))))</f>
        <v>Tolerable</v>
      </c>
      <c r="AT289" s="78" t="str">
        <f t="shared" ref="AT289:AT329" si="656">IF(AS289="","",IF(AS289="Tolerable","No",IF(AS289="Potencialmente no tolerable","No",IF(AS289="No tolerable","Si",""))))</f>
        <v>No</v>
      </c>
      <c r="AU289" s="140" t="s">
        <v>300</v>
      </c>
      <c r="AV289" s="37" t="s">
        <v>230</v>
      </c>
      <c r="AW289" s="27">
        <v>0</v>
      </c>
      <c r="AX289" s="191">
        <v>0</v>
      </c>
      <c r="AY289" s="29">
        <f t="shared" si="600"/>
        <v>0</v>
      </c>
      <c r="AZ289" s="27">
        <v>0</v>
      </c>
      <c r="BA289" s="189">
        <f t="shared" si="601"/>
        <v>0</v>
      </c>
      <c r="BB289" s="142">
        <v>44105</v>
      </c>
      <c r="BC289" s="27" t="s">
        <v>292</v>
      </c>
      <c r="BD289" s="27" t="s">
        <v>100</v>
      </c>
      <c r="BE289" s="27" t="s">
        <v>104</v>
      </c>
      <c r="BF289" s="27" t="str">
        <f t="shared" si="602"/>
        <v>Moderado</v>
      </c>
      <c r="BG289" s="27">
        <f t="shared" si="603"/>
        <v>3</v>
      </c>
      <c r="BH289" s="27">
        <f t="shared" si="604"/>
        <v>5</v>
      </c>
      <c r="BI289" s="27">
        <f t="shared" si="605"/>
        <v>15</v>
      </c>
      <c r="BJ289" s="29">
        <f t="shared" si="606"/>
        <v>15</v>
      </c>
      <c r="BK289" s="78" t="str">
        <f t="shared" si="644"/>
        <v>Potencialmente no tolerable</v>
      </c>
      <c r="BL289" s="27" t="str">
        <f t="shared" si="607"/>
        <v>No</v>
      </c>
      <c r="BM289" s="53" t="s">
        <v>398</v>
      </c>
      <c r="BN289" s="80"/>
      <c r="BO289" s="84">
        <f t="shared" si="608"/>
        <v>0</v>
      </c>
      <c r="BP289" s="83"/>
      <c r="BQ289" s="84" t="str">
        <f t="shared" ref="BQ289:BQ329" si="657">IF(BO289="","",IF(BP289="","",(BO289-(BO289*BP289))))</f>
        <v/>
      </c>
      <c r="BR289" s="27"/>
      <c r="BS289" s="85" t="str">
        <f t="shared" ref="BS289:BS329" si="658">IF(BQ289="","",IF(BR289="","",((BQ289-BR289)/BQ289)))</f>
        <v/>
      </c>
      <c r="BT289" s="86"/>
      <c r="BU289" s="78">
        <f t="shared" si="609"/>
        <v>9</v>
      </c>
      <c r="BV289" s="78" t="str">
        <f t="shared" si="610"/>
        <v>Tolerable</v>
      </c>
      <c r="BW289" s="84" t="str">
        <f t="shared" ref="BW289:BW329" si="659">IF(BS289="","",(IF(BS289&lt;=-1%,(BU289+(ABS(BU289*BS289))),(BU289-((ABS(BU289*BS289))+BP289)))))</f>
        <v/>
      </c>
      <c r="BX289" s="78" t="str">
        <f t="shared" ref="BX289:BX329" si="660">IF(BW289="","",IF(BW289&lt;=10,"Tolerable",IF(BW289&lt;=15,"Potencialmente no tolerable",IF(BW289&gt;15,"No tolerable",""))))</f>
        <v/>
      </c>
      <c r="BY289" s="78" t="str">
        <f t="shared" ref="BY289:BY329" si="661">IF(BX289="","",IF(BX289="Tolerable","No",IF(BX289="Potencialmente no tolerable","No",IF(BX289="No tolerable","Si",""))))</f>
        <v/>
      </c>
      <c r="BZ289" s="79"/>
      <c r="CA289" s="80"/>
      <c r="CB289" s="84" t="str">
        <f t="shared" ref="CB289:CB329" si="662">IF(BR289="","",BR289)</f>
        <v/>
      </c>
      <c r="CC289" s="83"/>
      <c r="CD289" s="84" t="str">
        <f t="shared" ref="CD289:CD329" si="663">IF(CB289="","",IF(CC289="","",(CB289-(CB289*CC289))))</f>
        <v/>
      </c>
      <c r="CE289" s="27"/>
      <c r="CF289" s="85" t="str">
        <f t="shared" ref="CF289:CF329" si="664">IF(CD289="","",IF(CE289="","",((CD289-CE289)/CD289)))</f>
        <v/>
      </c>
      <c r="CG289" s="86"/>
      <c r="CH289" s="78" t="str">
        <f t="shared" ref="CH289:CH329" si="665">IF(BW289="","",BW289)</f>
        <v/>
      </c>
      <c r="CI289" s="78" t="str">
        <f t="shared" ref="CI289:CI329" si="666">IF(BX289="","",BX289)</f>
        <v/>
      </c>
      <c r="CJ289" s="84" t="str">
        <f t="shared" ref="CJ289:CJ329" si="667">IF(CF289="","",(IF(CF289&lt;=-1%,(CH289+(ABS(CH289*CF289))),(CH289-((ABS(CH289*CF289))+CC289)))))</f>
        <v/>
      </c>
      <c r="CK289" s="78" t="str">
        <f t="shared" ref="CK289:CK329" si="668">IF(CJ289="","",IF(CJ289&lt;=10,"Tolerable",IF(CJ289&lt;=15,"Potencialmente no tolerable",IF(CJ289&gt;15,"No tolerable",""))))</f>
        <v/>
      </c>
      <c r="CL289" s="78" t="str">
        <f t="shared" ref="CL289:CL329" si="669">IF(CK289="","",IF(CK289="Tolerable","No",IF(CK289="Potencialmente no tolerable","No",IF(CK289="No tolerable","Si",""))))</f>
        <v/>
      </c>
      <c r="CM289" s="79"/>
      <c r="CN289" s="80"/>
      <c r="CO289" s="84" t="str">
        <f t="shared" ref="CO289:CO329" si="670">IF(CE289="","",CE289)</f>
        <v/>
      </c>
      <c r="CP289" s="83"/>
      <c r="CQ289" s="84" t="str">
        <f t="shared" ref="CQ289:CQ329" si="671">IF(CO289="","",IF(CP289="","",(CO289-(CO289*CP289))))</f>
        <v/>
      </c>
      <c r="CR289" s="27"/>
      <c r="CS289" s="85" t="str">
        <f t="shared" ref="CS289:CS329" si="672">IF(CQ289="","",IF(CR289="","",((CQ289-CR289)/CQ289)))</f>
        <v/>
      </c>
      <c r="CT289" s="86"/>
      <c r="CU289" s="78" t="str">
        <f t="shared" ref="CU289:CU329" si="673">IF(CJ289="","",CJ289)</f>
        <v/>
      </c>
      <c r="CV289" s="78" t="str">
        <f t="shared" ref="CV289:CV329" si="674">IF(CK289="","",CK289)</f>
        <v/>
      </c>
      <c r="CW289" s="84" t="str">
        <f t="shared" ref="CW289:CW329" si="675">IF(CS289="","",(IF(CS289&lt;=-1%,(CU289+(ABS(CU289*CS289))),(CU289-((ABS(CU289*CS289))+CP289)))))</f>
        <v/>
      </c>
      <c r="CX289" s="78" t="str">
        <f t="shared" ref="CX289:CX329" si="676">IF(CW289="","",IF(CW289&lt;=10,"Tolerable",IF(CW289&lt;=15,"Potencialmente no tolerable",IF(CW289&gt;15,"No tolerable",""))))</f>
        <v/>
      </c>
      <c r="CY289" s="78" t="str">
        <f t="shared" ref="CY289:CY329" si="677">IF(CX289="","",IF(CX289="Tolerable","No",IF(CX289="Potencialmente no tolerable","No",IF(CX289="No tolerable","Si",""))))</f>
        <v/>
      </c>
      <c r="CZ289" s="87"/>
    </row>
    <row r="290" spans="1:104" ht="54.75" thickBot="1" x14ac:dyDescent="0.3">
      <c r="A290" s="17">
        <v>287</v>
      </c>
      <c r="B290" s="76" t="str">
        <f t="shared" si="645"/>
        <v>Administración de Bienes y Servicios</v>
      </c>
      <c r="C290" s="76" t="str">
        <f t="shared" si="646"/>
        <v>Consumo del recurso hídrico</v>
      </c>
      <c r="D290" s="76" t="str">
        <f t="shared" si="647"/>
        <v>Agotamiento del recurso hídrico</v>
      </c>
      <c r="E290" s="82">
        <v>43647</v>
      </c>
      <c r="F290" s="168" t="s">
        <v>334</v>
      </c>
      <c r="G290" s="99" t="s">
        <v>177</v>
      </c>
      <c r="H290" s="99" t="s">
        <v>336</v>
      </c>
      <c r="I290" s="77" t="s">
        <v>11</v>
      </c>
      <c r="J290" s="78" t="s">
        <v>90</v>
      </c>
      <c r="K290" s="111" t="s">
        <v>230</v>
      </c>
      <c r="L290" s="53" t="s">
        <v>263</v>
      </c>
      <c r="M290" s="80" t="s">
        <v>233</v>
      </c>
      <c r="N290" s="77" t="s">
        <v>200</v>
      </c>
      <c r="O290" s="77" t="s">
        <v>461</v>
      </c>
      <c r="P290" s="77" t="s">
        <v>21</v>
      </c>
      <c r="Q290" s="77" t="s">
        <v>52</v>
      </c>
      <c r="R290" s="78" t="s">
        <v>71</v>
      </c>
      <c r="S290" s="81" t="s">
        <v>75</v>
      </c>
      <c r="T290" s="82">
        <v>43647</v>
      </c>
      <c r="U290" s="78" t="s">
        <v>99</v>
      </c>
      <c r="V290" s="78" t="s">
        <v>102</v>
      </c>
      <c r="W290" s="78" t="str">
        <f t="shared" si="648"/>
        <v>Bajo</v>
      </c>
      <c r="X290" s="78">
        <f t="shared" si="649"/>
        <v>1</v>
      </c>
      <c r="Y290" s="78">
        <f t="shared" si="650"/>
        <v>1</v>
      </c>
      <c r="Z290" s="78">
        <f t="shared" si="651"/>
        <v>1</v>
      </c>
      <c r="AA290" s="78" t="str">
        <f t="shared" si="652"/>
        <v>Tolerable</v>
      </c>
      <c r="AB290" s="78" t="str">
        <f t="shared" si="653"/>
        <v>No</v>
      </c>
      <c r="AC290" s="53" t="s">
        <v>306</v>
      </c>
      <c r="AD290" s="80" t="s">
        <v>230</v>
      </c>
      <c r="AE290" s="78">
        <v>0</v>
      </c>
      <c r="AF290" s="83">
        <v>0</v>
      </c>
      <c r="AG290" s="84">
        <f t="shared" si="654"/>
        <v>0</v>
      </c>
      <c r="AH290" s="27">
        <v>0</v>
      </c>
      <c r="AI290" s="187">
        <f t="shared" si="594"/>
        <v>0</v>
      </c>
      <c r="AJ290" s="145">
        <v>44006</v>
      </c>
      <c r="AK290" s="145" t="s">
        <v>291</v>
      </c>
      <c r="AL290" s="158" t="str">
        <f>IF(MATRIZASPECTOS[[#This Row],[(2) Tipo de valoración 2020]]="","",IF(MATRIZASPECTOS[[#This Row],[(2) Tipo de valoración 2020]]="Manual","",MATRIZASPECTOS[[#This Row],[Probabilidad]]))</f>
        <v>Improbable</v>
      </c>
      <c r="AM290" s="158" t="str">
        <f>IF(MATRIZASPECTOS[[#This Row],[(2) Tipo de valoración 2020]]="","",IF(MATRIZASPECTOS[[#This Row],[(2) Tipo de valoración 2020]]="Manual","",MATRIZASPECTOS[[#This Row],[Consecuencia]]))</f>
        <v>Baja</v>
      </c>
      <c r="AN290" s="159" t="str">
        <f t="shared" si="595"/>
        <v>Bajo</v>
      </c>
      <c r="AO290" s="159">
        <f t="shared" si="596"/>
        <v>1</v>
      </c>
      <c r="AP290" s="159">
        <f t="shared" si="597"/>
        <v>1</v>
      </c>
      <c r="AQ290" s="78">
        <f t="shared" si="598"/>
        <v>1</v>
      </c>
      <c r="AR290" s="84">
        <f t="shared" si="599"/>
        <v>1</v>
      </c>
      <c r="AS290" s="78" t="str">
        <f t="shared" si="655"/>
        <v>Tolerable</v>
      </c>
      <c r="AT290" s="78" t="str">
        <f t="shared" si="656"/>
        <v>No</v>
      </c>
      <c r="AU290" s="140" t="s">
        <v>300</v>
      </c>
      <c r="AV290" s="37" t="s">
        <v>230</v>
      </c>
      <c r="AW290" s="27">
        <v>0</v>
      </c>
      <c r="AX290" s="191">
        <v>0</v>
      </c>
      <c r="AY290" s="29">
        <f t="shared" si="600"/>
        <v>0</v>
      </c>
      <c r="AZ290" s="27">
        <v>0</v>
      </c>
      <c r="BA290" s="189">
        <f t="shared" si="601"/>
        <v>0</v>
      </c>
      <c r="BB290" s="142">
        <v>44105</v>
      </c>
      <c r="BC290" s="27" t="s">
        <v>292</v>
      </c>
      <c r="BD290" s="27" t="s">
        <v>99</v>
      </c>
      <c r="BE290" s="27" t="s">
        <v>103</v>
      </c>
      <c r="BF290" s="27" t="str">
        <f t="shared" si="602"/>
        <v>Bajo</v>
      </c>
      <c r="BG290" s="27">
        <f t="shared" si="603"/>
        <v>1</v>
      </c>
      <c r="BH290" s="27">
        <f t="shared" si="604"/>
        <v>3</v>
      </c>
      <c r="BI290" s="27">
        <f t="shared" si="605"/>
        <v>3</v>
      </c>
      <c r="BJ290" s="29">
        <f t="shared" si="606"/>
        <v>3</v>
      </c>
      <c r="BK290" s="78" t="str">
        <f t="shared" si="644"/>
        <v>Tolerable</v>
      </c>
      <c r="BL290" s="27" t="str">
        <f t="shared" si="607"/>
        <v>No</v>
      </c>
      <c r="BM290" s="53" t="s">
        <v>397</v>
      </c>
      <c r="BN290" s="80"/>
      <c r="BO290" s="84">
        <f t="shared" si="608"/>
        <v>0</v>
      </c>
      <c r="BP290" s="83"/>
      <c r="BQ290" s="84" t="str">
        <f t="shared" si="657"/>
        <v/>
      </c>
      <c r="BR290" s="27"/>
      <c r="BS290" s="85" t="str">
        <f t="shared" si="658"/>
        <v/>
      </c>
      <c r="BT290" s="86"/>
      <c r="BU290" s="78">
        <f t="shared" si="609"/>
        <v>1</v>
      </c>
      <c r="BV290" s="78" t="str">
        <f t="shared" si="610"/>
        <v>Tolerable</v>
      </c>
      <c r="BW290" s="84" t="str">
        <f t="shared" si="659"/>
        <v/>
      </c>
      <c r="BX290" s="78" t="str">
        <f t="shared" si="660"/>
        <v/>
      </c>
      <c r="BY290" s="78" t="str">
        <f t="shared" si="661"/>
        <v/>
      </c>
      <c r="BZ290" s="79"/>
      <c r="CA290" s="80"/>
      <c r="CB290" s="84" t="str">
        <f t="shared" si="662"/>
        <v/>
      </c>
      <c r="CC290" s="83"/>
      <c r="CD290" s="84" t="str">
        <f t="shared" si="663"/>
        <v/>
      </c>
      <c r="CE290" s="27"/>
      <c r="CF290" s="85" t="str">
        <f t="shared" si="664"/>
        <v/>
      </c>
      <c r="CG290" s="86"/>
      <c r="CH290" s="78" t="str">
        <f t="shared" si="665"/>
        <v/>
      </c>
      <c r="CI290" s="78" t="str">
        <f t="shared" si="666"/>
        <v/>
      </c>
      <c r="CJ290" s="84" t="str">
        <f t="shared" si="667"/>
        <v/>
      </c>
      <c r="CK290" s="78" t="str">
        <f t="shared" si="668"/>
        <v/>
      </c>
      <c r="CL290" s="78" t="str">
        <f t="shared" si="669"/>
        <v/>
      </c>
      <c r="CM290" s="79"/>
      <c r="CN290" s="80"/>
      <c r="CO290" s="84" t="str">
        <f t="shared" si="670"/>
        <v/>
      </c>
      <c r="CP290" s="83"/>
      <c r="CQ290" s="84" t="str">
        <f t="shared" si="671"/>
        <v/>
      </c>
      <c r="CR290" s="27"/>
      <c r="CS290" s="85" t="str">
        <f t="shared" si="672"/>
        <v/>
      </c>
      <c r="CT290" s="86"/>
      <c r="CU290" s="78" t="str">
        <f t="shared" si="673"/>
        <v/>
      </c>
      <c r="CV290" s="78" t="str">
        <f t="shared" si="674"/>
        <v/>
      </c>
      <c r="CW290" s="84" t="str">
        <f t="shared" si="675"/>
        <v/>
      </c>
      <c r="CX290" s="78" t="str">
        <f t="shared" si="676"/>
        <v/>
      </c>
      <c r="CY290" s="78" t="str">
        <f t="shared" si="677"/>
        <v/>
      </c>
      <c r="CZ290" s="87"/>
    </row>
    <row r="291" spans="1:104" ht="63.75" thickBot="1" x14ac:dyDescent="0.3">
      <c r="A291" s="17">
        <v>288</v>
      </c>
      <c r="B291" s="76" t="str">
        <f t="shared" si="645"/>
        <v>Administración de Bienes y Servicios</v>
      </c>
      <c r="C291" s="76" t="str">
        <f t="shared" si="646"/>
        <v>Consumo de energía eléctrica</v>
      </c>
      <c r="D291" s="76" t="str">
        <f t="shared" si="647"/>
        <v>Presión sobre el recurso energético eléctrico</v>
      </c>
      <c r="E291" s="82">
        <v>43647</v>
      </c>
      <c r="F291" s="168" t="s">
        <v>334</v>
      </c>
      <c r="G291" s="99" t="s">
        <v>177</v>
      </c>
      <c r="H291" s="99" t="s">
        <v>336</v>
      </c>
      <c r="I291" s="77" t="s">
        <v>11</v>
      </c>
      <c r="J291" s="78" t="s">
        <v>90</v>
      </c>
      <c r="K291" s="111" t="s">
        <v>230</v>
      </c>
      <c r="L291" s="53" t="s">
        <v>263</v>
      </c>
      <c r="M291" s="80" t="s">
        <v>233</v>
      </c>
      <c r="N291" s="77" t="s">
        <v>201</v>
      </c>
      <c r="O291" s="77" t="s">
        <v>461</v>
      </c>
      <c r="P291" s="77" t="s">
        <v>36</v>
      </c>
      <c r="Q291" s="77" t="s">
        <v>65</v>
      </c>
      <c r="R291" s="78" t="s">
        <v>71</v>
      </c>
      <c r="S291" s="81" t="s">
        <v>75</v>
      </c>
      <c r="T291" s="82">
        <v>43647</v>
      </c>
      <c r="U291" s="78" t="s">
        <v>101</v>
      </c>
      <c r="V291" s="78" t="s">
        <v>104</v>
      </c>
      <c r="W291" s="78" t="str">
        <f t="shared" si="648"/>
        <v>Alto</v>
      </c>
      <c r="X291" s="78">
        <f t="shared" si="649"/>
        <v>5</v>
      </c>
      <c r="Y291" s="78">
        <f t="shared" si="650"/>
        <v>5</v>
      </c>
      <c r="Z291" s="78">
        <f t="shared" si="651"/>
        <v>25</v>
      </c>
      <c r="AA291" s="78" t="str">
        <f t="shared" si="652"/>
        <v>No tolerable</v>
      </c>
      <c r="AB291" s="78" t="str">
        <f t="shared" si="653"/>
        <v>Si</v>
      </c>
      <c r="AC291" s="53" t="s">
        <v>307</v>
      </c>
      <c r="AD291" s="80" t="s">
        <v>283</v>
      </c>
      <c r="AE291" s="78">
        <v>68.84</v>
      </c>
      <c r="AF291" s="83">
        <v>0</v>
      </c>
      <c r="AG291" s="84">
        <f t="shared" si="654"/>
        <v>68.84</v>
      </c>
      <c r="AH291" s="27">
        <v>76.09</v>
      </c>
      <c r="AI291" s="187">
        <f t="shared" si="594"/>
        <v>-0.10531667635095875</v>
      </c>
      <c r="AJ291" s="145">
        <v>44006</v>
      </c>
      <c r="AK291" s="145" t="s">
        <v>291</v>
      </c>
      <c r="AL291" s="158" t="str">
        <f>IF(MATRIZASPECTOS[[#This Row],[(2) Tipo de valoración 2020]]="","",IF(MATRIZASPECTOS[[#This Row],[(2) Tipo de valoración 2020]]="Manual","",MATRIZASPECTOS[[#This Row],[Probabilidad]]))</f>
        <v>Certeza</v>
      </c>
      <c r="AM291" s="158" t="str">
        <f>IF(MATRIZASPECTOS[[#This Row],[(2) Tipo de valoración 2020]]="","",IF(MATRIZASPECTOS[[#This Row],[(2) Tipo de valoración 2020]]="Manual","",MATRIZASPECTOS[[#This Row],[Consecuencia]]))</f>
        <v>Alta</v>
      </c>
      <c r="AN291" s="159" t="str">
        <f t="shared" si="595"/>
        <v>Alto</v>
      </c>
      <c r="AO291" s="159">
        <f t="shared" si="596"/>
        <v>5</v>
      </c>
      <c r="AP291" s="159">
        <f t="shared" si="597"/>
        <v>5</v>
      </c>
      <c r="AQ291" s="78">
        <f t="shared" si="598"/>
        <v>25</v>
      </c>
      <c r="AR291" s="84">
        <f t="shared" si="599"/>
        <v>27.632916908773968</v>
      </c>
      <c r="AS291" s="78" t="str">
        <f t="shared" si="655"/>
        <v>No tolerable</v>
      </c>
      <c r="AT291" s="78" t="str">
        <f t="shared" si="656"/>
        <v>Si</v>
      </c>
      <c r="AU291" s="140" t="s">
        <v>301</v>
      </c>
      <c r="AV291" s="37" t="s">
        <v>283</v>
      </c>
      <c r="AW291" s="27">
        <v>76.09</v>
      </c>
      <c r="AX291" s="191">
        <v>0.14845894940336801</v>
      </c>
      <c r="AY291" s="29">
        <f t="shared" si="600"/>
        <v>64.793758539897738</v>
      </c>
      <c r="AZ291" s="27">
        <v>59.39</v>
      </c>
      <c r="BA291" s="189">
        <f t="shared" si="601"/>
        <v>8.3399368421732956E-2</v>
      </c>
      <c r="BB291" s="142">
        <v>44105</v>
      </c>
      <c r="BC291" s="27" t="s">
        <v>291</v>
      </c>
      <c r="BD291" s="27" t="str">
        <f>IF(MATRIZASPECTOS[[#This Row],[(E) Tipo de valoración extraordinaria 2020]]="","",IF(MATRIZASPECTOS[[#This Row],[(E) Tipo de valoración extraordinaria 2020]]="Manual","",MATRIZASPECTOS[[#This Row],[(2) Probabilidad]]))</f>
        <v>Certeza</v>
      </c>
      <c r="BE291" s="27" t="str">
        <f>IF(MATRIZASPECTOS[[#This Row],[(E) Tipo de valoración extraordinaria 2020]]="","",IF(MATRIZASPECTOS[[#This Row],[(E) Tipo de valoración extraordinaria 2020]]="Manual","",MATRIZASPECTOS[[#This Row],[(2) Consecuencia]]))</f>
        <v>Alta</v>
      </c>
      <c r="BF291" s="27" t="str">
        <f t="shared" si="602"/>
        <v>Alto</v>
      </c>
      <c r="BG291" s="27">
        <f t="shared" si="603"/>
        <v>5</v>
      </c>
      <c r="BH291" s="27">
        <f t="shared" si="604"/>
        <v>5</v>
      </c>
      <c r="BI291" s="29">
        <f t="shared" si="605"/>
        <v>27.632916908773968</v>
      </c>
      <c r="BJ291" s="29">
        <f t="shared" si="606"/>
        <v>25.179890141528624</v>
      </c>
      <c r="BK291" s="78" t="str">
        <f t="shared" si="644"/>
        <v>No tolerable</v>
      </c>
      <c r="BL291" s="27" t="str">
        <f t="shared" si="607"/>
        <v>Si</v>
      </c>
      <c r="BM291" s="53" t="s">
        <v>453</v>
      </c>
      <c r="BN291" s="80"/>
      <c r="BO291" s="84">
        <f t="shared" si="608"/>
        <v>76.09</v>
      </c>
      <c r="BP291" s="83"/>
      <c r="BQ291" s="84" t="str">
        <f t="shared" si="657"/>
        <v/>
      </c>
      <c r="BR291" s="27"/>
      <c r="BS291" s="85" t="str">
        <f t="shared" si="658"/>
        <v/>
      </c>
      <c r="BT291" s="86"/>
      <c r="BU291" s="78">
        <f t="shared" si="609"/>
        <v>27.632916908773968</v>
      </c>
      <c r="BV291" s="78" t="str">
        <f t="shared" si="610"/>
        <v>No tolerable</v>
      </c>
      <c r="BW291" s="84" t="str">
        <f t="shared" si="659"/>
        <v/>
      </c>
      <c r="BX291" s="78" t="str">
        <f t="shared" si="660"/>
        <v/>
      </c>
      <c r="BY291" s="78" t="str">
        <f t="shared" si="661"/>
        <v/>
      </c>
      <c r="BZ291" s="79"/>
      <c r="CA291" s="80"/>
      <c r="CB291" s="84" t="str">
        <f t="shared" si="662"/>
        <v/>
      </c>
      <c r="CC291" s="83"/>
      <c r="CD291" s="84" t="str">
        <f t="shared" si="663"/>
        <v/>
      </c>
      <c r="CE291" s="27"/>
      <c r="CF291" s="85" t="str">
        <f t="shared" si="664"/>
        <v/>
      </c>
      <c r="CG291" s="86"/>
      <c r="CH291" s="78" t="str">
        <f t="shared" si="665"/>
        <v/>
      </c>
      <c r="CI291" s="78" t="str">
        <f t="shared" si="666"/>
        <v/>
      </c>
      <c r="CJ291" s="84" t="str">
        <f t="shared" si="667"/>
        <v/>
      </c>
      <c r="CK291" s="78" t="str">
        <f t="shared" si="668"/>
        <v/>
      </c>
      <c r="CL291" s="78" t="str">
        <f t="shared" si="669"/>
        <v/>
      </c>
      <c r="CM291" s="79"/>
      <c r="CN291" s="80"/>
      <c r="CO291" s="84" t="str">
        <f t="shared" si="670"/>
        <v/>
      </c>
      <c r="CP291" s="83"/>
      <c r="CQ291" s="84" t="str">
        <f t="shared" si="671"/>
        <v/>
      </c>
      <c r="CR291" s="27"/>
      <c r="CS291" s="85" t="str">
        <f t="shared" si="672"/>
        <v/>
      </c>
      <c r="CT291" s="86"/>
      <c r="CU291" s="78" t="str">
        <f t="shared" si="673"/>
        <v/>
      </c>
      <c r="CV291" s="78" t="str">
        <f t="shared" si="674"/>
        <v/>
      </c>
      <c r="CW291" s="84" t="str">
        <f t="shared" si="675"/>
        <v/>
      </c>
      <c r="CX291" s="78" t="str">
        <f t="shared" si="676"/>
        <v/>
      </c>
      <c r="CY291" s="78" t="str">
        <f t="shared" si="677"/>
        <v/>
      </c>
      <c r="CZ291" s="87"/>
    </row>
    <row r="292" spans="1:104" ht="45.75" thickBot="1" x14ac:dyDescent="0.3">
      <c r="A292" s="17">
        <v>289</v>
      </c>
      <c r="B292" s="76" t="str">
        <f t="shared" si="645"/>
        <v>Administración de Bienes y Servicios</v>
      </c>
      <c r="C292" s="76" t="str">
        <f t="shared" si="646"/>
        <v>Consumo de materias primas e insumos</v>
      </c>
      <c r="D292" s="76" t="str">
        <f t="shared" si="647"/>
        <v>Agotamiento de los recursos naturales no renovables</v>
      </c>
      <c r="E292" s="82">
        <v>43647</v>
      </c>
      <c r="F292" s="168" t="s">
        <v>334</v>
      </c>
      <c r="G292" s="99" t="s">
        <v>177</v>
      </c>
      <c r="H292" s="99" t="s">
        <v>336</v>
      </c>
      <c r="I292" s="77" t="s">
        <v>11</v>
      </c>
      <c r="J292" s="78" t="s">
        <v>90</v>
      </c>
      <c r="K292" s="111" t="s">
        <v>230</v>
      </c>
      <c r="L292" s="53" t="s">
        <v>263</v>
      </c>
      <c r="M292" s="80" t="s">
        <v>233</v>
      </c>
      <c r="N292" s="77" t="s">
        <v>202</v>
      </c>
      <c r="O292" s="77" t="s">
        <v>457</v>
      </c>
      <c r="P292" s="77" t="s">
        <v>24</v>
      </c>
      <c r="Q292" s="77" t="s">
        <v>62</v>
      </c>
      <c r="R292" s="78" t="s">
        <v>71</v>
      </c>
      <c r="S292" s="81" t="s">
        <v>77</v>
      </c>
      <c r="T292" s="82">
        <v>43647</v>
      </c>
      <c r="U292" s="78" t="s">
        <v>100</v>
      </c>
      <c r="V292" s="78" t="s">
        <v>104</v>
      </c>
      <c r="W292" s="78" t="str">
        <f t="shared" si="648"/>
        <v>Moderado</v>
      </c>
      <c r="X292" s="78">
        <f t="shared" si="649"/>
        <v>3</v>
      </c>
      <c r="Y292" s="78">
        <f t="shared" si="650"/>
        <v>5</v>
      </c>
      <c r="Z292" s="78">
        <f t="shared" si="651"/>
        <v>15</v>
      </c>
      <c r="AA292" s="78" t="str">
        <f t="shared" si="652"/>
        <v>Potencialmente no tolerable</v>
      </c>
      <c r="AB292" s="78" t="str">
        <f t="shared" si="653"/>
        <v>No</v>
      </c>
      <c r="AC292" s="53" t="s">
        <v>306</v>
      </c>
      <c r="AD292" s="80" t="s">
        <v>230</v>
      </c>
      <c r="AE292" s="78">
        <v>0</v>
      </c>
      <c r="AF292" s="83">
        <v>0</v>
      </c>
      <c r="AG292" s="84">
        <f t="shared" si="654"/>
        <v>0</v>
      </c>
      <c r="AH292" s="27">
        <v>0</v>
      </c>
      <c r="AI292" s="187">
        <f t="shared" si="594"/>
        <v>0</v>
      </c>
      <c r="AJ292" s="145">
        <v>44006</v>
      </c>
      <c r="AK292" s="145" t="s">
        <v>291</v>
      </c>
      <c r="AL292" s="158" t="str">
        <f>IF(MATRIZASPECTOS[[#This Row],[(2) Tipo de valoración 2020]]="","",IF(MATRIZASPECTOS[[#This Row],[(2) Tipo de valoración 2020]]="Manual","",MATRIZASPECTOS[[#This Row],[Probabilidad]]))</f>
        <v>Probable</v>
      </c>
      <c r="AM292" s="158" t="str">
        <f>IF(MATRIZASPECTOS[[#This Row],[(2) Tipo de valoración 2020]]="","",IF(MATRIZASPECTOS[[#This Row],[(2) Tipo de valoración 2020]]="Manual","",MATRIZASPECTOS[[#This Row],[Consecuencia]]))</f>
        <v>Alta</v>
      </c>
      <c r="AN292" s="159" t="str">
        <f t="shared" si="595"/>
        <v>Moderado</v>
      </c>
      <c r="AO292" s="159">
        <f t="shared" si="596"/>
        <v>3</v>
      </c>
      <c r="AP292" s="159">
        <f t="shared" si="597"/>
        <v>5</v>
      </c>
      <c r="AQ292" s="78">
        <f t="shared" si="598"/>
        <v>15</v>
      </c>
      <c r="AR292" s="84">
        <f t="shared" si="599"/>
        <v>15</v>
      </c>
      <c r="AS292" s="78" t="str">
        <f t="shared" si="655"/>
        <v>Potencialmente no tolerable</v>
      </c>
      <c r="AT292" s="78" t="str">
        <f t="shared" si="656"/>
        <v>No</v>
      </c>
      <c r="AU292" s="140" t="s">
        <v>300</v>
      </c>
      <c r="AV292" s="37" t="s">
        <v>230</v>
      </c>
      <c r="AW292" s="27">
        <v>0</v>
      </c>
      <c r="AX292" s="191">
        <v>0</v>
      </c>
      <c r="AY292" s="29">
        <f t="shared" si="600"/>
        <v>0</v>
      </c>
      <c r="AZ292" s="27">
        <v>0</v>
      </c>
      <c r="BA292" s="189">
        <f t="shared" si="601"/>
        <v>0</v>
      </c>
      <c r="BB292" s="145">
        <v>44105</v>
      </c>
      <c r="BC292" s="27" t="s">
        <v>292</v>
      </c>
      <c r="BD292" s="27" t="s">
        <v>100</v>
      </c>
      <c r="BE292" s="27" t="s">
        <v>103</v>
      </c>
      <c r="BF292" s="27" t="str">
        <f t="shared" si="602"/>
        <v>Bajo</v>
      </c>
      <c r="BG292" s="27">
        <f t="shared" si="603"/>
        <v>3</v>
      </c>
      <c r="BH292" s="27">
        <f t="shared" si="604"/>
        <v>3</v>
      </c>
      <c r="BI292" s="27">
        <f t="shared" si="605"/>
        <v>9</v>
      </c>
      <c r="BJ292" s="29">
        <f t="shared" si="606"/>
        <v>9</v>
      </c>
      <c r="BK292" s="78" t="str">
        <f t="shared" si="644"/>
        <v>Tolerable</v>
      </c>
      <c r="BL292" s="27" t="str">
        <f t="shared" si="607"/>
        <v>No</v>
      </c>
      <c r="BM292" s="53" t="s">
        <v>436</v>
      </c>
      <c r="BN292" s="80"/>
      <c r="BO292" s="84">
        <f t="shared" si="608"/>
        <v>0</v>
      </c>
      <c r="BP292" s="83"/>
      <c r="BQ292" s="84" t="str">
        <f t="shared" si="657"/>
        <v/>
      </c>
      <c r="BR292" s="27"/>
      <c r="BS292" s="85" t="str">
        <f t="shared" si="658"/>
        <v/>
      </c>
      <c r="BT292" s="86"/>
      <c r="BU292" s="78">
        <f t="shared" si="609"/>
        <v>15</v>
      </c>
      <c r="BV292" s="78" t="str">
        <f t="shared" si="610"/>
        <v>Potencialmente no tolerable</v>
      </c>
      <c r="BW292" s="84" t="str">
        <f t="shared" si="659"/>
        <v/>
      </c>
      <c r="BX292" s="78" t="str">
        <f t="shared" si="660"/>
        <v/>
      </c>
      <c r="BY292" s="78" t="str">
        <f t="shared" si="661"/>
        <v/>
      </c>
      <c r="BZ292" s="79"/>
      <c r="CA292" s="80"/>
      <c r="CB292" s="84" t="str">
        <f t="shared" si="662"/>
        <v/>
      </c>
      <c r="CC292" s="83"/>
      <c r="CD292" s="84" t="str">
        <f t="shared" si="663"/>
        <v/>
      </c>
      <c r="CE292" s="27"/>
      <c r="CF292" s="85" t="str">
        <f t="shared" si="664"/>
        <v/>
      </c>
      <c r="CG292" s="86"/>
      <c r="CH292" s="78" t="str">
        <f t="shared" si="665"/>
        <v/>
      </c>
      <c r="CI292" s="78" t="str">
        <f t="shared" si="666"/>
        <v/>
      </c>
      <c r="CJ292" s="84" t="str">
        <f t="shared" si="667"/>
        <v/>
      </c>
      <c r="CK292" s="78" t="str">
        <f t="shared" si="668"/>
        <v/>
      </c>
      <c r="CL292" s="78" t="str">
        <f t="shared" si="669"/>
        <v/>
      </c>
      <c r="CM292" s="79"/>
      <c r="CN292" s="80"/>
      <c r="CO292" s="84" t="str">
        <f t="shared" si="670"/>
        <v/>
      </c>
      <c r="CP292" s="83"/>
      <c r="CQ292" s="84" t="str">
        <f t="shared" si="671"/>
        <v/>
      </c>
      <c r="CR292" s="27"/>
      <c r="CS292" s="85" t="str">
        <f t="shared" si="672"/>
        <v/>
      </c>
      <c r="CT292" s="86"/>
      <c r="CU292" s="78" t="str">
        <f t="shared" si="673"/>
        <v/>
      </c>
      <c r="CV292" s="78" t="str">
        <f t="shared" si="674"/>
        <v/>
      </c>
      <c r="CW292" s="84" t="str">
        <f t="shared" si="675"/>
        <v/>
      </c>
      <c r="CX292" s="78" t="str">
        <f t="shared" si="676"/>
        <v/>
      </c>
      <c r="CY292" s="78" t="str">
        <f t="shared" si="677"/>
        <v/>
      </c>
      <c r="CZ292" s="87"/>
    </row>
    <row r="293" spans="1:104" ht="45.75" thickBot="1" x14ac:dyDescent="0.3">
      <c r="A293" s="17">
        <v>290</v>
      </c>
      <c r="B293" s="76" t="str">
        <f t="shared" si="645"/>
        <v>Administración de Bienes y Servicios</v>
      </c>
      <c r="C293" s="76" t="str">
        <f t="shared" si="646"/>
        <v>Consumo de materias primas e insumos</v>
      </c>
      <c r="D293" s="76" t="str">
        <f t="shared" si="647"/>
        <v>Agotamiento general de los recursos naturales</v>
      </c>
      <c r="E293" s="82">
        <v>43647</v>
      </c>
      <c r="F293" s="168" t="s">
        <v>334</v>
      </c>
      <c r="G293" s="99" t="s">
        <v>177</v>
      </c>
      <c r="H293" s="99" t="s">
        <v>336</v>
      </c>
      <c r="I293" s="77" t="s">
        <v>11</v>
      </c>
      <c r="J293" s="78" t="s">
        <v>90</v>
      </c>
      <c r="K293" s="111" t="s">
        <v>230</v>
      </c>
      <c r="L293" s="53" t="s">
        <v>263</v>
      </c>
      <c r="M293" s="80" t="s">
        <v>233</v>
      </c>
      <c r="N293" s="77" t="s">
        <v>205</v>
      </c>
      <c r="O293" s="77" t="s">
        <v>457</v>
      </c>
      <c r="P293" s="77" t="s">
        <v>24</v>
      </c>
      <c r="Q293" s="77" t="s">
        <v>63</v>
      </c>
      <c r="R293" s="78" t="s">
        <v>71</v>
      </c>
      <c r="S293" s="81" t="s">
        <v>77</v>
      </c>
      <c r="T293" s="82">
        <v>43647</v>
      </c>
      <c r="U293" s="78" t="s">
        <v>101</v>
      </c>
      <c r="V293" s="78" t="s">
        <v>103</v>
      </c>
      <c r="W293" s="78" t="str">
        <f t="shared" si="648"/>
        <v>Moderado</v>
      </c>
      <c r="X293" s="78">
        <f t="shared" si="649"/>
        <v>5</v>
      </c>
      <c r="Y293" s="78">
        <f t="shared" si="650"/>
        <v>3</v>
      </c>
      <c r="Z293" s="78">
        <f t="shared" si="651"/>
        <v>15</v>
      </c>
      <c r="AA293" s="78" t="str">
        <f t="shared" si="652"/>
        <v>Potencialmente no tolerable</v>
      </c>
      <c r="AB293" s="78" t="str">
        <f t="shared" si="653"/>
        <v>No</v>
      </c>
      <c r="AC293" s="53" t="s">
        <v>306</v>
      </c>
      <c r="AD293" s="80" t="s">
        <v>230</v>
      </c>
      <c r="AE293" s="78">
        <v>0</v>
      </c>
      <c r="AF293" s="83">
        <v>0</v>
      </c>
      <c r="AG293" s="84">
        <f t="shared" si="654"/>
        <v>0</v>
      </c>
      <c r="AH293" s="27">
        <v>0</v>
      </c>
      <c r="AI293" s="187">
        <f t="shared" si="594"/>
        <v>0</v>
      </c>
      <c r="AJ293" s="145">
        <v>44006</v>
      </c>
      <c r="AK293" s="145" t="s">
        <v>291</v>
      </c>
      <c r="AL293" s="158" t="str">
        <f>IF(MATRIZASPECTOS[[#This Row],[(2) Tipo de valoración 2020]]="","",IF(MATRIZASPECTOS[[#This Row],[(2) Tipo de valoración 2020]]="Manual","",MATRIZASPECTOS[[#This Row],[Probabilidad]]))</f>
        <v>Certeza</v>
      </c>
      <c r="AM293" s="158" t="str">
        <f>IF(MATRIZASPECTOS[[#This Row],[(2) Tipo de valoración 2020]]="","",IF(MATRIZASPECTOS[[#This Row],[(2) Tipo de valoración 2020]]="Manual","",MATRIZASPECTOS[[#This Row],[Consecuencia]]))</f>
        <v>Moderada</v>
      </c>
      <c r="AN293" s="159" t="str">
        <f t="shared" si="595"/>
        <v>Moderado</v>
      </c>
      <c r="AO293" s="159">
        <f t="shared" si="596"/>
        <v>5</v>
      </c>
      <c r="AP293" s="159">
        <f t="shared" si="597"/>
        <v>3</v>
      </c>
      <c r="AQ293" s="78">
        <f t="shared" si="598"/>
        <v>15</v>
      </c>
      <c r="AR293" s="84">
        <f t="shared" si="599"/>
        <v>15</v>
      </c>
      <c r="AS293" s="78" t="str">
        <f t="shared" si="655"/>
        <v>Potencialmente no tolerable</v>
      </c>
      <c r="AT293" s="78" t="str">
        <f t="shared" si="656"/>
        <v>No</v>
      </c>
      <c r="AU293" s="140" t="s">
        <v>300</v>
      </c>
      <c r="AV293" s="37" t="s">
        <v>230</v>
      </c>
      <c r="AW293" s="27">
        <v>0</v>
      </c>
      <c r="AX293" s="191">
        <v>0</v>
      </c>
      <c r="AY293" s="29">
        <f t="shared" si="600"/>
        <v>0</v>
      </c>
      <c r="AZ293" s="27">
        <v>0</v>
      </c>
      <c r="BA293" s="189">
        <f t="shared" si="601"/>
        <v>0</v>
      </c>
      <c r="BB293" s="145">
        <v>44105</v>
      </c>
      <c r="BC293" s="27" t="s">
        <v>292</v>
      </c>
      <c r="BD293" s="27" t="s">
        <v>99</v>
      </c>
      <c r="BE293" s="27" t="s">
        <v>102</v>
      </c>
      <c r="BF293" s="27" t="str">
        <f t="shared" si="602"/>
        <v>Bajo</v>
      </c>
      <c r="BG293" s="27">
        <f t="shared" si="603"/>
        <v>1</v>
      </c>
      <c r="BH293" s="27">
        <f t="shared" si="604"/>
        <v>1</v>
      </c>
      <c r="BI293" s="27">
        <f t="shared" si="605"/>
        <v>1</v>
      </c>
      <c r="BJ293" s="29">
        <f t="shared" si="606"/>
        <v>1</v>
      </c>
      <c r="BK293" s="78" t="str">
        <f t="shared" si="644"/>
        <v>Tolerable</v>
      </c>
      <c r="BL293" s="27" t="str">
        <f t="shared" si="607"/>
        <v>No</v>
      </c>
      <c r="BM293" s="53" t="s">
        <v>424</v>
      </c>
      <c r="BN293" s="80"/>
      <c r="BO293" s="84">
        <f t="shared" si="608"/>
        <v>0</v>
      </c>
      <c r="BP293" s="83"/>
      <c r="BQ293" s="84" t="str">
        <f t="shared" si="657"/>
        <v/>
      </c>
      <c r="BR293" s="27"/>
      <c r="BS293" s="85" t="str">
        <f t="shared" si="658"/>
        <v/>
      </c>
      <c r="BT293" s="86"/>
      <c r="BU293" s="78">
        <f t="shared" si="609"/>
        <v>15</v>
      </c>
      <c r="BV293" s="78" t="str">
        <f t="shared" si="610"/>
        <v>Potencialmente no tolerable</v>
      </c>
      <c r="BW293" s="84" t="str">
        <f t="shared" si="659"/>
        <v/>
      </c>
      <c r="BX293" s="78" t="str">
        <f t="shared" si="660"/>
        <v/>
      </c>
      <c r="BY293" s="78" t="str">
        <f t="shared" si="661"/>
        <v/>
      </c>
      <c r="BZ293" s="79"/>
      <c r="CA293" s="80"/>
      <c r="CB293" s="84" t="str">
        <f t="shared" si="662"/>
        <v/>
      </c>
      <c r="CC293" s="83"/>
      <c r="CD293" s="84" t="str">
        <f t="shared" si="663"/>
        <v/>
      </c>
      <c r="CE293" s="27"/>
      <c r="CF293" s="85" t="str">
        <f t="shared" si="664"/>
        <v/>
      </c>
      <c r="CG293" s="86"/>
      <c r="CH293" s="78" t="str">
        <f t="shared" si="665"/>
        <v/>
      </c>
      <c r="CI293" s="78" t="str">
        <f t="shared" si="666"/>
        <v/>
      </c>
      <c r="CJ293" s="84" t="str">
        <f t="shared" si="667"/>
        <v/>
      </c>
      <c r="CK293" s="78" t="str">
        <f t="shared" si="668"/>
        <v/>
      </c>
      <c r="CL293" s="78" t="str">
        <f t="shared" si="669"/>
        <v/>
      </c>
      <c r="CM293" s="79"/>
      <c r="CN293" s="80"/>
      <c r="CO293" s="84" t="str">
        <f t="shared" si="670"/>
        <v/>
      </c>
      <c r="CP293" s="83"/>
      <c r="CQ293" s="84" t="str">
        <f t="shared" si="671"/>
        <v/>
      </c>
      <c r="CR293" s="27"/>
      <c r="CS293" s="85" t="str">
        <f t="shared" si="672"/>
        <v/>
      </c>
      <c r="CT293" s="86"/>
      <c r="CU293" s="78" t="str">
        <f t="shared" si="673"/>
        <v/>
      </c>
      <c r="CV293" s="78" t="str">
        <f t="shared" si="674"/>
        <v/>
      </c>
      <c r="CW293" s="84" t="str">
        <f t="shared" si="675"/>
        <v/>
      </c>
      <c r="CX293" s="78" t="str">
        <f t="shared" si="676"/>
        <v/>
      </c>
      <c r="CY293" s="78" t="str">
        <f t="shared" si="677"/>
        <v/>
      </c>
      <c r="CZ293" s="87"/>
    </row>
    <row r="294" spans="1:104" ht="45.75" thickBot="1" x14ac:dyDescent="0.3">
      <c r="A294" s="17">
        <v>291</v>
      </c>
      <c r="B294" s="76" t="str">
        <f t="shared" si="645"/>
        <v>Administración de Bienes y Servicios</v>
      </c>
      <c r="C294" s="76" t="str">
        <f t="shared" si="646"/>
        <v>Consumo de materias primas e insumos</v>
      </c>
      <c r="D294" s="76" t="str">
        <f t="shared" si="647"/>
        <v>Agotamiento de los recursos naturales no renovables</v>
      </c>
      <c r="E294" s="82">
        <v>43647</v>
      </c>
      <c r="F294" s="168" t="s">
        <v>334</v>
      </c>
      <c r="G294" s="99" t="s">
        <v>177</v>
      </c>
      <c r="H294" s="99" t="s">
        <v>336</v>
      </c>
      <c r="I294" s="77" t="s">
        <v>11</v>
      </c>
      <c r="J294" s="78" t="s">
        <v>90</v>
      </c>
      <c r="K294" s="111" t="s">
        <v>230</v>
      </c>
      <c r="L294" s="53" t="s">
        <v>263</v>
      </c>
      <c r="M294" s="80" t="s">
        <v>233</v>
      </c>
      <c r="N294" s="77" t="s">
        <v>203</v>
      </c>
      <c r="O294" s="77" t="s">
        <v>458</v>
      </c>
      <c r="P294" s="77" t="s">
        <v>24</v>
      </c>
      <c r="Q294" s="77" t="s">
        <v>62</v>
      </c>
      <c r="R294" s="78" t="s">
        <v>71</v>
      </c>
      <c r="S294" s="81" t="s">
        <v>77</v>
      </c>
      <c r="T294" s="82">
        <v>43647</v>
      </c>
      <c r="U294" s="78" t="s">
        <v>101</v>
      </c>
      <c r="V294" s="78" t="s">
        <v>104</v>
      </c>
      <c r="W294" s="78" t="str">
        <f t="shared" si="648"/>
        <v>Alto</v>
      </c>
      <c r="X294" s="78">
        <f t="shared" si="649"/>
        <v>5</v>
      </c>
      <c r="Y294" s="78">
        <f t="shared" si="650"/>
        <v>5</v>
      </c>
      <c r="Z294" s="78">
        <f t="shared" si="651"/>
        <v>25</v>
      </c>
      <c r="AA294" s="78" t="str">
        <f t="shared" si="652"/>
        <v>No tolerable</v>
      </c>
      <c r="AB294" s="78" t="str">
        <f t="shared" si="653"/>
        <v>Si</v>
      </c>
      <c r="AC294" s="53" t="s">
        <v>306</v>
      </c>
      <c r="AD294" s="80" t="s">
        <v>230</v>
      </c>
      <c r="AE294" s="78">
        <v>0</v>
      </c>
      <c r="AF294" s="83">
        <v>0</v>
      </c>
      <c r="AG294" s="84">
        <f t="shared" si="654"/>
        <v>0</v>
      </c>
      <c r="AH294" s="27">
        <v>0</v>
      </c>
      <c r="AI294" s="187">
        <f t="shared" si="594"/>
        <v>0</v>
      </c>
      <c r="AJ294" s="145">
        <v>44006</v>
      </c>
      <c r="AK294" s="145" t="s">
        <v>291</v>
      </c>
      <c r="AL294" s="158" t="str">
        <f>IF(MATRIZASPECTOS[[#This Row],[(2) Tipo de valoración 2020]]="","",IF(MATRIZASPECTOS[[#This Row],[(2) Tipo de valoración 2020]]="Manual","",MATRIZASPECTOS[[#This Row],[Probabilidad]]))</f>
        <v>Certeza</v>
      </c>
      <c r="AM294" s="158" t="str">
        <f>IF(MATRIZASPECTOS[[#This Row],[(2) Tipo de valoración 2020]]="","",IF(MATRIZASPECTOS[[#This Row],[(2) Tipo de valoración 2020]]="Manual","",MATRIZASPECTOS[[#This Row],[Consecuencia]]))</f>
        <v>Alta</v>
      </c>
      <c r="AN294" s="159" t="str">
        <f t="shared" si="595"/>
        <v>Alto</v>
      </c>
      <c r="AO294" s="159">
        <f t="shared" si="596"/>
        <v>5</v>
      </c>
      <c r="AP294" s="159">
        <f t="shared" si="597"/>
        <v>5</v>
      </c>
      <c r="AQ294" s="78">
        <f t="shared" si="598"/>
        <v>25</v>
      </c>
      <c r="AR294" s="84">
        <f t="shared" si="599"/>
        <v>25</v>
      </c>
      <c r="AS294" s="78" t="str">
        <f t="shared" si="655"/>
        <v>No tolerable</v>
      </c>
      <c r="AT294" s="78" t="str">
        <f t="shared" si="656"/>
        <v>Si</v>
      </c>
      <c r="AU294" s="140" t="s">
        <v>300</v>
      </c>
      <c r="AV294" s="37" t="s">
        <v>230</v>
      </c>
      <c r="AW294" s="27">
        <v>0</v>
      </c>
      <c r="AX294" s="191">
        <v>0</v>
      </c>
      <c r="AY294" s="29">
        <f t="shared" si="600"/>
        <v>0</v>
      </c>
      <c r="AZ294" s="27">
        <v>0</v>
      </c>
      <c r="BA294" s="189">
        <f t="shared" si="601"/>
        <v>0</v>
      </c>
      <c r="BB294" s="145">
        <v>44105</v>
      </c>
      <c r="BC294" s="27" t="s">
        <v>292</v>
      </c>
      <c r="BD294" s="27" t="s">
        <v>100</v>
      </c>
      <c r="BE294" s="27" t="s">
        <v>103</v>
      </c>
      <c r="BF294" s="27" t="str">
        <f t="shared" si="602"/>
        <v>Bajo</v>
      </c>
      <c r="BG294" s="27">
        <f t="shared" si="603"/>
        <v>3</v>
      </c>
      <c r="BH294" s="27">
        <f t="shared" si="604"/>
        <v>3</v>
      </c>
      <c r="BI294" s="27">
        <f t="shared" si="605"/>
        <v>9</v>
      </c>
      <c r="BJ294" s="29">
        <f t="shared" si="606"/>
        <v>9</v>
      </c>
      <c r="BK294" s="78" t="str">
        <f t="shared" si="644"/>
        <v>Tolerable</v>
      </c>
      <c r="BL294" s="27" t="str">
        <f t="shared" si="607"/>
        <v>No</v>
      </c>
      <c r="BM294" s="53" t="s">
        <v>432</v>
      </c>
      <c r="BN294" s="80"/>
      <c r="BO294" s="84">
        <f t="shared" si="608"/>
        <v>0</v>
      </c>
      <c r="BP294" s="83"/>
      <c r="BQ294" s="84" t="str">
        <f t="shared" si="657"/>
        <v/>
      </c>
      <c r="BR294" s="27"/>
      <c r="BS294" s="85" t="str">
        <f t="shared" si="658"/>
        <v/>
      </c>
      <c r="BT294" s="86"/>
      <c r="BU294" s="78">
        <f t="shared" si="609"/>
        <v>25</v>
      </c>
      <c r="BV294" s="78" t="str">
        <f t="shared" si="610"/>
        <v>No tolerable</v>
      </c>
      <c r="BW294" s="84" t="str">
        <f t="shared" si="659"/>
        <v/>
      </c>
      <c r="BX294" s="78" t="str">
        <f t="shared" si="660"/>
        <v/>
      </c>
      <c r="BY294" s="78" t="str">
        <f t="shared" si="661"/>
        <v/>
      </c>
      <c r="BZ294" s="79"/>
      <c r="CA294" s="80"/>
      <c r="CB294" s="84" t="str">
        <f t="shared" si="662"/>
        <v/>
      </c>
      <c r="CC294" s="83"/>
      <c r="CD294" s="84" t="str">
        <f t="shared" si="663"/>
        <v/>
      </c>
      <c r="CE294" s="27"/>
      <c r="CF294" s="85" t="str">
        <f t="shared" si="664"/>
        <v/>
      </c>
      <c r="CG294" s="86"/>
      <c r="CH294" s="78" t="str">
        <f t="shared" si="665"/>
        <v/>
      </c>
      <c r="CI294" s="78" t="str">
        <f t="shared" si="666"/>
        <v/>
      </c>
      <c r="CJ294" s="84" t="str">
        <f t="shared" si="667"/>
        <v/>
      </c>
      <c r="CK294" s="78" t="str">
        <f t="shared" si="668"/>
        <v/>
      </c>
      <c r="CL294" s="78" t="str">
        <f t="shared" si="669"/>
        <v/>
      </c>
      <c r="CM294" s="79"/>
      <c r="CN294" s="80"/>
      <c r="CO294" s="84" t="str">
        <f t="shared" si="670"/>
        <v/>
      </c>
      <c r="CP294" s="83"/>
      <c r="CQ294" s="84" t="str">
        <f t="shared" si="671"/>
        <v/>
      </c>
      <c r="CR294" s="27"/>
      <c r="CS294" s="85" t="str">
        <f t="shared" si="672"/>
        <v/>
      </c>
      <c r="CT294" s="86"/>
      <c r="CU294" s="78" t="str">
        <f t="shared" si="673"/>
        <v/>
      </c>
      <c r="CV294" s="78" t="str">
        <f t="shared" si="674"/>
        <v/>
      </c>
      <c r="CW294" s="84" t="str">
        <f t="shared" si="675"/>
        <v/>
      </c>
      <c r="CX294" s="78" t="str">
        <f t="shared" si="676"/>
        <v/>
      </c>
      <c r="CY294" s="78" t="str">
        <f t="shared" si="677"/>
        <v/>
      </c>
      <c r="CZ294" s="87"/>
    </row>
    <row r="295" spans="1:104" ht="45.75" thickBot="1" x14ac:dyDescent="0.3">
      <c r="A295" s="17">
        <v>292</v>
      </c>
      <c r="B295" s="76" t="str">
        <f t="shared" si="645"/>
        <v>Administración de Bienes y Servicios</v>
      </c>
      <c r="C295" s="76" t="str">
        <f t="shared" si="646"/>
        <v>Consumo de materias primas e insumos</v>
      </c>
      <c r="D295" s="76" t="str">
        <f t="shared" si="647"/>
        <v>Agotamiento de los recursos naturales no renovables</v>
      </c>
      <c r="E295" s="82">
        <v>43647</v>
      </c>
      <c r="F295" s="168" t="s">
        <v>334</v>
      </c>
      <c r="G295" s="99" t="s">
        <v>177</v>
      </c>
      <c r="H295" s="99" t="s">
        <v>336</v>
      </c>
      <c r="I295" s="77" t="s">
        <v>11</v>
      </c>
      <c r="J295" s="78" t="s">
        <v>90</v>
      </c>
      <c r="K295" s="111" t="s">
        <v>230</v>
      </c>
      <c r="L295" s="53" t="s">
        <v>263</v>
      </c>
      <c r="M295" s="80" t="s">
        <v>233</v>
      </c>
      <c r="N295" s="77" t="s">
        <v>204</v>
      </c>
      <c r="O295" s="77" t="s">
        <v>458</v>
      </c>
      <c r="P295" s="77" t="s">
        <v>24</v>
      </c>
      <c r="Q295" s="77" t="s">
        <v>62</v>
      </c>
      <c r="R295" s="78" t="s">
        <v>71</v>
      </c>
      <c r="S295" s="81" t="s">
        <v>77</v>
      </c>
      <c r="T295" s="82">
        <v>43647</v>
      </c>
      <c r="U295" s="78" t="s">
        <v>101</v>
      </c>
      <c r="V295" s="78" t="s">
        <v>104</v>
      </c>
      <c r="W295" s="78" t="str">
        <f t="shared" si="648"/>
        <v>Alto</v>
      </c>
      <c r="X295" s="78">
        <f t="shared" si="649"/>
        <v>5</v>
      </c>
      <c r="Y295" s="78">
        <f t="shared" si="650"/>
        <v>5</v>
      </c>
      <c r="Z295" s="78">
        <f t="shared" si="651"/>
        <v>25</v>
      </c>
      <c r="AA295" s="78" t="str">
        <f t="shared" si="652"/>
        <v>No tolerable</v>
      </c>
      <c r="AB295" s="78" t="str">
        <f t="shared" si="653"/>
        <v>Si</v>
      </c>
      <c r="AC295" s="53" t="s">
        <v>306</v>
      </c>
      <c r="AD295" s="80" t="s">
        <v>230</v>
      </c>
      <c r="AE295" s="78">
        <v>0</v>
      </c>
      <c r="AF295" s="83">
        <v>0</v>
      </c>
      <c r="AG295" s="84">
        <f t="shared" si="654"/>
        <v>0</v>
      </c>
      <c r="AH295" s="27">
        <v>0</v>
      </c>
      <c r="AI295" s="187">
        <f t="shared" si="594"/>
        <v>0</v>
      </c>
      <c r="AJ295" s="145">
        <v>44006</v>
      </c>
      <c r="AK295" s="145" t="s">
        <v>291</v>
      </c>
      <c r="AL295" s="158" t="str">
        <f>IF(MATRIZASPECTOS[[#This Row],[(2) Tipo de valoración 2020]]="","",IF(MATRIZASPECTOS[[#This Row],[(2) Tipo de valoración 2020]]="Manual","",MATRIZASPECTOS[[#This Row],[Probabilidad]]))</f>
        <v>Certeza</v>
      </c>
      <c r="AM295" s="158" t="str">
        <f>IF(MATRIZASPECTOS[[#This Row],[(2) Tipo de valoración 2020]]="","",IF(MATRIZASPECTOS[[#This Row],[(2) Tipo de valoración 2020]]="Manual","",MATRIZASPECTOS[[#This Row],[Consecuencia]]))</f>
        <v>Alta</v>
      </c>
      <c r="AN295" s="159" t="str">
        <f t="shared" si="595"/>
        <v>Alto</v>
      </c>
      <c r="AO295" s="159">
        <f t="shared" si="596"/>
        <v>5</v>
      </c>
      <c r="AP295" s="159">
        <f t="shared" si="597"/>
        <v>5</v>
      </c>
      <c r="AQ295" s="78">
        <f t="shared" si="598"/>
        <v>25</v>
      </c>
      <c r="AR295" s="84">
        <f t="shared" si="599"/>
        <v>25</v>
      </c>
      <c r="AS295" s="78" t="str">
        <f t="shared" si="655"/>
        <v>No tolerable</v>
      </c>
      <c r="AT295" s="78" t="str">
        <f t="shared" si="656"/>
        <v>Si</v>
      </c>
      <c r="AU295" s="140" t="s">
        <v>300</v>
      </c>
      <c r="AV295" s="37" t="s">
        <v>230</v>
      </c>
      <c r="AW295" s="27">
        <v>0</v>
      </c>
      <c r="AX295" s="191">
        <v>0</v>
      </c>
      <c r="AY295" s="29">
        <f t="shared" si="600"/>
        <v>0</v>
      </c>
      <c r="AZ295" s="27">
        <v>0</v>
      </c>
      <c r="BA295" s="189">
        <f t="shared" si="601"/>
        <v>0</v>
      </c>
      <c r="BB295" s="145">
        <v>44105</v>
      </c>
      <c r="BC295" s="27" t="s">
        <v>292</v>
      </c>
      <c r="BD295" s="27" t="s">
        <v>100</v>
      </c>
      <c r="BE295" s="27" t="s">
        <v>103</v>
      </c>
      <c r="BF295" s="27" t="str">
        <f t="shared" si="602"/>
        <v>Bajo</v>
      </c>
      <c r="BG295" s="27">
        <f t="shared" si="603"/>
        <v>3</v>
      </c>
      <c r="BH295" s="27">
        <f t="shared" si="604"/>
        <v>3</v>
      </c>
      <c r="BI295" s="27">
        <f t="shared" si="605"/>
        <v>9</v>
      </c>
      <c r="BJ295" s="29">
        <f t="shared" si="606"/>
        <v>9</v>
      </c>
      <c r="BK295" s="78" t="str">
        <f t="shared" si="644"/>
        <v>Tolerable</v>
      </c>
      <c r="BL295" s="27" t="str">
        <f t="shared" si="607"/>
        <v>No</v>
      </c>
      <c r="BM295" s="53" t="s">
        <v>431</v>
      </c>
      <c r="BN295" s="80"/>
      <c r="BO295" s="84">
        <f t="shared" si="608"/>
        <v>0</v>
      </c>
      <c r="BP295" s="83"/>
      <c r="BQ295" s="84" t="str">
        <f t="shared" si="657"/>
        <v/>
      </c>
      <c r="BR295" s="27"/>
      <c r="BS295" s="85" t="str">
        <f t="shared" si="658"/>
        <v/>
      </c>
      <c r="BT295" s="86"/>
      <c r="BU295" s="78">
        <f t="shared" si="609"/>
        <v>25</v>
      </c>
      <c r="BV295" s="78" t="str">
        <f t="shared" si="610"/>
        <v>No tolerable</v>
      </c>
      <c r="BW295" s="84" t="str">
        <f t="shared" si="659"/>
        <v/>
      </c>
      <c r="BX295" s="78" t="str">
        <f t="shared" si="660"/>
        <v/>
      </c>
      <c r="BY295" s="78" t="str">
        <f t="shared" si="661"/>
        <v/>
      </c>
      <c r="BZ295" s="79"/>
      <c r="CA295" s="80"/>
      <c r="CB295" s="84" t="str">
        <f t="shared" si="662"/>
        <v/>
      </c>
      <c r="CC295" s="83"/>
      <c r="CD295" s="84" t="str">
        <f t="shared" si="663"/>
        <v/>
      </c>
      <c r="CE295" s="27"/>
      <c r="CF295" s="85" t="str">
        <f t="shared" si="664"/>
        <v/>
      </c>
      <c r="CG295" s="86"/>
      <c r="CH295" s="78" t="str">
        <f t="shared" si="665"/>
        <v/>
      </c>
      <c r="CI295" s="78" t="str">
        <f t="shared" si="666"/>
        <v/>
      </c>
      <c r="CJ295" s="84" t="str">
        <f t="shared" si="667"/>
        <v/>
      </c>
      <c r="CK295" s="78" t="str">
        <f t="shared" si="668"/>
        <v/>
      </c>
      <c r="CL295" s="78" t="str">
        <f t="shared" si="669"/>
        <v/>
      </c>
      <c r="CM295" s="79"/>
      <c r="CN295" s="80"/>
      <c r="CO295" s="84" t="str">
        <f t="shared" si="670"/>
        <v/>
      </c>
      <c r="CP295" s="83"/>
      <c r="CQ295" s="84" t="str">
        <f t="shared" si="671"/>
        <v/>
      </c>
      <c r="CR295" s="27"/>
      <c r="CS295" s="85" t="str">
        <f t="shared" si="672"/>
        <v/>
      </c>
      <c r="CT295" s="86"/>
      <c r="CU295" s="78" t="str">
        <f t="shared" si="673"/>
        <v/>
      </c>
      <c r="CV295" s="78" t="str">
        <f t="shared" si="674"/>
        <v/>
      </c>
      <c r="CW295" s="84" t="str">
        <f t="shared" si="675"/>
        <v/>
      </c>
      <c r="CX295" s="78" t="str">
        <f t="shared" si="676"/>
        <v/>
      </c>
      <c r="CY295" s="78" t="str">
        <f t="shared" si="677"/>
        <v/>
      </c>
      <c r="CZ295" s="87"/>
    </row>
    <row r="296" spans="1:104" ht="45.75" thickBot="1" x14ac:dyDescent="0.3">
      <c r="A296" s="17">
        <v>293</v>
      </c>
      <c r="B296" s="76" t="str">
        <f t="shared" si="645"/>
        <v>Administración de Bienes y Servicios</v>
      </c>
      <c r="C296" s="76" t="str">
        <f t="shared" si="646"/>
        <v>Consumo de materias primas e insumos</v>
      </c>
      <c r="D296" s="76" t="str">
        <f t="shared" si="647"/>
        <v>Agotamiento general de los recursos naturales</v>
      </c>
      <c r="E296" s="82">
        <v>43647</v>
      </c>
      <c r="F296" s="168" t="s">
        <v>334</v>
      </c>
      <c r="G296" s="99" t="s">
        <v>177</v>
      </c>
      <c r="H296" s="99" t="s">
        <v>336</v>
      </c>
      <c r="I296" s="77" t="s">
        <v>11</v>
      </c>
      <c r="J296" s="78" t="s">
        <v>90</v>
      </c>
      <c r="K296" s="111" t="s">
        <v>230</v>
      </c>
      <c r="L296" s="53" t="s">
        <v>263</v>
      </c>
      <c r="M296" s="80" t="s">
        <v>233</v>
      </c>
      <c r="N296" s="77" t="s">
        <v>206</v>
      </c>
      <c r="O296" s="77" t="s">
        <v>457</v>
      </c>
      <c r="P296" s="77" t="s">
        <v>24</v>
      </c>
      <c r="Q296" s="77" t="s">
        <v>63</v>
      </c>
      <c r="R296" s="78" t="s">
        <v>71</v>
      </c>
      <c r="S296" s="81" t="s">
        <v>77</v>
      </c>
      <c r="T296" s="82">
        <v>43647</v>
      </c>
      <c r="U296" s="78" t="s">
        <v>101</v>
      </c>
      <c r="V296" s="78" t="s">
        <v>102</v>
      </c>
      <c r="W296" s="78" t="str">
        <f t="shared" si="648"/>
        <v>Bajo</v>
      </c>
      <c r="X296" s="78">
        <f t="shared" si="649"/>
        <v>5</v>
      </c>
      <c r="Y296" s="78">
        <f t="shared" si="650"/>
        <v>1</v>
      </c>
      <c r="Z296" s="78">
        <f t="shared" si="651"/>
        <v>5</v>
      </c>
      <c r="AA296" s="78" t="str">
        <f t="shared" si="652"/>
        <v>Tolerable</v>
      </c>
      <c r="AB296" s="78" t="str">
        <f t="shared" si="653"/>
        <v>No</v>
      </c>
      <c r="AC296" s="53" t="s">
        <v>306</v>
      </c>
      <c r="AD296" s="80" t="s">
        <v>230</v>
      </c>
      <c r="AE296" s="78">
        <v>0</v>
      </c>
      <c r="AF296" s="83">
        <v>0</v>
      </c>
      <c r="AG296" s="84">
        <f t="shared" si="654"/>
        <v>0</v>
      </c>
      <c r="AH296" s="27">
        <v>0</v>
      </c>
      <c r="AI296" s="187">
        <f t="shared" si="594"/>
        <v>0</v>
      </c>
      <c r="AJ296" s="145">
        <v>44006</v>
      </c>
      <c r="AK296" s="145" t="s">
        <v>291</v>
      </c>
      <c r="AL296" s="158" t="str">
        <f>IF(MATRIZASPECTOS[[#This Row],[(2) Tipo de valoración 2020]]="","",IF(MATRIZASPECTOS[[#This Row],[(2) Tipo de valoración 2020]]="Manual","",MATRIZASPECTOS[[#This Row],[Probabilidad]]))</f>
        <v>Certeza</v>
      </c>
      <c r="AM296" s="158" t="str">
        <f>IF(MATRIZASPECTOS[[#This Row],[(2) Tipo de valoración 2020]]="","",IF(MATRIZASPECTOS[[#This Row],[(2) Tipo de valoración 2020]]="Manual","",MATRIZASPECTOS[[#This Row],[Consecuencia]]))</f>
        <v>Baja</v>
      </c>
      <c r="AN296" s="159" t="str">
        <f t="shared" si="595"/>
        <v>Bajo</v>
      </c>
      <c r="AO296" s="159">
        <f t="shared" si="596"/>
        <v>5</v>
      </c>
      <c r="AP296" s="159">
        <f t="shared" si="597"/>
        <v>1</v>
      </c>
      <c r="AQ296" s="78">
        <f t="shared" si="598"/>
        <v>5</v>
      </c>
      <c r="AR296" s="84">
        <f t="shared" si="599"/>
        <v>5</v>
      </c>
      <c r="AS296" s="78" t="str">
        <f t="shared" si="655"/>
        <v>Tolerable</v>
      </c>
      <c r="AT296" s="78" t="str">
        <f t="shared" si="656"/>
        <v>No</v>
      </c>
      <c r="AU296" s="140" t="s">
        <v>282</v>
      </c>
      <c r="AV296" s="37" t="s">
        <v>230</v>
      </c>
      <c r="AW296" s="27">
        <v>0</v>
      </c>
      <c r="AX296" s="191">
        <v>0</v>
      </c>
      <c r="AY296" s="29">
        <f t="shared" si="600"/>
        <v>0</v>
      </c>
      <c r="AZ296" s="27">
        <v>0</v>
      </c>
      <c r="BA296" s="189">
        <f t="shared" si="601"/>
        <v>0</v>
      </c>
      <c r="BB296" s="142">
        <v>44105</v>
      </c>
      <c r="BC296" s="27" t="s">
        <v>291</v>
      </c>
      <c r="BD296" s="27" t="str">
        <f>IF(MATRIZASPECTOS[[#This Row],[(E) Tipo de valoración extraordinaria 2020]]="","",IF(MATRIZASPECTOS[[#This Row],[(E) Tipo de valoración extraordinaria 2020]]="Manual","",MATRIZASPECTOS[[#This Row],[(2) Probabilidad]]))</f>
        <v>Certeza</v>
      </c>
      <c r="BE296" s="27" t="str">
        <f>IF(MATRIZASPECTOS[[#This Row],[(E) Tipo de valoración extraordinaria 2020]]="","",IF(MATRIZASPECTOS[[#This Row],[(E) Tipo de valoración extraordinaria 2020]]="Manual","",MATRIZASPECTOS[[#This Row],[(2) Consecuencia]]))</f>
        <v>Baja</v>
      </c>
      <c r="BF296" s="27" t="str">
        <f t="shared" si="602"/>
        <v>Bajo</v>
      </c>
      <c r="BG296" s="27">
        <f t="shared" si="603"/>
        <v>5</v>
      </c>
      <c r="BH296" s="27">
        <f t="shared" si="604"/>
        <v>1</v>
      </c>
      <c r="BI296" s="27">
        <f t="shared" si="605"/>
        <v>5</v>
      </c>
      <c r="BJ296" s="29">
        <f t="shared" si="606"/>
        <v>5</v>
      </c>
      <c r="BK296" s="78" t="str">
        <f t="shared" si="644"/>
        <v>Tolerable</v>
      </c>
      <c r="BL296" s="27" t="str">
        <f t="shared" si="607"/>
        <v>No</v>
      </c>
      <c r="BM296" s="53" t="s">
        <v>409</v>
      </c>
      <c r="BN296" s="80"/>
      <c r="BO296" s="84">
        <f t="shared" si="608"/>
        <v>0</v>
      </c>
      <c r="BP296" s="83"/>
      <c r="BQ296" s="84" t="str">
        <f t="shared" si="657"/>
        <v/>
      </c>
      <c r="BR296" s="27"/>
      <c r="BS296" s="85" t="str">
        <f t="shared" si="658"/>
        <v/>
      </c>
      <c r="BT296" s="86"/>
      <c r="BU296" s="78">
        <f t="shared" si="609"/>
        <v>5</v>
      </c>
      <c r="BV296" s="78" t="str">
        <f t="shared" si="610"/>
        <v>Tolerable</v>
      </c>
      <c r="BW296" s="84" t="str">
        <f t="shared" si="659"/>
        <v/>
      </c>
      <c r="BX296" s="78" t="str">
        <f t="shared" si="660"/>
        <v/>
      </c>
      <c r="BY296" s="78" t="str">
        <f t="shared" si="661"/>
        <v/>
      </c>
      <c r="BZ296" s="79"/>
      <c r="CA296" s="80"/>
      <c r="CB296" s="84" t="str">
        <f t="shared" si="662"/>
        <v/>
      </c>
      <c r="CC296" s="83"/>
      <c r="CD296" s="84" t="str">
        <f t="shared" si="663"/>
        <v/>
      </c>
      <c r="CE296" s="27"/>
      <c r="CF296" s="85" t="str">
        <f t="shared" si="664"/>
        <v/>
      </c>
      <c r="CG296" s="86"/>
      <c r="CH296" s="78" t="str">
        <f t="shared" si="665"/>
        <v/>
      </c>
      <c r="CI296" s="78" t="str">
        <f t="shared" si="666"/>
        <v/>
      </c>
      <c r="CJ296" s="84" t="str">
        <f t="shared" si="667"/>
        <v/>
      </c>
      <c r="CK296" s="78" t="str">
        <f t="shared" si="668"/>
        <v/>
      </c>
      <c r="CL296" s="78" t="str">
        <f t="shared" si="669"/>
        <v/>
      </c>
      <c r="CM296" s="79"/>
      <c r="CN296" s="80"/>
      <c r="CO296" s="84" t="str">
        <f t="shared" si="670"/>
        <v/>
      </c>
      <c r="CP296" s="83"/>
      <c r="CQ296" s="84" t="str">
        <f t="shared" si="671"/>
        <v/>
      </c>
      <c r="CR296" s="27"/>
      <c r="CS296" s="85" t="str">
        <f t="shared" si="672"/>
        <v/>
      </c>
      <c r="CT296" s="86"/>
      <c r="CU296" s="78" t="str">
        <f t="shared" si="673"/>
        <v/>
      </c>
      <c r="CV296" s="78" t="str">
        <f t="shared" si="674"/>
        <v/>
      </c>
      <c r="CW296" s="84" t="str">
        <f t="shared" si="675"/>
        <v/>
      </c>
      <c r="CX296" s="78" t="str">
        <f t="shared" si="676"/>
        <v/>
      </c>
      <c r="CY296" s="78" t="str">
        <f t="shared" si="677"/>
        <v/>
      </c>
      <c r="CZ296" s="87"/>
    </row>
    <row r="297" spans="1:104" ht="45.75" thickBot="1" x14ac:dyDescent="0.3">
      <c r="A297" s="17">
        <v>294</v>
      </c>
      <c r="B297" s="76" t="str">
        <f t="shared" si="645"/>
        <v>Administración de Bienes y Servicios</v>
      </c>
      <c r="C297" s="76" t="str">
        <f t="shared" si="646"/>
        <v>Consumo de materias primas e insumos</v>
      </c>
      <c r="D297" s="76" t="str">
        <f t="shared" si="647"/>
        <v>Agotamiento general de los recursos naturales</v>
      </c>
      <c r="E297" s="82">
        <v>43647</v>
      </c>
      <c r="F297" s="168" t="s">
        <v>334</v>
      </c>
      <c r="G297" s="99" t="s">
        <v>177</v>
      </c>
      <c r="H297" s="99" t="s">
        <v>336</v>
      </c>
      <c r="I297" s="77" t="s">
        <v>11</v>
      </c>
      <c r="J297" s="78" t="s">
        <v>90</v>
      </c>
      <c r="K297" s="111" t="s">
        <v>230</v>
      </c>
      <c r="L297" s="53" t="s">
        <v>263</v>
      </c>
      <c r="M297" s="80" t="s">
        <v>233</v>
      </c>
      <c r="N297" s="77" t="s">
        <v>207</v>
      </c>
      <c r="O297" s="77" t="s">
        <v>457</v>
      </c>
      <c r="P297" s="77" t="s">
        <v>24</v>
      </c>
      <c r="Q297" s="77" t="s">
        <v>63</v>
      </c>
      <c r="R297" s="78" t="s">
        <v>71</v>
      </c>
      <c r="S297" s="81" t="s">
        <v>77</v>
      </c>
      <c r="T297" s="82">
        <v>43647</v>
      </c>
      <c r="U297" s="78" t="s">
        <v>100</v>
      </c>
      <c r="V297" s="78" t="s">
        <v>102</v>
      </c>
      <c r="W297" s="78" t="str">
        <f t="shared" si="648"/>
        <v>Bajo</v>
      </c>
      <c r="X297" s="78">
        <f t="shared" si="649"/>
        <v>3</v>
      </c>
      <c r="Y297" s="78">
        <f t="shared" si="650"/>
        <v>1</v>
      </c>
      <c r="Z297" s="78">
        <f t="shared" si="651"/>
        <v>3</v>
      </c>
      <c r="AA297" s="78" t="str">
        <f t="shared" si="652"/>
        <v>Tolerable</v>
      </c>
      <c r="AB297" s="78" t="str">
        <f t="shared" si="653"/>
        <v>No</v>
      </c>
      <c r="AC297" s="53" t="s">
        <v>306</v>
      </c>
      <c r="AD297" s="80" t="s">
        <v>230</v>
      </c>
      <c r="AE297" s="78">
        <v>0</v>
      </c>
      <c r="AF297" s="83">
        <v>0</v>
      </c>
      <c r="AG297" s="84">
        <f t="shared" si="654"/>
        <v>0</v>
      </c>
      <c r="AH297" s="27">
        <v>0</v>
      </c>
      <c r="AI297" s="187">
        <f t="shared" si="594"/>
        <v>0</v>
      </c>
      <c r="AJ297" s="145">
        <v>44006</v>
      </c>
      <c r="AK297" s="145" t="s">
        <v>291</v>
      </c>
      <c r="AL297" s="158" t="str">
        <f>IF(MATRIZASPECTOS[[#This Row],[(2) Tipo de valoración 2020]]="","",IF(MATRIZASPECTOS[[#This Row],[(2) Tipo de valoración 2020]]="Manual","",MATRIZASPECTOS[[#This Row],[Probabilidad]]))</f>
        <v>Probable</v>
      </c>
      <c r="AM297" s="158" t="str">
        <f>IF(MATRIZASPECTOS[[#This Row],[(2) Tipo de valoración 2020]]="","",IF(MATRIZASPECTOS[[#This Row],[(2) Tipo de valoración 2020]]="Manual","",MATRIZASPECTOS[[#This Row],[Consecuencia]]))</f>
        <v>Baja</v>
      </c>
      <c r="AN297" s="159" t="str">
        <f t="shared" si="595"/>
        <v>Bajo</v>
      </c>
      <c r="AO297" s="159">
        <f t="shared" si="596"/>
        <v>3</v>
      </c>
      <c r="AP297" s="159">
        <f t="shared" si="597"/>
        <v>1</v>
      </c>
      <c r="AQ297" s="78">
        <f t="shared" si="598"/>
        <v>3</v>
      </c>
      <c r="AR297" s="84">
        <f t="shared" si="599"/>
        <v>3</v>
      </c>
      <c r="AS297" s="78" t="str">
        <f t="shared" si="655"/>
        <v>Tolerable</v>
      </c>
      <c r="AT297" s="78" t="str">
        <f t="shared" si="656"/>
        <v>No</v>
      </c>
      <c r="AU297" s="140" t="s">
        <v>300</v>
      </c>
      <c r="AV297" s="37" t="s">
        <v>230</v>
      </c>
      <c r="AW297" s="27">
        <v>0</v>
      </c>
      <c r="AX297" s="191">
        <v>0</v>
      </c>
      <c r="AY297" s="29">
        <f t="shared" si="600"/>
        <v>0</v>
      </c>
      <c r="AZ297" s="27">
        <v>0</v>
      </c>
      <c r="BA297" s="189">
        <f t="shared" si="601"/>
        <v>0</v>
      </c>
      <c r="BB297" s="142">
        <v>44105</v>
      </c>
      <c r="BC297" s="27" t="s">
        <v>291</v>
      </c>
      <c r="BD297" s="27" t="str">
        <f>IF(MATRIZASPECTOS[[#This Row],[(E) Tipo de valoración extraordinaria 2020]]="","",IF(MATRIZASPECTOS[[#This Row],[(E) Tipo de valoración extraordinaria 2020]]="Manual","",MATRIZASPECTOS[[#This Row],[(2) Probabilidad]]))</f>
        <v>Probable</v>
      </c>
      <c r="BE297" s="27" t="str">
        <f>IF(MATRIZASPECTOS[[#This Row],[(E) Tipo de valoración extraordinaria 2020]]="","",IF(MATRIZASPECTOS[[#This Row],[(E) Tipo de valoración extraordinaria 2020]]="Manual","",MATRIZASPECTOS[[#This Row],[(2) Consecuencia]]))</f>
        <v>Baja</v>
      </c>
      <c r="BF297" s="27" t="str">
        <f t="shared" si="602"/>
        <v>Bajo</v>
      </c>
      <c r="BG297" s="27">
        <f t="shared" si="603"/>
        <v>3</v>
      </c>
      <c r="BH297" s="27">
        <f t="shared" si="604"/>
        <v>1</v>
      </c>
      <c r="BI297" s="27">
        <f t="shared" si="605"/>
        <v>3</v>
      </c>
      <c r="BJ297" s="29">
        <f t="shared" si="606"/>
        <v>3</v>
      </c>
      <c r="BK297" s="78" t="str">
        <f t="shared" si="644"/>
        <v>Tolerable</v>
      </c>
      <c r="BL297" s="27" t="str">
        <f t="shared" si="607"/>
        <v>No</v>
      </c>
      <c r="BM297" s="53" t="s">
        <v>417</v>
      </c>
      <c r="BN297" s="80"/>
      <c r="BO297" s="84">
        <f t="shared" si="608"/>
        <v>0</v>
      </c>
      <c r="BP297" s="83"/>
      <c r="BQ297" s="84" t="str">
        <f t="shared" si="657"/>
        <v/>
      </c>
      <c r="BR297" s="27"/>
      <c r="BS297" s="85" t="str">
        <f t="shared" si="658"/>
        <v/>
      </c>
      <c r="BT297" s="86"/>
      <c r="BU297" s="78">
        <f t="shared" si="609"/>
        <v>3</v>
      </c>
      <c r="BV297" s="78" t="str">
        <f t="shared" si="610"/>
        <v>Tolerable</v>
      </c>
      <c r="BW297" s="84" t="str">
        <f t="shared" si="659"/>
        <v/>
      </c>
      <c r="BX297" s="78" t="str">
        <f t="shared" si="660"/>
        <v/>
      </c>
      <c r="BY297" s="78" t="str">
        <f t="shared" si="661"/>
        <v/>
      </c>
      <c r="BZ297" s="79"/>
      <c r="CA297" s="80"/>
      <c r="CB297" s="84" t="str">
        <f t="shared" si="662"/>
        <v/>
      </c>
      <c r="CC297" s="83"/>
      <c r="CD297" s="84" t="str">
        <f t="shared" si="663"/>
        <v/>
      </c>
      <c r="CE297" s="27"/>
      <c r="CF297" s="85" t="str">
        <f t="shared" si="664"/>
        <v/>
      </c>
      <c r="CG297" s="86"/>
      <c r="CH297" s="78" t="str">
        <f t="shared" si="665"/>
        <v/>
      </c>
      <c r="CI297" s="78" t="str">
        <f t="shared" si="666"/>
        <v/>
      </c>
      <c r="CJ297" s="84" t="str">
        <f t="shared" si="667"/>
        <v/>
      </c>
      <c r="CK297" s="78" t="str">
        <f t="shared" si="668"/>
        <v/>
      </c>
      <c r="CL297" s="78" t="str">
        <f t="shared" si="669"/>
        <v/>
      </c>
      <c r="CM297" s="79"/>
      <c r="CN297" s="80"/>
      <c r="CO297" s="84" t="str">
        <f t="shared" si="670"/>
        <v/>
      </c>
      <c r="CP297" s="83"/>
      <c r="CQ297" s="84" t="str">
        <f t="shared" si="671"/>
        <v/>
      </c>
      <c r="CR297" s="27"/>
      <c r="CS297" s="85" t="str">
        <f t="shared" si="672"/>
        <v/>
      </c>
      <c r="CT297" s="86"/>
      <c r="CU297" s="78" t="str">
        <f t="shared" si="673"/>
        <v/>
      </c>
      <c r="CV297" s="78" t="str">
        <f t="shared" si="674"/>
        <v/>
      </c>
      <c r="CW297" s="84" t="str">
        <f t="shared" si="675"/>
        <v/>
      </c>
      <c r="CX297" s="78" t="str">
        <f t="shared" si="676"/>
        <v/>
      </c>
      <c r="CY297" s="78" t="str">
        <f t="shared" si="677"/>
        <v/>
      </c>
      <c r="CZ297" s="87"/>
    </row>
    <row r="298" spans="1:104" ht="45.75" thickBot="1" x14ac:dyDescent="0.3">
      <c r="A298" s="17">
        <v>295</v>
      </c>
      <c r="B298" s="76" t="str">
        <f t="shared" si="645"/>
        <v>Administración de Bienes y Servicios</v>
      </c>
      <c r="C298" s="76" t="str">
        <f t="shared" si="646"/>
        <v>Generación de empleo</v>
      </c>
      <c r="D298" s="76" t="str">
        <f t="shared" si="647"/>
        <v>Desarrollo económico y social</v>
      </c>
      <c r="E298" s="82">
        <v>43647</v>
      </c>
      <c r="F298" s="168" t="s">
        <v>334</v>
      </c>
      <c r="G298" s="99" t="s">
        <v>177</v>
      </c>
      <c r="H298" s="99" t="s">
        <v>336</v>
      </c>
      <c r="I298" s="77" t="s">
        <v>11</v>
      </c>
      <c r="J298" s="78" t="s">
        <v>90</v>
      </c>
      <c r="K298" s="111" t="s">
        <v>230</v>
      </c>
      <c r="L298" s="53" t="s">
        <v>263</v>
      </c>
      <c r="M298" s="80" t="s">
        <v>233</v>
      </c>
      <c r="N298" s="77" t="s">
        <v>213</v>
      </c>
      <c r="O298" s="77" t="s">
        <v>461</v>
      </c>
      <c r="P298" s="77" t="s">
        <v>25</v>
      </c>
      <c r="Q298" s="77" t="s">
        <v>215</v>
      </c>
      <c r="R298" s="78" t="s">
        <v>72</v>
      </c>
      <c r="S298" s="81" t="s">
        <v>78</v>
      </c>
      <c r="T298" s="82">
        <v>43647</v>
      </c>
      <c r="U298" s="78" t="s">
        <v>101</v>
      </c>
      <c r="V298" s="78" t="s">
        <v>103</v>
      </c>
      <c r="W298" s="78" t="str">
        <f t="shared" si="648"/>
        <v>Moderado</v>
      </c>
      <c r="X298" s="78">
        <f t="shared" si="649"/>
        <v>5</v>
      </c>
      <c r="Y298" s="78">
        <f t="shared" si="650"/>
        <v>3</v>
      </c>
      <c r="Z298" s="78">
        <f t="shared" si="651"/>
        <v>15</v>
      </c>
      <c r="AA298" s="78" t="str">
        <f t="shared" si="652"/>
        <v>Potencialmente no tolerable</v>
      </c>
      <c r="AB298" s="78" t="str">
        <f t="shared" si="653"/>
        <v>No</v>
      </c>
      <c r="AC298" s="53" t="s">
        <v>306</v>
      </c>
      <c r="AD298" s="80" t="s">
        <v>230</v>
      </c>
      <c r="AE298" s="78">
        <v>0</v>
      </c>
      <c r="AF298" s="83">
        <v>0</v>
      </c>
      <c r="AG298" s="84">
        <f t="shared" si="654"/>
        <v>0</v>
      </c>
      <c r="AH298" s="27">
        <v>0</v>
      </c>
      <c r="AI298" s="187">
        <f t="shared" si="594"/>
        <v>0</v>
      </c>
      <c r="AJ298" s="145">
        <v>44006</v>
      </c>
      <c r="AK298" s="145" t="s">
        <v>291</v>
      </c>
      <c r="AL298" s="158" t="str">
        <f>IF(MATRIZASPECTOS[[#This Row],[(2) Tipo de valoración 2020]]="","",IF(MATRIZASPECTOS[[#This Row],[(2) Tipo de valoración 2020]]="Manual","",MATRIZASPECTOS[[#This Row],[Probabilidad]]))</f>
        <v>Certeza</v>
      </c>
      <c r="AM298" s="158" t="str">
        <f>IF(MATRIZASPECTOS[[#This Row],[(2) Tipo de valoración 2020]]="","",IF(MATRIZASPECTOS[[#This Row],[(2) Tipo de valoración 2020]]="Manual","",MATRIZASPECTOS[[#This Row],[Consecuencia]]))</f>
        <v>Moderada</v>
      </c>
      <c r="AN298" s="159" t="str">
        <f t="shared" si="595"/>
        <v>Moderado</v>
      </c>
      <c r="AO298" s="159">
        <f t="shared" si="596"/>
        <v>5</v>
      </c>
      <c r="AP298" s="159">
        <f t="shared" si="597"/>
        <v>3</v>
      </c>
      <c r="AQ298" s="78">
        <f t="shared" si="598"/>
        <v>15</v>
      </c>
      <c r="AR298" s="84">
        <f t="shared" si="599"/>
        <v>15</v>
      </c>
      <c r="AS298" s="78" t="str">
        <f t="shared" si="655"/>
        <v>Potencialmente no tolerable</v>
      </c>
      <c r="AT298" s="78" t="str">
        <f t="shared" si="656"/>
        <v>No</v>
      </c>
      <c r="AU298" s="140" t="s">
        <v>300</v>
      </c>
      <c r="AV298" s="37" t="s">
        <v>230</v>
      </c>
      <c r="AW298" s="27">
        <v>0</v>
      </c>
      <c r="AX298" s="191">
        <v>0</v>
      </c>
      <c r="AY298" s="29">
        <f t="shared" si="600"/>
        <v>0</v>
      </c>
      <c r="AZ298" s="27">
        <v>0</v>
      </c>
      <c r="BA298" s="189">
        <f t="shared" si="601"/>
        <v>0</v>
      </c>
      <c r="BB298" s="142">
        <v>44105</v>
      </c>
      <c r="BC298" s="27" t="s">
        <v>291</v>
      </c>
      <c r="BD298" s="27" t="str">
        <f>IF(MATRIZASPECTOS[[#This Row],[(E) Tipo de valoración extraordinaria 2020]]="","",IF(MATRIZASPECTOS[[#This Row],[(E) Tipo de valoración extraordinaria 2020]]="Manual","",MATRIZASPECTOS[[#This Row],[(2) Probabilidad]]))</f>
        <v>Certeza</v>
      </c>
      <c r="BE298" s="27" t="str">
        <f>IF(MATRIZASPECTOS[[#This Row],[(E) Tipo de valoración extraordinaria 2020]]="","",IF(MATRIZASPECTOS[[#This Row],[(E) Tipo de valoración extraordinaria 2020]]="Manual","",MATRIZASPECTOS[[#This Row],[(2) Consecuencia]]))</f>
        <v>Moderada</v>
      </c>
      <c r="BF298" s="27" t="str">
        <f t="shared" si="602"/>
        <v>Moderado</v>
      </c>
      <c r="BG298" s="27">
        <f t="shared" si="603"/>
        <v>5</v>
      </c>
      <c r="BH298" s="27">
        <f t="shared" si="604"/>
        <v>3</v>
      </c>
      <c r="BI298" s="27">
        <f t="shared" si="605"/>
        <v>15</v>
      </c>
      <c r="BJ298" s="29">
        <f t="shared" si="606"/>
        <v>15</v>
      </c>
      <c r="BK298" s="78" t="str">
        <f t="shared" si="644"/>
        <v>Potencialmente no tolerable</v>
      </c>
      <c r="BL298" s="27" t="str">
        <f t="shared" si="607"/>
        <v>No</v>
      </c>
      <c r="BM298" s="53" t="s">
        <v>418</v>
      </c>
      <c r="BN298" s="80"/>
      <c r="BO298" s="84">
        <f t="shared" si="608"/>
        <v>0</v>
      </c>
      <c r="BP298" s="83"/>
      <c r="BQ298" s="84" t="str">
        <f t="shared" si="657"/>
        <v/>
      </c>
      <c r="BR298" s="27"/>
      <c r="BS298" s="85" t="str">
        <f t="shared" si="658"/>
        <v/>
      </c>
      <c r="BT298" s="86"/>
      <c r="BU298" s="78">
        <f t="shared" si="609"/>
        <v>15</v>
      </c>
      <c r="BV298" s="78" t="str">
        <f t="shared" si="610"/>
        <v>Potencialmente no tolerable</v>
      </c>
      <c r="BW298" s="84" t="str">
        <f t="shared" si="659"/>
        <v/>
      </c>
      <c r="BX298" s="78" t="str">
        <f t="shared" si="660"/>
        <v/>
      </c>
      <c r="BY298" s="78" t="str">
        <f t="shared" si="661"/>
        <v/>
      </c>
      <c r="BZ298" s="79"/>
      <c r="CA298" s="80"/>
      <c r="CB298" s="84" t="str">
        <f t="shared" si="662"/>
        <v/>
      </c>
      <c r="CC298" s="83"/>
      <c r="CD298" s="84" t="str">
        <f t="shared" si="663"/>
        <v/>
      </c>
      <c r="CE298" s="27"/>
      <c r="CF298" s="85" t="str">
        <f t="shared" si="664"/>
        <v/>
      </c>
      <c r="CG298" s="86"/>
      <c r="CH298" s="78" t="str">
        <f t="shared" si="665"/>
        <v/>
      </c>
      <c r="CI298" s="78" t="str">
        <f t="shared" si="666"/>
        <v/>
      </c>
      <c r="CJ298" s="84" t="str">
        <f t="shared" si="667"/>
        <v/>
      </c>
      <c r="CK298" s="78" t="str">
        <f t="shared" si="668"/>
        <v/>
      </c>
      <c r="CL298" s="78" t="str">
        <f t="shared" si="669"/>
        <v/>
      </c>
      <c r="CM298" s="79"/>
      <c r="CN298" s="80"/>
      <c r="CO298" s="84" t="str">
        <f t="shared" si="670"/>
        <v/>
      </c>
      <c r="CP298" s="83"/>
      <c r="CQ298" s="84" t="str">
        <f t="shared" si="671"/>
        <v/>
      </c>
      <c r="CR298" s="27"/>
      <c r="CS298" s="85" t="str">
        <f t="shared" si="672"/>
        <v/>
      </c>
      <c r="CT298" s="86"/>
      <c r="CU298" s="78" t="str">
        <f t="shared" si="673"/>
        <v/>
      </c>
      <c r="CV298" s="78" t="str">
        <f t="shared" si="674"/>
        <v/>
      </c>
      <c r="CW298" s="84" t="str">
        <f t="shared" si="675"/>
        <v/>
      </c>
      <c r="CX298" s="78" t="str">
        <f t="shared" si="676"/>
        <v/>
      </c>
      <c r="CY298" s="78" t="str">
        <f t="shared" si="677"/>
        <v/>
      </c>
      <c r="CZ298" s="87"/>
    </row>
    <row r="299" spans="1:104" ht="45.75" thickBot="1" x14ac:dyDescent="0.3">
      <c r="A299" s="17">
        <v>296</v>
      </c>
      <c r="B299" s="76" t="str">
        <f t="shared" si="645"/>
        <v>Administración de Bienes y Servicios</v>
      </c>
      <c r="C299" s="76" t="str">
        <f t="shared" si="646"/>
        <v>Consumo de materias primas e insumos</v>
      </c>
      <c r="D299" s="76" t="str">
        <f t="shared" si="647"/>
        <v>Agotamiento general de los recursos naturales</v>
      </c>
      <c r="E299" s="82">
        <v>43647</v>
      </c>
      <c r="F299" s="168" t="s">
        <v>334</v>
      </c>
      <c r="G299" s="99" t="s">
        <v>177</v>
      </c>
      <c r="H299" s="99" t="s">
        <v>336</v>
      </c>
      <c r="I299" s="77" t="s">
        <v>11</v>
      </c>
      <c r="J299" s="78" t="s">
        <v>90</v>
      </c>
      <c r="K299" s="111" t="s">
        <v>230</v>
      </c>
      <c r="L299" s="53" t="s">
        <v>263</v>
      </c>
      <c r="M299" s="80" t="s">
        <v>233</v>
      </c>
      <c r="N299" s="77" t="s">
        <v>231</v>
      </c>
      <c r="O299" s="77" t="s">
        <v>457</v>
      </c>
      <c r="P299" s="77" t="s">
        <v>24</v>
      </c>
      <c r="Q299" s="77" t="s">
        <v>63</v>
      </c>
      <c r="R299" s="78" t="s">
        <v>71</v>
      </c>
      <c r="S299" s="81" t="s">
        <v>77</v>
      </c>
      <c r="T299" s="82">
        <v>43647</v>
      </c>
      <c r="U299" s="78" t="s">
        <v>101</v>
      </c>
      <c r="V299" s="78" t="s">
        <v>104</v>
      </c>
      <c r="W299" s="78" t="str">
        <f t="shared" si="648"/>
        <v>Alto</v>
      </c>
      <c r="X299" s="78">
        <f t="shared" si="649"/>
        <v>5</v>
      </c>
      <c r="Y299" s="78">
        <f t="shared" si="650"/>
        <v>5</v>
      </c>
      <c r="Z299" s="78">
        <f t="shared" si="651"/>
        <v>25</v>
      </c>
      <c r="AA299" s="78" t="str">
        <f t="shared" si="652"/>
        <v>No tolerable</v>
      </c>
      <c r="AB299" s="78" t="str">
        <f t="shared" si="653"/>
        <v>Si</v>
      </c>
      <c r="AC299" s="53" t="s">
        <v>306</v>
      </c>
      <c r="AD299" s="91" t="s">
        <v>230</v>
      </c>
      <c r="AE299" s="89">
        <v>0</v>
      </c>
      <c r="AF299" s="93">
        <v>0</v>
      </c>
      <c r="AG299" s="84">
        <f t="shared" si="654"/>
        <v>0</v>
      </c>
      <c r="AH299" s="27">
        <v>0</v>
      </c>
      <c r="AI299" s="187">
        <f t="shared" si="594"/>
        <v>0</v>
      </c>
      <c r="AJ299" s="145">
        <v>44006</v>
      </c>
      <c r="AK299" s="145" t="s">
        <v>291</v>
      </c>
      <c r="AL299" s="158" t="str">
        <f>IF(MATRIZASPECTOS[[#This Row],[(2) Tipo de valoración 2020]]="","",IF(MATRIZASPECTOS[[#This Row],[(2) Tipo de valoración 2020]]="Manual","",MATRIZASPECTOS[[#This Row],[Probabilidad]]))</f>
        <v>Certeza</v>
      </c>
      <c r="AM299" s="158" t="str">
        <f>IF(MATRIZASPECTOS[[#This Row],[(2) Tipo de valoración 2020]]="","",IF(MATRIZASPECTOS[[#This Row],[(2) Tipo de valoración 2020]]="Manual","",MATRIZASPECTOS[[#This Row],[Consecuencia]]))</f>
        <v>Alta</v>
      </c>
      <c r="AN299" s="159" t="str">
        <f t="shared" si="595"/>
        <v>Alto</v>
      </c>
      <c r="AO299" s="159">
        <f t="shared" si="596"/>
        <v>5</v>
      </c>
      <c r="AP299" s="159">
        <f t="shared" si="597"/>
        <v>5</v>
      </c>
      <c r="AQ299" s="78">
        <f t="shared" si="598"/>
        <v>25</v>
      </c>
      <c r="AR299" s="84">
        <f t="shared" si="599"/>
        <v>25</v>
      </c>
      <c r="AS299" s="78" t="str">
        <f t="shared" si="655"/>
        <v>No tolerable</v>
      </c>
      <c r="AT299" s="78" t="str">
        <f t="shared" si="656"/>
        <v>Si</v>
      </c>
      <c r="AU299" s="140" t="s">
        <v>300</v>
      </c>
      <c r="AV299" s="37" t="s">
        <v>230</v>
      </c>
      <c r="AW299" s="27">
        <v>0</v>
      </c>
      <c r="AX299" s="191">
        <v>0</v>
      </c>
      <c r="AY299" s="29">
        <f t="shared" si="600"/>
        <v>0</v>
      </c>
      <c r="AZ299" s="27">
        <v>0</v>
      </c>
      <c r="BA299" s="189">
        <f t="shared" si="601"/>
        <v>0</v>
      </c>
      <c r="BB299" s="144">
        <v>44105</v>
      </c>
      <c r="BC299" s="27" t="s">
        <v>291</v>
      </c>
      <c r="BD299" s="27" t="str">
        <f>IF(MATRIZASPECTOS[[#This Row],[(E) Tipo de valoración extraordinaria 2020]]="","",IF(MATRIZASPECTOS[[#This Row],[(E) Tipo de valoración extraordinaria 2020]]="Manual","",MATRIZASPECTOS[[#This Row],[(2) Probabilidad]]))</f>
        <v>Certeza</v>
      </c>
      <c r="BE299" s="27" t="str">
        <f>IF(MATRIZASPECTOS[[#This Row],[(E) Tipo de valoración extraordinaria 2020]]="","",IF(MATRIZASPECTOS[[#This Row],[(E) Tipo de valoración extraordinaria 2020]]="Manual","",MATRIZASPECTOS[[#This Row],[(2) Consecuencia]]))</f>
        <v>Alta</v>
      </c>
      <c r="BF299" s="27" t="str">
        <f t="shared" si="602"/>
        <v>Alto</v>
      </c>
      <c r="BG299" s="27">
        <f t="shared" si="603"/>
        <v>5</v>
      </c>
      <c r="BH299" s="27">
        <f t="shared" si="604"/>
        <v>5</v>
      </c>
      <c r="BI299" s="27">
        <f t="shared" si="605"/>
        <v>25</v>
      </c>
      <c r="BJ299" s="29">
        <f t="shared" si="606"/>
        <v>25</v>
      </c>
      <c r="BK299" s="78" t="str">
        <f t="shared" si="644"/>
        <v>No tolerable</v>
      </c>
      <c r="BL299" s="27" t="str">
        <f t="shared" si="607"/>
        <v>Si</v>
      </c>
      <c r="BM299" s="53" t="s">
        <v>411</v>
      </c>
      <c r="BN299" s="80"/>
      <c r="BO299" s="84">
        <f t="shared" si="608"/>
        <v>0</v>
      </c>
      <c r="BP299" s="83"/>
      <c r="BQ299" s="84" t="str">
        <f t="shared" si="657"/>
        <v/>
      </c>
      <c r="BR299" s="27"/>
      <c r="BS299" s="85" t="str">
        <f t="shared" si="658"/>
        <v/>
      </c>
      <c r="BT299" s="86"/>
      <c r="BU299" s="78">
        <f t="shared" si="609"/>
        <v>25</v>
      </c>
      <c r="BV299" s="78" t="str">
        <f t="shared" si="610"/>
        <v>No tolerable</v>
      </c>
      <c r="BW299" s="84" t="str">
        <f t="shared" si="659"/>
        <v/>
      </c>
      <c r="BX299" s="78" t="str">
        <f t="shared" si="660"/>
        <v/>
      </c>
      <c r="BY299" s="78" t="str">
        <f t="shared" si="661"/>
        <v/>
      </c>
      <c r="BZ299" s="79"/>
      <c r="CA299" s="80"/>
      <c r="CB299" s="84" t="str">
        <f t="shared" si="662"/>
        <v/>
      </c>
      <c r="CC299" s="83"/>
      <c r="CD299" s="84" t="str">
        <f t="shared" si="663"/>
        <v/>
      </c>
      <c r="CE299" s="27"/>
      <c r="CF299" s="85" t="str">
        <f t="shared" si="664"/>
        <v/>
      </c>
      <c r="CG299" s="86"/>
      <c r="CH299" s="78" t="str">
        <f t="shared" si="665"/>
        <v/>
      </c>
      <c r="CI299" s="78" t="str">
        <f t="shared" si="666"/>
        <v/>
      </c>
      <c r="CJ299" s="84" t="str">
        <f t="shared" si="667"/>
        <v/>
      </c>
      <c r="CK299" s="78" t="str">
        <f t="shared" si="668"/>
        <v/>
      </c>
      <c r="CL299" s="78" t="str">
        <f t="shared" si="669"/>
        <v/>
      </c>
      <c r="CM299" s="79"/>
      <c r="CN299" s="80"/>
      <c r="CO299" s="84" t="str">
        <f t="shared" si="670"/>
        <v/>
      </c>
      <c r="CP299" s="83"/>
      <c r="CQ299" s="84" t="str">
        <f t="shared" si="671"/>
        <v/>
      </c>
      <c r="CR299" s="27"/>
      <c r="CS299" s="85" t="str">
        <f t="shared" si="672"/>
        <v/>
      </c>
      <c r="CT299" s="86"/>
      <c r="CU299" s="78" t="str">
        <f t="shared" si="673"/>
        <v/>
      </c>
      <c r="CV299" s="78" t="str">
        <f t="shared" si="674"/>
        <v/>
      </c>
      <c r="CW299" s="84" t="str">
        <f t="shared" si="675"/>
        <v/>
      </c>
      <c r="CX299" s="78" t="str">
        <f t="shared" si="676"/>
        <v/>
      </c>
      <c r="CY299" s="78" t="str">
        <f t="shared" si="677"/>
        <v/>
      </c>
      <c r="CZ299" s="87"/>
    </row>
    <row r="300" spans="1:104" ht="45.75" thickBot="1" x14ac:dyDescent="0.3">
      <c r="A300" s="17">
        <v>297</v>
      </c>
      <c r="B300" s="76" t="str">
        <f t="shared" si="645"/>
        <v>Administración de Bienes y Servicios</v>
      </c>
      <c r="C300" s="76" t="str">
        <f t="shared" si="646"/>
        <v>Consumo de materias primas e insumos</v>
      </c>
      <c r="D300" s="76" t="str">
        <f t="shared" si="647"/>
        <v>Agotamiento general de los recursos naturales</v>
      </c>
      <c r="E300" s="82">
        <v>43647</v>
      </c>
      <c r="F300" s="168" t="s">
        <v>334</v>
      </c>
      <c r="G300" s="99" t="s">
        <v>177</v>
      </c>
      <c r="H300" s="99" t="s">
        <v>336</v>
      </c>
      <c r="I300" s="77" t="s">
        <v>11</v>
      </c>
      <c r="J300" s="78" t="s">
        <v>90</v>
      </c>
      <c r="K300" s="111" t="s">
        <v>230</v>
      </c>
      <c r="L300" s="53" t="s">
        <v>263</v>
      </c>
      <c r="M300" s="80" t="s">
        <v>233</v>
      </c>
      <c r="N300" s="77" t="s">
        <v>235</v>
      </c>
      <c r="O300" s="77" t="s">
        <v>458</v>
      </c>
      <c r="P300" s="77" t="s">
        <v>24</v>
      </c>
      <c r="Q300" s="77" t="s">
        <v>63</v>
      </c>
      <c r="R300" s="78" t="s">
        <v>71</v>
      </c>
      <c r="S300" s="81" t="s">
        <v>77</v>
      </c>
      <c r="T300" s="82">
        <v>43647</v>
      </c>
      <c r="U300" s="78" t="s">
        <v>100</v>
      </c>
      <c r="V300" s="78" t="s">
        <v>103</v>
      </c>
      <c r="W300" s="78" t="str">
        <f t="shared" si="648"/>
        <v>Bajo</v>
      </c>
      <c r="X300" s="78">
        <f t="shared" si="649"/>
        <v>3</v>
      </c>
      <c r="Y300" s="78">
        <f t="shared" si="650"/>
        <v>3</v>
      </c>
      <c r="Z300" s="78">
        <f t="shared" si="651"/>
        <v>9</v>
      </c>
      <c r="AA300" s="78" t="str">
        <f t="shared" si="652"/>
        <v>Tolerable</v>
      </c>
      <c r="AB300" s="78" t="str">
        <f t="shared" si="653"/>
        <v>No</v>
      </c>
      <c r="AC300" s="53" t="s">
        <v>306</v>
      </c>
      <c r="AD300" s="80" t="s">
        <v>230</v>
      </c>
      <c r="AE300" s="78">
        <v>0</v>
      </c>
      <c r="AF300" s="83">
        <v>0</v>
      </c>
      <c r="AG300" s="84">
        <f t="shared" si="654"/>
        <v>0</v>
      </c>
      <c r="AH300" s="27">
        <v>0</v>
      </c>
      <c r="AI300" s="187">
        <f t="shared" si="594"/>
        <v>0</v>
      </c>
      <c r="AJ300" s="145">
        <v>44006</v>
      </c>
      <c r="AK300" s="145" t="s">
        <v>291</v>
      </c>
      <c r="AL300" s="158" t="str">
        <f>IF(MATRIZASPECTOS[[#This Row],[(2) Tipo de valoración 2020]]="","",IF(MATRIZASPECTOS[[#This Row],[(2) Tipo de valoración 2020]]="Manual","",MATRIZASPECTOS[[#This Row],[Probabilidad]]))</f>
        <v>Probable</v>
      </c>
      <c r="AM300" s="158" t="str">
        <f>IF(MATRIZASPECTOS[[#This Row],[(2) Tipo de valoración 2020]]="","",IF(MATRIZASPECTOS[[#This Row],[(2) Tipo de valoración 2020]]="Manual","",MATRIZASPECTOS[[#This Row],[Consecuencia]]))</f>
        <v>Moderada</v>
      </c>
      <c r="AN300" s="159" t="str">
        <f t="shared" si="595"/>
        <v>Bajo</v>
      </c>
      <c r="AO300" s="159">
        <f t="shared" si="596"/>
        <v>3</v>
      </c>
      <c r="AP300" s="159">
        <f t="shared" si="597"/>
        <v>3</v>
      </c>
      <c r="AQ300" s="78">
        <f t="shared" si="598"/>
        <v>9</v>
      </c>
      <c r="AR300" s="84">
        <f t="shared" si="599"/>
        <v>9</v>
      </c>
      <c r="AS300" s="78" t="str">
        <f t="shared" si="655"/>
        <v>Tolerable</v>
      </c>
      <c r="AT300" s="78" t="str">
        <f t="shared" si="656"/>
        <v>No</v>
      </c>
      <c r="AU300" s="140" t="s">
        <v>300</v>
      </c>
      <c r="AV300" s="37" t="s">
        <v>230</v>
      </c>
      <c r="AW300" s="27">
        <v>0</v>
      </c>
      <c r="AX300" s="191">
        <v>0</v>
      </c>
      <c r="AY300" s="29">
        <f t="shared" si="600"/>
        <v>0</v>
      </c>
      <c r="AZ300" s="27">
        <v>0</v>
      </c>
      <c r="BA300" s="189">
        <f t="shared" si="601"/>
        <v>0</v>
      </c>
      <c r="BB300" s="145">
        <v>44105</v>
      </c>
      <c r="BC300" s="27" t="s">
        <v>292</v>
      </c>
      <c r="BD300" s="27" t="s">
        <v>99</v>
      </c>
      <c r="BE300" s="27" t="s">
        <v>102</v>
      </c>
      <c r="BF300" s="27" t="str">
        <f t="shared" si="602"/>
        <v>Bajo</v>
      </c>
      <c r="BG300" s="27">
        <f t="shared" si="603"/>
        <v>1</v>
      </c>
      <c r="BH300" s="27">
        <f t="shared" si="604"/>
        <v>1</v>
      </c>
      <c r="BI300" s="27">
        <f t="shared" si="605"/>
        <v>1</v>
      </c>
      <c r="BJ300" s="29">
        <f t="shared" si="606"/>
        <v>1</v>
      </c>
      <c r="BK300" s="78" t="str">
        <f t="shared" si="644"/>
        <v>Tolerable</v>
      </c>
      <c r="BL300" s="27" t="str">
        <f t="shared" si="607"/>
        <v>No</v>
      </c>
      <c r="BM300" s="53" t="s">
        <v>440</v>
      </c>
      <c r="BN300" s="80"/>
      <c r="BO300" s="84">
        <f t="shared" si="608"/>
        <v>0</v>
      </c>
      <c r="BP300" s="83"/>
      <c r="BQ300" s="84" t="str">
        <f t="shared" si="657"/>
        <v/>
      </c>
      <c r="BR300" s="27"/>
      <c r="BS300" s="85" t="str">
        <f t="shared" si="658"/>
        <v/>
      </c>
      <c r="BT300" s="86"/>
      <c r="BU300" s="78">
        <f t="shared" si="609"/>
        <v>9</v>
      </c>
      <c r="BV300" s="78" t="str">
        <f t="shared" si="610"/>
        <v>Tolerable</v>
      </c>
      <c r="BW300" s="84" t="str">
        <f t="shared" si="659"/>
        <v/>
      </c>
      <c r="BX300" s="78" t="str">
        <f t="shared" si="660"/>
        <v/>
      </c>
      <c r="BY300" s="78" t="str">
        <f t="shared" si="661"/>
        <v/>
      </c>
      <c r="BZ300" s="79"/>
      <c r="CA300" s="80"/>
      <c r="CB300" s="84" t="str">
        <f t="shared" si="662"/>
        <v/>
      </c>
      <c r="CC300" s="83"/>
      <c r="CD300" s="84" t="str">
        <f t="shared" si="663"/>
        <v/>
      </c>
      <c r="CE300" s="27"/>
      <c r="CF300" s="85" t="str">
        <f t="shared" si="664"/>
        <v/>
      </c>
      <c r="CG300" s="86"/>
      <c r="CH300" s="78" t="str">
        <f t="shared" si="665"/>
        <v/>
      </c>
      <c r="CI300" s="78" t="str">
        <f t="shared" si="666"/>
        <v/>
      </c>
      <c r="CJ300" s="84" t="str">
        <f t="shared" si="667"/>
        <v/>
      </c>
      <c r="CK300" s="78" t="str">
        <f t="shared" si="668"/>
        <v/>
      </c>
      <c r="CL300" s="78" t="str">
        <f t="shared" si="669"/>
        <v/>
      </c>
      <c r="CM300" s="79"/>
      <c r="CN300" s="80"/>
      <c r="CO300" s="84" t="str">
        <f t="shared" si="670"/>
        <v/>
      </c>
      <c r="CP300" s="83"/>
      <c r="CQ300" s="84" t="str">
        <f t="shared" si="671"/>
        <v/>
      </c>
      <c r="CR300" s="27"/>
      <c r="CS300" s="85" t="str">
        <f t="shared" si="672"/>
        <v/>
      </c>
      <c r="CT300" s="86"/>
      <c r="CU300" s="78" t="str">
        <f t="shared" si="673"/>
        <v/>
      </c>
      <c r="CV300" s="78" t="str">
        <f t="shared" si="674"/>
        <v/>
      </c>
      <c r="CW300" s="84" t="str">
        <f t="shared" si="675"/>
        <v/>
      </c>
      <c r="CX300" s="78" t="str">
        <f t="shared" si="676"/>
        <v/>
      </c>
      <c r="CY300" s="78" t="str">
        <f t="shared" si="677"/>
        <v/>
      </c>
      <c r="CZ300" s="87"/>
    </row>
    <row r="301" spans="1:104" ht="45.75" thickBot="1" x14ac:dyDescent="0.3">
      <c r="A301" s="17">
        <v>298</v>
      </c>
      <c r="B301" s="76" t="str">
        <f t="shared" si="645"/>
        <v>Administración de Bienes y Servicios</v>
      </c>
      <c r="C301" s="76" t="str">
        <f t="shared" si="646"/>
        <v>Consumo de materias primas e insumos</v>
      </c>
      <c r="D301" s="76" t="str">
        <f t="shared" si="647"/>
        <v>Agotamiento de los recursos naturales no renovables</v>
      </c>
      <c r="E301" s="82">
        <v>43647</v>
      </c>
      <c r="F301" s="168" t="s">
        <v>334</v>
      </c>
      <c r="G301" s="99" t="s">
        <v>177</v>
      </c>
      <c r="H301" s="99" t="s">
        <v>336</v>
      </c>
      <c r="I301" s="77" t="s">
        <v>11</v>
      </c>
      <c r="J301" s="78" t="s">
        <v>90</v>
      </c>
      <c r="K301" s="111" t="s">
        <v>230</v>
      </c>
      <c r="L301" s="53" t="s">
        <v>263</v>
      </c>
      <c r="M301" s="80" t="s">
        <v>233</v>
      </c>
      <c r="N301" s="77" t="s">
        <v>237</v>
      </c>
      <c r="O301" s="77" t="s">
        <v>458</v>
      </c>
      <c r="P301" s="77" t="s">
        <v>24</v>
      </c>
      <c r="Q301" s="77" t="s">
        <v>62</v>
      </c>
      <c r="R301" s="78" t="s">
        <v>71</v>
      </c>
      <c r="S301" s="81" t="s">
        <v>77</v>
      </c>
      <c r="T301" s="82">
        <v>43647</v>
      </c>
      <c r="U301" s="78" t="s">
        <v>101</v>
      </c>
      <c r="V301" s="78" t="s">
        <v>104</v>
      </c>
      <c r="W301" s="78" t="str">
        <f t="shared" si="648"/>
        <v>Alto</v>
      </c>
      <c r="X301" s="78">
        <f t="shared" si="649"/>
        <v>5</v>
      </c>
      <c r="Y301" s="78">
        <f t="shared" si="650"/>
        <v>5</v>
      </c>
      <c r="Z301" s="78">
        <f t="shared" si="651"/>
        <v>25</v>
      </c>
      <c r="AA301" s="78" t="str">
        <f t="shared" si="652"/>
        <v>No tolerable</v>
      </c>
      <c r="AB301" s="78" t="str">
        <f t="shared" si="653"/>
        <v>Si</v>
      </c>
      <c r="AC301" s="53" t="s">
        <v>306</v>
      </c>
      <c r="AD301" s="80" t="s">
        <v>230</v>
      </c>
      <c r="AE301" s="78">
        <v>0</v>
      </c>
      <c r="AF301" s="83">
        <v>0</v>
      </c>
      <c r="AG301" s="84">
        <f t="shared" si="654"/>
        <v>0</v>
      </c>
      <c r="AH301" s="27">
        <v>0</v>
      </c>
      <c r="AI301" s="187">
        <f t="shared" si="594"/>
        <v>0</v>
      </c>
      <c r="AJ301" s="145">
        <v>44006</v>
      </c>
      <c r="AK301" s="145" t="s">
        <v>291</v>
      </c>
      <c r="AL301" s="158" t="str">
        <f>IF(MATRIZASPECTOS[[#This Row],[(2) Tipo de valoración 2020]]="","",IF(MATRIZASPECTOS[[#This Row],[(2) Tipo de valoración 2020]]="Manual","",MATRIZASPECTOS[[#This Row],[Probabilidad]]))</f>
        <v>Certeza</v>
      </c>
      <c r="AM301" s="158" t="str">
        <f>IF(MATRIZASPECTOS[[#This Row],[(2) Tipo de valoración 2020]]="","",IF(MATRIZASPECTOS[[#This Row],[(2) Tipo de valoración 2020]]="Manual","",MATRIZASPECTOS[[#This Row],[Consecuencia]]))</f>
        <v>Alta</v>
      </c>
      <c r="AN301" s="159" t="str">
        <f t="shared" si="595"/>
        <v>Alto</v>
      </c>
      <c r="AO301" s="159">
        <f t="shared" si="596"/>
        <v>5</v>
      </c>
      <c r="AP301" s="159">
        <f t="shared" si="597"/>
        <v>5</v>
      </c>
      <c r="AQ301" s="78">
        <f t="shared" si="598"/>
        <v>25</v>
      </c>
      <c r="AR301" s="84">
        <f t="shared" si="599"/>
        <v>25</v>
      </c>
      <c r="AS301" s="78" t="str">
        <f t="shared" si="655"/>
        <v>No tolerable</v>
      </c>
      <c r="AT301" s="78" t="str">
        <f t="shared" si="656"/>
        <v>Si</v>
      </c>
      <c r="AU301" s="140" t="s">
        <v>300</v>
      </c>
      <c r="AV301" s="37" t="s">
        <v>230</v>
      </c>
      <c r="AW301" s="27">
        <v>0</v>
      </c>
      <c r="AX301" s="191">
        <v>0</v>
      </c>
      <c r="AY301" s="29">
        <f t="shared" si="600"/>
        <v>0</v>
      </c>
      <c r="AZ301" s="27">
        <v>0</v>
      </c>
      <c r="BA301" s="189">
        <f t="shared" si="601"/>
        <v>0</v>
      </c>
      <c r="BB301" s="142">
        <v>44105</v>
      </c>
      <c r="BC301" s="27" t="s">
        <v>292</v>
      </c>
      <c r="BD301" s="27" t="s">
        <v>100</v>
      </c>
      <c r="BE301" s="27" t="s">
        <v>103</v>
      </c>
      <c r="BF301" s="27" t="str">
        <f t="shared" si="602"/>
        <v>Bajo</v>
      </c>
      <c r="BG301" s="27">
        <f t="shared" si="603"/>
        <v>3</v>
      </c>
      <c r="BH301" s="27">
        <f t="shared" si="604"/>
        <v>3</v>
      </c>
      <c r="BI301" s="27">
        <f t="shared" si="605"/>
        <v>9</v>
      </c>
      <c r="BJ301" s="29">
        <f t="shared" si="606"/>
        <v>9</v>
      </c>
      <c r="BK301" s="78" t="str">
        <f t="shared" si="644"/>
        <v>Tolerable</v>
      </c>
      <c r="BL301" s="27" t="str">
        <f t="shared" si="607"/>
        <v>No</v>
      </c>
      <c r="BM301" s="53" t="s">
        <v>408</v>
      </c>
      <c r="BN301" s="80"/>
      <c r="BO301" s="84">
        <f t="shared" si="608"/>
        <v>0</v>
      </c>
      <c r="BP301" s="83"/>
      <c r="BQ301" s="84" t="str">
        <f t="shared" si="657"/>
        <v/>
      </c>
      <c r="BR301" s="27"/>
      <c r="BS301" s="85" t="str">
        <f t="shared" si="658"/>
        <v/>
      </c>
      <c r="BT301" s="86"/>
      <c r="BU301" s="78">
        <f t="shared" si="609"/>
        <v>25</v>
      </c>
      <c r="BV301" s="78" t="str">
        <f t="shared" si="610"/>
        <v>No tolerable</v>
      </c>
      <c r="BW301" s="84" t="str">
        <f t="shared" si="659"/>
        <v/>
      </c>
      <c r="BX301" s="78" t="str">
        <f t="shared" si="660"/>
        <v/>
      </c>
      <c r="BY301" s="78" t="str">
        <f t="shared" si="661"/>
        <v/>
      </c>
      <c r="BZ301" s="79"/>
      <c r="CA301" s="80"/>
      <c r="CB301" s="84" t="str">
        <f t="shared" si="662"/>
        <v/>
      </c>
      <c r="CC301" s="83"/>
      <c r="CD301" s="84" t="str">
        <f t="shared" si="663"/>
        <v/>
      </c>
      <c r="CE301" s="27"/>
      <c r="CF301" s="85" t="str">
        <f t="shared" si="664"/>
        <v/>
      </c>
      <c r="CG301" s="86"/>
      <c r="CH301" s="78" t="str">
        <f t="shared" si="665"/>
        <v/>
      </c>
      <c r="CI301" s="78" t="str">
        <f t="shared" si="666"/>
        <v/>
      </c>
      <c r="CJ301" s="84" t="str">
        <f t="shared" si="667"/>
        <v/>
      </c>
      <c r="CK301" s="78" t="str">
        <f t="shared" si="668"/>
        <v/>
      </c>
      <c r="CL301" s="78" t="str">
        <f t="shared" si="669"/>
        <v/>
      </c>
      <c r="CM301" s="79"/>
      <c r="CN301" s="80"/>
      <c r="CO301" s="84" t="str">
        <f t="shared" si="670"/>
        <v/>
      </c>
      <c r="CP301" s="83"/>
      <c r="CQ301" s="84" t="str">
        <f t="shared" si="671"/>
        <v/>
      </c>
      <c r="CR301" s="27"/>
      <c r="CS301" s="85" t="str">
        <f t="shared" si="672"/>
        <v/>
      </c>
      <c r="CT301" s="86"/>
      <c r="CU301" s="78" t="str">
        <f t="shared" si="673"/>
        <v/>
      </c>
      <c r="CV301" s="78" t="str">
        <f t="shared" si="674"/>
        <v/>
      </c>
      <c r="CW301" s="84" t="str">
        <f t="shared" si="675"/>
        <v/>
      </c>
      <c r="CX301" s="78" t="str">
        <f t="shared" si="676"/>
        <v/>
      </c>
      <c r="CY301" s="78" t="str">
        <f t="shared" si="677"/>
        <v/>
      </c>
      <c r="CZ301" s="87"/>
    </row>
    <row r="302" spans="1:104" ht="45.75" thickBot="1" x14ac:dyDescent="0.3">
      <c r="A302" s="17">
        <v>299</v>
      </c>
      <c r="B302" s="76" t="str">
        <f t="shared" si="645"/>
        <v>Administración de Bienes y Servicios</v>
      </c>
      <c r="C302" s="76" t="str">
        <f t="shared" si="646"/>
        <v>Generación de vertimientos</v>
      </c>
      <c r="D302" s="76" t="str">
        <f t="shared" si="647"/>
        <v>Contaminación por descarga de aguas residuales domésticas</v>
      </c>
      <c r="E302" s="82">
        <v>43647</v>
      </c>
      <c r="F302" s="168" t="s">
        <v>334</v>
      </c>
      <c r="G302" s="99" t="s">
        <v>177</v>
      </c>
      <c r="H302" s="99" t="s">
        <v>336</v>
      </c>
      <c r="I302" s="77" t="s">
        <v>11</v>
      </c>
      <c r="J302" s="78" t="s">
        <v>90</v>
      </c>
      <c r="K302" s="111" t="s">
        <v>230</v>
      </c>
      <c r="L302" s="53" t="s">
        <v>263</v>
      </c>
      <c r="M302" s="80" t="s">
        <v>68</v>
      </c>
      <c r="N302" s="77" t="s">
        <v>208</v>
      </c>
      <c r="O302" s="77" t="s">
        <v>461</v>
      </c>
      <c r="P302" s="77" t="s">
        <v>20</v>
      </c>
      <c r="Q302" s="77" t="s">
        <v>50</v>
      </c>
      <c r="R302" s="78" t="s">
        <v>71</v>
      </c>
      <c r="S302" s="81" t="s">
        <v>75</v>
      </c>
      <c r="T302" s="82">
        <v>43647</v>
      </c>
      <c r="U302" s="78" t="s">
        <v>101</v>
      </c>
      <c r="V302" s="78" t="s">
        <v>103</v>
      </c>
      <c r="W302" s="78" t="str">
        <f t="shared" si="648"/>
        <v>Moderado</v>
      </c>
      <c r="X302" s="78">
        <f t="shared" si="649"/>
        <v>5</v>
      </c>
      <c r="Y302" s="78">
        <f t="shared" si="650"/>
        <v>3</v>
      </c>
      <c r="Z302" s="78">
        <f t="shared" si="651"/>
        <v>15</v>
      </c>
      <c r="AA302" s="78" t="str">
        <f t="shared" si="652"/>
        <v>Potencialmente no tolerable</v>
      </c>
      <c r="AB302" s="78" t="str">
        <f t="shared" si="653"/>
        <v>No</v>
      </c>
      <c r="AC302" s="53" t="s">
        <v>306</v>
      </c>
      <c r="AD302" s="80" t="s">
        <v>230</v>
      </c>
      <c r="AE302" s="78">
        <v>0</v>
      </c>
      <c r="AF302" s="83">
        <v>0</v>
      </c>
      <c r="AG302" s="84">
        <f t="shared" si="654"/>
        <v>0</v>
      </c>
      <c r="AH302" s="27">
        <v>0</v>
      </c>
      <c r="AI302" s="187">
        <f t="shared" si="594"/>
        <v>0</v>
      </c>
      <c r="AJ302" s="145">
        <v>44006</v>
      </c>
      <c r="AK302" s="145" t="s">
        <v>291</v>
      </c>
      <c r="AL302" s="158" t="str">
        <f>IF(MATRIZASPECTOS[[#This Row],[(2) Tipo de valoración 2020]]="","",IF(MATRIZASPECTOS[[#This Row],[(2) Tipo de valoración 2020]]="Manual","",MATRIZASPECTOS[[#This Row],[Probabilidad]]))</f>
        <v>Certeza</v>
      </c>
      <c r="AM302" s="158" t="str">
        <f>IF(MATRIZASPECTOS[[#This Row],[(2) Tipo de valoración 2020]]="","",IF(MATRIZASPECTOS[[#This Row],[(2) Tipo de valoración 2020]]="Manual","",MATRIZASPECTOS[[#This Row],[Consecuencia]]))</f>
        <v>Moderada</v>
      </c>
      <c r="AN302" s="159" t="str">
        <f t="shared" si="595"/>
        <v>Moderado</v>
      </c>
      <c r="AO302" s="159">
        <f t="shared" si="596"/>
        <v>5</v>
      </c>
      <c r="AP302" s="159">
        <f t="shared" si="597"/>
        <v>3</v>
      </c>
      <c r="AQ302" s="78">
        <f t="shared" si="598"/>
        <v>15</v>
      </c>
      <c r="AR302" s="84">
        <f t="shared" si="599"/>
        <v>15</v>
      </c>
      <c r="AS302" s="78" t="str">
        <f t="shared" si="655"/>
        <v>Potencialmente no tolerable</v>
      </c>
      <c r="AT302" s="78" t="str">
        <f t="shared" si="656"/>
        <v>No</v>
      </c>
      <c r="AU302" s="140" t="s">
        <v>282</v>
      </c>
      <c r="AV302" s="37" t="s">
        <v>230</v>
      </c>
      <c r="AW302" s="27">
        <v>0</v>
      </c>
      <c r="AX302" s="191">
        <v>0</v>
      </c>
      <c r="AY302" s="29">
        <f t="shared" si="600"/>
        <v>0</v>
      </c>
      <c r="AZ302" s="27">
        <v>0</v>
      </c>
      <c r="BA302" s="189">
        <f t="shared" si="601"/>
        <v>0</v>
      </c>
      <c r="BB302" s="145">
        <v>44105</v>
      </c>
      <c r="BC302" s="27" t="s">
        <v>292</v>
      </c>
      <c r="BD302" s="27" t="s">
        <v>101</v>
      </c>
      <c r="BE302" s="27" t="s">
        <v>103</v>
      </c>
      <c r="BF302" s="27" t="str">
        <f t="shared" si="602"/>
        <v>Moderado</v>
      </c>
      <c r="BG302" s="27">
        <f t="shared" si="603"/>
        <v>5</v>
      </c>
      <c r="BH302" s="27">
        <f t="shared" si="604"/>
        <v>3</v>
      </c>
      <c r="BI302" s="27">
        <f t="shared" si="605"/>
        <v>15</v>
      </c>
      <c r="BJ302" s="29">
        <f t="shared" si="606"/>
        <v>15</v>
      </c>
      <c r="BK302" s="78" t="str">
        <f t="shared" si="644"/>
        <v>Potencialmente no tolerable</v>
      </c>
      <c r="BL302" s="27" t="str">
        <f t="shared" si="607"/>
        <v>No</v>
      </c>
      <c r="BM302" s="53" t="s">
        <v>400</v>
      </c>
      <c r="BN302" s="80"/>
      <c r="BO302" s="84">
        <f t="shared" si="608"/>
        <v>0</v>
      </c>
      <c r="BP302" s="83"/>
      <c r="BQ302" s="84" t="str">
        <f t="shared" si="657"/>
        <v/>
      </c>
      <c r="BR302" s="27"/>
      <c r="BS302" s="85" t="str">
        <f t="shared" si="658"/>
        <v/>
      </c>
      <c r="BT302" s="86"/>
      <c r="BU302" s="78">
        <f t="shared" si="609"/>
        <v>15</v>
      </c>
      <c r="BV302" s="78" t="str">
        <f t="shared" si="610"/>
        <v>Potencialmente no tolerable</v>
      </c>
      <c r="BW302" s="84" t="str">
        <f t="shared" si="659"/>
        <v/>
      </c>
      <c r="BX302" s="78" t="str">
        <f t="shared" si="660"/>
        <v/>
      </c>
      <c r="BY302" s="78" t="str">
        <f t="shared" si="661"/>
        <v/>
      </c>
      <c r="BZ302" s="79"/>
      <c r="CA302" s="80"/>
      <c r="CB302" s="84" t="str">
        <f t="shared" si="662"/>
        <v/>
      </c>
      <c r="CC302" s="83"/>
      <c r="CD302" s="84" t="str">
        <f t="shared" si="663"/>
        <v/>
      </c>
      <c r="CE302" s="27"/>
      <c r="CF302" s="85" t="str">
        <f t="shared" si="664"/>
        <v/>
      </c>
      <c r="CG302" s="86"/>
      <c r="CH302" s="78" t="str">
        <f t="shared" si="665"/>
        <v/>
      </c>
      <c r="CI302" s="78" t="str">
        <f t="shared" si="666"/>
        <v/>
      </c>
      <c r="CJ302" s="84" t="str">
        <f t="shared" si="667"/>
        <v/>
      </c>
      <c r="CK302" s="78" t="str">
        <f t="shared" si="668"/>
        <v/>
      </c>
      <c r="CL302" s="78" t="str">
        <f t="shared" si="669"/>
        <v/>
      </c>
      <c r="CM302" s="79"/>
      <c r="CN302" s="80"/>
      <c r="CO302" s="84" t="str">
        <f t="shared" si="670"/>
        <v/>
      </c>
      <c r="CP302" s="83"/>
      <c r="CQ302" s="84" t="str">
        <f t="shared" si="671"/>
        <v/>
      </c>
      <c r="CR302" s="27"/>
      <c r="CS302" s="85" t="str">
        <f t="shared" si="672"/>
        <v/>
      </c>
      <c r="CT302" s="86"/>
      <c r="CU302" s="78" t="str">
        <f t="shared" si="673"/>
        <v/>
      </c>
      <c r="CV302" s="78" t="str">
        <f t="shared" si="674"/>
        <v/>
      </c>
      <c r="CW302" s="84" t="str">
        <f t="shared" si="675"/>
        <v/>
      </c>
      <c r="CX302" s="78" t="str">
        <f t="shared" si="676"/>
        <v/>
      </c>
      <c r="CY302" s="78" t="str">
        <f t="shared" si="677"/>
        <v/>
      </c>
      <c r="CZ302" s="87"/>
    </row>
    <row r="303" spans="1:104" ht="72.75" thickBot="1" x14ac:dyDescent="0.3">
      <c r="A303" s="17">
        <v>300</v>
      </c>
      <c r="B303" s="76" t="str">
        <f t="shared" si="645"/>
        <v>Administración de Bienes y Servicios</v>
      </c>
      <c r="C303" s="76" t="str">
        <f t="shared" si="646"/>
        <v>Generación de residuos</v>
      </c>
      <c r="D303" s="76" t="str">
        <f t="shared" si="647"/>
        <v>Contaminación por generación de residuos ordinarios</v>
      </c>
      <c r="E303" s="82">
        <v>43647</v>
      </c>
      <c r="F303" s="168" t="s">
        <v>334</v>
      </c>
      <c r="G303" s="99" t="s">
        <v>177</v>
      </c>
      <c r="H303" s="99" t="s">
        <v>336</v>
      </c>
      <c r="I303" s="77" t="s">
        <v>11</v>
      </c>
      <c r="J303" s="78" t="s">
        <v>90</v>
      </c>
      <c r="K303" s="111" t="s">
        <v>230</v>
      </c>
      <c r="L303" s="53" t="s">
        <v>263</v>
      </c>
      <c r="M303" s="80" t="s">
        <v>68</v>
      </c>
      <c r="N303" s="77" t="s">
        <v>209</v>
      </c>
      <c r="O303" s="77" t="s">
        <v>461</v>
      </c>
      <c r="P303" s="77" t="s">
        <v>23</v>
      </c>
      <c r="Q303" s="77" t="s">
        <v>55</v>
      </c>
      <c r="R303" s="78" t="s">
        <v>71</v>
      </c>
      <c r="S303" s="81" t="s">
        <v>76</v>
      </c>
      <c r="T303" s="82">
        <v>43647</v>
      </c>
      <c r="U303" s="78" t="s">
        <v>101</v>
      </c>
      <c r="V303" s="78" t="s">
        <v>104</v>
      </c>
      <c r="W303" s="78" t="str">
        <f t="shared" si="648"/>
        <v>Alto</v>
      </c>
      <c r="X303" s="78">
        <f t="shared" si="649"/>
        <v>5</v>
      </c>
      <c r="Y303" s="78">
        <f t="shared" si="650"/>
        <v>5</v>
      </c>
      <c r="Z303" s="78">
        <f t="shared" si="651"/>
        <v>25</v>
      </c>
      <c r="AA303" s="78" t="str">
        <f t="shared" si="652"/>
        <v>No tolerable</v>
      </c>
      <c r="AB303" s="78" t="str">
        <f t="shared" si="653"/>
        <v>Si</v>
      </c>
      <c r="AC303" s="53" t="s">
        <v>308</v>
      </c>
      <c r="AD303" s="80" t="s">
        <v>284</v>
      </c>
      <c r="AE303" s="78">
        <v>0.97</v>
      </c>
      <c r="AF303" s="83">
        <v>0</v>
      </c>
      <c r="AG303" s="84">
        <f t="shared" si="654"/>
        <v>0.97</v>
      </c>
      <c r="AH303" s="27">
        <v>0.74</v>
      </c>
      <c r="AI303" s="187">
        <f t="shared" si="594"/>
        <v>0.23711340206185566</v>
      </c>
      <c r="AJ303" s="145">
        <v>44006</v>
      </c>
      <c r="AK303" s="145" t="s">
        <v>291</v>
      </c>
      <c r="AL303" s="158" t="str">
        <f>IF(MATRIZASPECTOS[[#This Row],[(2) Tipo de valoración 2020]]="","",IF(MATRIZASPECTOS[[#This Row],[(2) Tipo de valoración 2020]]="Manual","",MATRIZASPECTOS[[#This Row],[Probabilidad]]))</f>
        <v>Certeza</v>
      </c>
      <c r="AM303" s="158" t="str">
        <f>IF(MATRIZASPECTOS[[#This Row],[(2) Tipo de valoración 2020]]="","",IF(MATRIZASPECTOS[[#This Row],[(2) Tipo de valoración 2020]]="Manual","",MATRIZASPECTOS[[#This Row],[Consecuencia]]))</f>
        <v>Alta</v>
      </c>
      <c r="AN303" s="159" t="str">
        <f t="shared" si="595"/>
        <v>Alto</v>
      </c>
      <c r="AO303" s="159">
        <f t="shared" si="596"/>
        <v>5</v>
      </c>
      <c r="AP303" s="159">
        <f t="shared" si="597"/>
        <v>5</v>
      </c>
      <c r="AQ303" s="78">
        <f t="shared" si="598"/>
        <v>25</v>
      </c>
      <c r="AR303" s="84">
        <f t="shared" si="599"/>
        <v>19.072164948453608</v>
      </c>
      <c r="AS303" s="78" t="str">
        <f t="shared" si="655"/>
        <v>No tolerable</v>
      </c>
      <c r="AT303" s="78" t="str">
        <f t="shared" si="656"/>
        <v>Si</v>
      </c>
      <c r="AU303" s="140" t="s">
        <v>285</v>
      </c>
      <c r="AV303" s="37" t="s">
        <v>284</v>
      </c>
      <c r="AW303" s="27">
        <v>0.74</v>
      </c>
      <c r="AX303" s="191">
        <v>-0.18</v>
      </c>
      <c r="AY303" s="29">
        <f t="shared" si="600"/>
        <v>0.87319999999999998</v>
      </c>
      <c r="AZ303" s="27">
        <v>0.28000000000000003</v>
      </c>
      <c r="BA303" s="189">
        <f t="shared" si="601"/>
        <v>0.67934035730645892</v>
      </c>
      <c r="BB303" s="143">
        <v>44105</v>
      </c>
      <c r="BC303" s="27" t="s">
        <v>291</v>
      </c>
      <c r="BD303" s="27" t="str">
        <f>IF(MATRIZASPECTOS[[#This Row],[(E) Tipo de valoración extraordinaria 2020]]="","",IF(MATRIZASPECTOS[[#This Row],[(E) Tipo de valoración extraordinaria 2020]]="Manual","",MATRIZASPECTOS[[#This Row],[(2) Probabilidad]]))</f>
        <v>Certeza</v>
      </c>
      <c r="BE303" s="27" t="str">
        <f>IF(MATRIZASPECTOS[[#This Row],[(E) Tipo de valoración extraordinaria 2020]]="","",IF(MATRIZASPECTOS[[#This Row],[(E) Tipo de valoración extraordinaria 2020]]="Manual","",MATRIZASPECTOS[[#This Row],[(2) Consecuencia]]))</f>
        <v>Alta</v>
      </c>
      <c r="BF303" s="27" t="str">
        <f t="shared" si="602"/>
        <v>Alto</v>
      </c>
      <c r="BG303" s="27">
        <f t="shared" si="603"/>
        <v>5</v>
      </c>
      <c r="BH303" s="27">
        <f t="shared" si="604"/>
        <v>5</v>
      </c>
      <c r="BI303" s="29">
        <f t="shared" si="605"/>
        <v>19.072164948453608</v>
      </c>
      <c r="BJ303" s="29">
        <f t="shared" si="606"/>
        <v>6.2956735977634128</v>
      </c>
      <c r="BK303" s="78" t="str">
        <f t="shared" si="644"/>
        <v>Tolerable</v>
      </c>
      <c r="BL303" s="27" t="str">
        <f t="shared" si="607"/>
        <v>No</v>
      </c>
      <c r="BM303" s="53" t="s">
        <v>454</v>
      </c>
      <c r="BN303" s="80"/>
      <c r="BO303" s="84">
        <f t="shared" si="608"/>
        <v>0.74</v>
      </c>
      <c r="BP303" s="83"/>
      <c r="BQ303" s="84" t="str">
        <f t="shared" si="657"/>
        <v/>
      </c>
      <c r="BR303" s="27"/>
      <c r="BS303" s="85" t="str">
        <f t="shared" si="658"/>
        <v/>
      </c>
      <c r="BT303" s="86"/>
      <c r="BU303" s="78">
        <f t="shared" si="609"/>
        <v>19.072164948453608</v>
      </c>
      <c r="BV303" s="78" t="str">
        <f t="shared" si="610"/>
        <v>No tolerable</v>
      </c>
      <c r="BW303" s="84" t="str">
        <f t="shared" si="659"/>
        <v/>
      </c>
      <c r="BX303" s="78" t="str">
        <f t="shared" si="660"/>
        <v/>
      </c>
      <c r="BY303" s="78" t="str">
        <f t="shared" si="661"/>
        <v/>
      </c>
      <c r="BZ303" s="79"/>
      <c r="CA303" s="80"/>
      <c r="CB303" s="84" t="str">
        <f t="shared" si="662"/>
        <v/>
      </c>
      <c r="CC303" s="83"/>
      <c r="CD303" s="84" t="str">
        <f t="shared" si="663"/>
        <v/>
      </c>
      <c r="CE303" s="27"/>
      <c r="CF303" s="85" t="str">
        <f t="shared" si="664"/>
        <v/>
      </c>
      <c r="CG303" s="86"/>
      <c r="CH303" s="78" t="str">
        <f t="shared" si="665"/>
        <v/>
      </c>
      <c r="CI303" s="78" t="str">
        <f t="shared" si="666"/>
        <v/>
      </c>
      <c r="CJ303" s="84" t="str">
        <f t="shared" si="667"/>
        <v/>
      </c>
      <c r="CK303" s="78" t="str">
        <f t="shared" si="668"/>
        <v/>
      </c>
      <c r="CL303" s="78" t="str">
        <f t="shared" si="669"/>
        <v/>
      </c>
      <c r="CM303" s="79"/>
      <c r="CN303" s="80"/>
      <c r="CO303" s="84" t="str">
        <f t="shared" si="670"/>
        <v/>
      </c>
      <c r="CP303" s="83"/>
      <c r="CQ303" s="84" t="str">
        <f t="shared" si="671"/>
        <v/>
      </c>
      <c r="CR303" s="27"/>
      <c r="CS303" s="85" t="str">
        <f t="shared" si="672"/>
        <v/>
      </c>
      <c r="CT303" s="86"/>
      <c r="CU303" s="78" t="str">
        <f t="shared" si="673"/>
        <v/>
      </c>
      <c r="CV303" s="78" t="str">
        <f t="shared" si="674"/>
        <v/>
      </c>
      <c r="CW303" s="84" t="str">
        <f t="shared" si="675"/>
        <v/>
      </c>
      <c r="CX303" s="78" t="str">
        <f t="shared" si="676"/>
        <v/>
      </c>
      <c r="CY303" s="78" t="str">
        <f t="shared" si="677"/>
        <v/>
      </c>
      <c r="CZ303" s="87"/>
    </row>
    <row r="304" spans="1:104" ht="45.75" thickBot="1" x14ac:dyDescent="0.3">
      <c r="A304" s="17">
        <v>301</v>
      </c>
      <c r="B304" s="76" t="str">
        <f t="shared" si="645"/>
        <v>Administración de Bienes y Servicios</v>
      </c>
      <c r="C304" s="76" t="str">
        <f t="shared" si="646"/>
        <v>Generación de residuos</v>
      </c>
      <c r="D304" s="76" t="str">
        <f t="shared" si="647"/>
        <v>Aprovechamiento de residuos reutilizables</v>
      </c>
      <c r="E304" s="82">
        <v>43647</v>
      </c>
      <c r="F304" s="168" t="s">
        <v>334</v>
      </c>
      <c r="G304" s="99" t="s">
        <v>177</v>
      </c>
      <c r="H304" s="99" t="s">
        <v>336</v>
      </c>
      <c r="I304" s="77" t="s">
        <v>11</v>
      </c>
      <c r="J304" s="78" t="s">
        <v>90</v>
      </c>
      <c r="K304" s="111" t="s">
        <v>230</v>
      </c>
      <c r="L304" s="53" t="s">
        <v>263</v>
      </c>
      <c r="M304" s="80" t="s">
        <v>68</v>
      </c>
      <c r="N304" s="77" t="s">
        <v>216</v>
      </c>
      <c r="O304" s="77" t="s">
        <v>461</v>
      </c>
      <c r="P304" s="77" t="s">
        <v>23</v>
      </c>
      <c r="Q304" s="77" t="s">
        <v>60</v>
      </c>
      <c r="R304" s="78" t="s">
        <v>72</v>
      </c>
      <c r="S304" s="81" t="s">
        <v>76</v>
      </c>
      <c r="T304" s="82">
        <v>43647</v>
      </c>
      <c r="U304" s="78" t="s">
        <v>101</v>
      </c>
      <c r="V304" s="78" t="s">
        <v>103</v>
      </c>
      <c r="W304" s="78" t="str">
        <f t="shared" si="648"/>
        <v>Moderado</v>
      </c>
      <c r="X304" s="78">
        <f t="shared" si="649"/>
        <v>5</v>
      </c>
      <c r="Y304" s="78">
        <f t="shared" si="650"/>
        <v>3</v>
      </c>
      <c r="Z304" s="78">
        <f t="shared" si="651"/>
        <v>15</v>
      </c>
      <c r="AA304" s="78" t="str">
        <f t="shared" si="652"/>
        <v>Potencialmente no tolerable</v>
      </c>
      <c r="AB304" s="78" t="str">
        <f t="shared" si="653"/>
        <v>No</v>
      </c>
      <c r="AC304" s="53" t="s">
        <v>320</v>
      </c>
      <c r="AD304" s="80" t="s">
        <v>230</v>
      </c>
      <c r="AE304" s="78">
        <v>0</v>
      </c>
      <c r="AF304" s="83">
        <v>0</v>
      </c>
      <c r="AG304" s="84">
        <f t="shared" si="654"/>
        <v>0</v>
      </c>
      <c r="AH304" s="27">
        <v>0</v>
      </c>
      <c r="AI304" s="187">
        <f t="shared" si="594"/>
        <v>0</v>
      </c>
      <c r="AJ304" s="145">
        <v>44006</v>
      </c>
      <c r="AK304" s="145" t="s">
        <v>291</v>
      </c>
      <c r="AL304" s="158" t="str">
        <f>IF(MATRIZASPECTOS[[#This Row],[(2) Tipo de valoración 2020]]="","",IF(MATRIZASPECTOS[[#This Row],[(2) Tipo de valoración 2020]]="Manual","",MATRIZASPECTOS[[#This Row],[Probabilidad]]))</f>
        <v>Certeza</v>
      </c>
      <c r="AM304" s="158" t="str">
        <f>IF(MATRIZASPECTOS[[#This Row],[(2) Tipo de valoración 2020]]="","",IF(MATRIZASPECTOS[[#This Row],[(2) Tipo de valoración 2020]]="Manual","",MATRIZASPECTOS[[#This Row],[Consecuencia]]))</f>
        <v>Moderada</v>
      </c>
      <c r="AN304" s="159" t="str">
        <f t="shared" si="595"/>
        <v>Moderado</v>
      </c>
      <c r="AO304" s="159">
        <f t="shared" si="596"/>
        <v>5</v>
      </c>
      <c r="AP304" s="159">
        <f t="shared" si="597"/>
        <v>3</v>
      </c>
      <c r="AQ304" s="78">
        <f t="shared" si="598"/>
        <v>15</v>
      </c>
      <c r="AR304" s="84">
        <f t="shared" si="599"/>
        <v>15</v>
      </c>
      <c r="AS304" s="78" t="str">
        <f t="shared" si="655"/>
        <v>Potencialmente no tolerable</v>
      </c>
      <c r="AT304" s="78" t="str">
        <f t="shared" si="656"/>
        <v>No</v>
      </c>
      <c r="AU304" s="140" t="s">
        <v>321</v>
      </c>
      <c r="AV304" s="37" t="s">
        <v>230</v>
      </c>
      <c r="AW304" s="27">
        <v>0</v>
      </c>
      <c r="AX304" s="191">
        <v>0</v>
      </c>
      <c r="AY304" s="29">
        <f t="shared" si="600"/>
        <v>0</v>
      </c>
      <c r="AZ304" s="27">
        <v>0</v>
      </c>
      <c r="BA304" s="189">
        <f t="shared" si="601"/>
        <v>0</v>
      </c>
      <c r="BB304" s="145">
        <v>44105</v>
      </c>
      <c r="BC304" s="27" t="s">
        <v>292</v>
      </c>
      <c r="BD304" s="27" t="s">
        <v>100</v>
      </c>
      <c r="BE304" s="27" t="s">
        <v>103</v>
      </c>
      <c r="BF304" s="27" t="str">
        <f t="shared" si="602"/>
        <v>Bajo</v>
      </c>
      <c r="BG304" s="27">
        <f t="shared" si="603"/>
        <v>3</v>
      </c>
      <c r="BH304" s="27">
        <f t="shared" si="604"/>
        <v>3</v>
      </c>
      <c r="BI304" s="27">
        <f t="shared" si="605"/>
        <v>9</v>
      </c>
      <c r="BJ304" s="29">
        <f t="shared" si="606"/>
        <v>9</v>
      </c>
      <c r="BK304" s="78" t="str">
        <f t="shared" si="644"/>
        <v>Tolerable</v>
      </c>
      <c r="BL304" s="27" t="str">
        <f t="shared" si="607"/>
        <v>No</v>
      </c>
      <c r="BM304" s="53" t="s">
        <v>449</v>
      </c>
      <c r="BN304" s="80"/>
      <c r="BO304" s="84">
        <f t="shared" si="608"/>
        <v>0</v>
      </c>
      <c r="BP304" s="83"/>
      <c r="BQ304" s="84" t="str">
        <f t="shared" si="657"/>
        <v/>
      </c>
      <c r="BR304" s="27"/>
      <c r="BS304" s="85" t="str">
        <f t="shared" si="658"/>
        <v/>
      </c>
      <c r="BT304" s="86"/>
      <c r="BU304" s="78">
        <f t="shared" si="609"/>
        <v>15</v>
      </c>
      <c r="BV304" s="78" t="str">
        <f t="shared" si="610"/>
        <v>Potencialmente no tolerable</v>
      </c>
      <c r="BW304" s="84" t="str">
        <f t="shared" si="659"/>
        <v/>
      </c>
      <c r="BX304" s="78" t="str">
        <f t="shared" si="660"/>
        <v/>
      </c>
      <c r="BY304" s="78" t="str">
        <f t="shared" si="661"/>
        <v/>
      </c>
      <c r="BZ304" s="79"/>
      <c r="CA304" s="80"/>
      <c r="CB304" s="84" t="str">
        <f t="shared" si="662"/>
        <v/>
      </c>
      <c r="CC304" s="83"/>
      <c r="CD304" s="84" t="str">
        <f t="shared" si="663"/>
        <v/>
      </c>
      <c r="CE304" s="27"/>
      <c r="CF304" s="85" t="str">
        <f t="shared" si="664"/>
        <v/>
      </c>
      <c r="CG304" s="86"/>
      <c r="CH304" s="78" t="str">
        <f t="shared" si="665"/>
        <v/>
      </c>
      <c r="CI304" s="78" t="str">
        <f t="shared" si="666"/>
        <v/>
      </c>
      <c r="CJ304" s="84" t="str">
        <f t="shared" si="667"/>
        <v/>
      </c>
      <c r="CK304" s="78" t="str">
        <f t="shared" si="668"/>
        <v/>
      </c>
      <c r="CL304" s="78" t="str">
        <f t="shared" si="669"/>
        <v/>
      </c>
      <c r="CM304" s="79"/>
      <c r="CN304" s="80"/>
      <c r="CO304" s="84" t="str">
        <f t="shared" si="670"/>
        <v/>
      </c>
      <c r="CP304" s="83"/>
      <c r="CQ304" s="84" t="str">
        <f t="shared" si="671"/>
        <v/>
      </c>
      <c r="CR304" s="27"/>
      <c r="CS304" s="85" t="str">
        <f t="shared" si="672"/>
        <v/>
      </c>
      <c r="CT304" s="86"/>
      <c r="CU304" s="78" t="str">
        <f t="shared" si="673"/>
        <v/>
      </c>
      <c r="CV304" s="78" t="str">
        <f t="shared" si="674"/>
        <v/>
      </c>
      <c r="CW304" s="84" t="str">
        <f t="shared" si="675"/>
        <v/>
      </c>
      <c r="CX304" s="78" t="str">
        <f t="shared" si="676"/>
        <v/>
      </c>
      <c r="CY304" s="78" t="str">
        <f t="shared" si="677"/>
        <v/>
      </c>
      <c r="CZ304" s="87"/>
    </row>
    <row r="305" spans="1:104" ht="45.75" thickBot="1" x14ac:dyDescent="0.3">
      <c r="A305" s="17">
        <v>302</v>
      </c>
      <c r="B305" s="76" t="str">
        <f t="shared" si="645"/>
        <v>Administración de Bienes y Servicios</v>
      </c>
      <c r="C305" s="76" t="str">
        <f t="shared" si="646"/>
        <v>Generación de residuos</v>
      </c>
      <c r="D305" s="76" t="str">
        <f t="shared" si="647"/>
        <v>Aprovechamiento de residuos recuperables</v>
      </c>
      <c r="E305" s="82">
        <v>43647</v>
      </c>
      <c r="F305" s="168" t="s">
        <v>334</v>
      </c>
      <c r="G305" s="99" t="s">
        <v>177</v>
      </c>
      <c r="H305" s="99" t="s">
        <v>336</v>
      </c>
      <c r="I305" s="77" t="s">
        <v>11</v>
      </c>
      <c r="J305" s="78" t="s">
        <v>90</v>
      </c>
      <c r="K305" s="111" t="s">
        <v>230</v>
      </c>
      <c r="L305" s="53" t="s">
        <v>263</v>
      </c>
      <c r="M305" s="80" t="s">
        <v>68</v>
      </c>
      <c r="N305" s="77" t="s">
        <v>210</v>
      </c>
      <c r="O305" s="77" t="s">
        <v>461</v>
      </c>
      <c r="P305" s="77" t="s">
        <v>23</v>
      </c>
      <c r="Q305" s="77" t="s">
        <v>59</v>
      </c>
      <c r="R305" s="78" t="s">
        <v>72</v>
      </c>
      <c r="S305" s="81" t="s">
        <v>76</v>
      </c>
      <c r="T305" s="82">
        <v>43647</v>
      </c>
      <c r="U305" s="78" t="s">
        <v>101</v>
      </c>
      <c r="V305" s="78" t="s">
        <v>103</v>
      </c>
      <c r="W305" s="78" t="str">
        <f t="shared" si="648"/>
        <v>Moderado</v>
      </c>
      <c r="X305" s="78">
        <f t="shared" si="649"/>
        <v>5</v>
      </c>
      <c r="Y305" s="78">
        <f t="shared" si="650"/>
        <v>3</v>
      </c>
      <c r="Z305" s="78">
        <f t="shared" si="651"/>
        <v>15</v>
      </c>
      <c r="AA305" s="78" t="str">
        <f t="shared" si="652"/>
        <v>Potencialmente no tolerable</v>
      </c>
      <c r="AB305" s="78" t="str">
        <f t="shared" si="653"/>
        <v>No</v>
      </c>
      <c r="AC305" s="53" t="s">
        <v>320</v>
      </c>
      <c r="AD305" s="80" t="s">
        <v>230</v>
      </c>
      <c r="AE305" s="78">
        <v>0</v>
      </c>
      <c r="AF305" s="83">
        <v>0</v>
      </c>
      <c r="AG305" s="84">
        <f t="shared" si="654"/>
        <v>0</v>
      </c>
      <c r="AH305" s="27">
        <v>0</v>
      </c>
      <c r="AI305" s="187">
        <f t="shared" si="594"/>
        <v>0</v>
      </c>
      <c r="AJ305" s="145">
        <v>44006</v>
      </c>
      <c r="AK305" s="145" t="s">
        <v>291</v>
      </c>
      <c r="AL305" s="158" t="str">
        <f>IF(MATRIZASPECTOS[[#This Row],[(2) Tipo de valoración 2020]]="","",IF(MATRIZASPECTOS[[#This Row],[(2) Tipo de valoración 2020]]="Manual","",MATRIZASPECTOS[[#This Row],[Probabilidad]]))</f>
        <v>Certeza</v>
      </c>
      <c r="AM305" s="158" t="str">
        <f>IF(MATRIZASPECTOS[[#This Row],[(2) Tipo de valoración 2020]]="","",IF(MATRIZASPECTOS[[#This Row],[(2) Tipo de valoración 2020]]="Manual","",MATRIZASPECTOS[[#This Row],[Consecuencia]]))</f>
        <v>Moderada</v>
      </c>
      <c r="AN305" s="159" t="str">
        <f t="shared" si="595"/>
        <v>Moderado</v>
      </c>
      <c r="AO305" s="159">
        <f t="shared" si="596"/>
        <v>5</v>
      </c>
      <c r="AP305" s="159">
        <f t="shared" si="597"/>
        <v>3</v>
      </c>
      <c r="AQ305" s="78">
        <f t="shared" si="598"/>
        <v>15</v>
      </c>
      <c r="AR305" s="84">
        <f t="shared" si="599"/>
        <v>15</v>
      </c>
      <c r="AS305" s="78" t="str">
        <f t="shared" si="655"/>
        <v>Potencialmente no tolerable</v>
      </c>
      <c r="AT305" s="78" t="str">
        <f t="shared" si="656"/>
        <v>No</v>
      </c>
      <c r="AU305" s="140" t="s">
        <v>321</v>
      </c>
      <c r="AV305" s="37" t="s">
        <v>230</v>
      </c>
      <c r="AW305" s="27">
        <v>0</v>
      </c>
      <c r="AX305" s="191">
        <v>0</v>
      </c>
      <c r="AY305" s="29">
        <f t="shared" si="600"/>
        <v>0</v>
      </c>
      <c r="AZ305" s="27">
        <v>0</v>
      </c>
      <c r="BA305" s="189">
        <f t="shared" si="601"/>
        <v>0</v>
      </c>
      <c r="BB305" s="145">
        <v>44105</v>
      </c>
      <c r="BC305" s="27" t="s">
        <v>292</v>
      </c>
      <c r="BD305" s="27" t="s">
        <v>100</v>
      </c>
      <c r="BE305" s="27" t="s">
        <v>103</v>
      </c>
      <c r="BF305" s="27" t="str">
        <f t="shared" si="602"/>
        <v>Bajo</v>
      </c>
      <c r="BG305" s="27">
        <f t="shared" si="603"/>
        <v>3</v>
      </c>
      <c r="BH305" s="27">
        <f t="shared" si="604"/>
        <v>3</v>
      </c>
      <c r="BI305" s="27">
        <f t="shared" si="605"/>
        <v>9</v>
      </c>
      <c r="BJ305" s="29">
        <f t="shared" si="606"/>
        <v>9</v>
      </c>
      <c r="BK305" s="78" t="str">
        <f t="shared" si="644"/>
        <v>Tolerable</v>
      </c>
      <c r="BL305" s="27" t="str">
        <f t="shared" si="607"/>
        <v>No</v>
      </c>
      <c r="BM305" s="53" t="s">
        <v>449</v>
      </c>
      <c r="BN305" s="80"/>
      <c r="BO305" s="84">
        <f t="shared" si="608"/>
        <v>0</v>
      </c>
      <c r="BP305" s="83"/>
      <c r="BQ305" s="84" t="str">
        <f t="shared" si="657"/>
        <v/>
      </c>
      <c r="BR305" s="27"/>
      <c r="BS305" s="85" t="str">
        <f t="shared" si="658"/>
        <v/>
      </c>
      <c r="BT305" s="86"/>
      <c r="BU305" s="78">
        <f t="shared" si="609"/>
        <v>15</v>
      </c>
      <c r="BV305" s="78" t="str">
        <f t="shared" si="610"/>
        <v>Potencialmente no tolerable</v>
      </c>
      <c r="BW305" s="84" t="str">
        <f t="shared" si="659"/>
        <v/>
      </c>
      <c r="BX305" s="78" t="str">
        <f t="shared" si="660"/>
        <v/>
      </c>
      <c r="BY305" s="78" t="str">
        <f t="shared" si="661"/>
        <v/>
      </c>
      <c r="BZ305" s="79"/>
      <c r="CA305" s="80"/>
      <c r="CB305" s="84" t="str">
        <f t="shared" si="662"/>
        <v/>
      </c>
      <c r="CC305" s="83"/>
      <c r="CD305" s="84" t="str">
        <f t="shared" si="663"/>
        <v/>
      </c>
      <c r="CE305" s="27"/>
      <c r="CF305" s="85" t="str">
        <f t="shared" si="664"/>
        <v/>
      </c>
      <c r="CG305" s="86"/>
      <c r="CH305" s="78" t="str">
        <f t="shared" si="665"/>
        <v/>
      </c>
      <c r="CI305" s="78" t="str">
        <f t="shared" si="666"/>
        <v/>
      </c>
      <c r="CJ305" s="84" t="str">
        <f t="shared" si="667"/>
        <v/>
      </c>
      <c r="CK305" s="78" t="str">
        <f t="shared" si="668"/>
        <v/>
      </c>
      <c r="CL305" s="78" t="str">
        <f t="shared" si="669"/>
        <v/>
      </c>
      <c r="CM305" s="79"/>
      <c r="CN305" s="80"/>
      <c r="CO305" s="84" t="str">
        <f t="shared" si="670"/>
        <v/>
      </c>
      <c r="CP305" s="83"/>
      <c r="CQ305" s="84" t="str">
        <f t="shared" si="671"/>
        <v/>
      </c>
      <c r="CR305" s="27"/>
      <c r="CS305" s="85" t="str">
        <f t="shared" si="672"/>
        <v/>
      </c>
      <c r="CT305" s="86"/>
      <c r="CU305" s="78" t="str">
        <f t="shared" si="673"/>
        <v/>
      </c>
      <c r="CV305" s="78" t="str">
        <f t="shared" si="674"/>
        <v/>
      </c>
      <c r="CW305" s="84" t="str">
        <f t="shared" si="675"/>
        <v/>
      </c>
      <c r="CX305" s="78" t="str">
        <f t="shared" si="676"/>
        <v/>
      </c>
      <c r="CY305" s="78" t="str">
        <f t="shared" si="677"/>
        <v/>
      </c>
      <c r="CZ305" s="87"/>
    </row>
    <row r="306" spans="1:104" ht="54.75" thickBot="1" x14ac:dyDescent="0.3">
      <c r="A306" s="17">
        <v>303</v>
      </c>
      <c r="B306" s="76" t="str">
        <f t="shared" si="645"/>
        <v>Administración de Bienes y Servicios</v>
      </c>
      <c r="C306" s="76" t="str">
        <f t="shared" si="646"/>
        <v>Generación de residuos</v>
      </c>
      <c r="D306" s="76" t="str">
        <f t="shared" si="647"/>
        <v>Contaminación por generación de residuos de aparatos eléctricos y electrónicos</v>
      </c>
      <c r="E306" s="82">
        <v>43647</v>
      </c>
      <c r="F306" s="168" t="s">
        <v>334</v>
      </c>
      <c r="G306" s="99" t="s">
        <v>177</v>
      </c>
      <c r="H306" s="99" t="s">
        <v>336</v>
      </c>
      <c r="I306" s="77" t="s">
        <v>11</v>
      </c>
      <c r="J306" s="78" t="s">
        <v>90</v>
      </c>
      <c r="K306" s="111" t="s">
        <v>230</v>
      </c>
      <c r="L306" s="53" t="s">
        <v>263</v>
      </c>
      <c r="M306" s="80" t="s">
        <v>68</v>
      </c>
      <c r="N306" s="77" t="s">
        <v>214</v>
      </c>
      <c r="O306" s="77" t="s">
        <v>461</v>
      </c>
      <c r="P306" s="77" t="s">
        <v>23</v>
      </c>
      <c r="Q306" s="77" t="s">
        <v>58</v>
      </c>
      <c r="R306" s="78" t="s">
        <v>71</v>
      </c>
      <c r="S306" s="81" t="s">
        <v>76</v>
      </c>
      <c r="T306" s="82">
        <v>43647</v>
      </c>
      <c r="U306" s="78" t="s">
        <v>101</v>
      </c>
      <c r="V306" s="78" t="s">
        <v>104</v>
      </c>
      <c r="W306" s="78" t="str">
        <f t="shared" si="648"/>
        <v>Alto</v>
      </c>
      <c r="X306" s="78">
        <f t="shared" si="649"/>
        <v>5</v>
      </c>
      <c r="Y306" s="78">
        <f t="shared" si="650"/>
        <v>5</v>
      </c>
      <c r="Z306" s="78">
        <f t="shared" si="651"/>
        <v>25</v>
      </c>
      <c r="AA306" s="78" t="str">
        <f t="shared" si="652"/>
        <v>No tolerable</v>
      </c>
      <c r="AB306" s="78" t="str">
        <f t="shared" si="653"/>
        <v>Si</v>
      </c>
      <c r="AC306" s="53" t="s">
        <v>309</v>
      </c>
      <c r="AD306" s="37" t="s">
        <v>230</v>
      </c>
      <c r="AE306" s="78">
        <v>0</v>
      </c>
      <c r="AF306" s="83">
        <v>0</v>
      </c>
      <c r="AG306" s="84">
        <f t="shared" si="654"/>
        <v>0</v>
      </c>
      <c r="AH306" s="27">
        <v>0</v>
      </c>
      <c r="AI306" s="187">
        <f t="shared" si="594"/>
        <v>0</v>
      </c>
      <c r="AJ306" s="145">
        <v>44006</v>
      </c>
      <c r="AK306" s="145" t="s">
        <v>291</v>
      </c>
      <c r="AL306" s="158" t="str">
        <f>IF(MATRIZASPECTOS[[#This Row],[(2) Tipo de valoración 2020]]="","",IF(MATRIZASPECTOS[[#This Row],[(2) Tipo de valoración 2020]]="Manual","",MATRIZASPECTOS[[#This Row],[Probabilidad]]))</f>
        <v>Certeza</v>
      </c>
      <c r="AM306" s="158" t="str">
        <f>IF(MATRIZASPECTOS[[#This Row],[(2) Tipo de valoración 2020]]="","",IF(MATRIZASPECTOS[[#This Row],[(2) Tipo de valoración 2020]]="Manual","",MATRIZASPECTOS[[#This Row],[Consecuencia]]))</f>
        <v>Alta</v>
      </c>
      <c r="AN306" s="159" t="str">
        <f t="shared" si="595"/>
        <v>Alto</v>
      </c>
      <c r="AO306" s="159">
        <f t="shared" si="596"/>
        <v>5</v>
      </c>
      <c r="AP306" s="159">
        <f t="shared" si="597"/>
        <v>5</v>
      </c>
      <c r="AQ306" s="78">
        <f t="shared" si="598"/>
        <v>25</v>
      </c>
      <c r="AR306" s="84">
        <f t="shared" si="599"/>
        <v>25</v>
      </c>
      <c r="AS306" s="78" t="str">
        <f t="shared" si="655"/>
        <v>No tolerable</v>
      </c>
      <c r="AT306" s="78" t="str">
        <f t="shared" si="656"/>
        <v>Si</v>
      </c>
      <c r="AU306" s="53" t="s">
        <v>286</v>
      </c>
      <c r="AV306" s="37" t="s">
        <v>230</v>
      </c>
      <c r="AW306" s="27">
        <v>0</v>
      </c>
      <c r="AX306" s="191">
        <v>0</v>
      </c>
      <c r="AY306" s="29">
        <f t="shared" si="600"/>
        <v>0</v>
      </c>
      <c r="AZ306" s="27">
        <v>0</v>
      </c>
      <c r="BA306" s="189">
        <f t="shared" si="601"/>
        <v>0</v>
      </c>
      <c r="BB306" s="142">
        <v>44105</v>
      </c>
      <c r="BC306" s="27" t="s">
        <v>291</v>
      </c>
      <c r="BD306" s="27" t="str">
        <f>IF(MATRIZASPECTOS[[#This Row],[(E) Tipo de valoración extraordinaria 2020]]="","",IF(MATRIZASPECTOS[[#This Row],[(E) Tipo de valoración extraordinaria 2020]]="Manual","",MATRIZASPECTOS[[#This Row],[(2) Probabilidad]]))</f>
        <v>Certeza</v>
      </c>
      <c r="BE306" s="27" t="str">
        <f>IF(MATRIZASPECTOS[[#This Row],[(E) Tipo de valoración extraordinaria 2020]]="","",IF(MATRIZASPECTOS[[#This Row],[(E) Tipo de valoración extraordinaria 2020]]="Manual","",MATRIZASPECTOS[[#This Row],[(2) Consecuencia]]))</f>
        <v>Alta</v>
      </c>
      <c r="BF306" s="27" t="str">
        <f t="shared" si="602"/>
        <v>Alto</v>
      </c>
      <c r="BG306" s="27">
        <f t="shared" si="603"/>
        <v>5</v>
      </c>
      <c r="BH306" s="27">
        <f t="shared" si="604"/>
        <v>5</v>
      </c>
      <c r="BI306" s="27">
        <f t="shared" si="605"/>
        <v>25</v>
      </c>
      <c r="BJ306" s="29">
        <f t="shared" si="606"/>
        <v>25</v>
      </c>
      <c r="BK306" s="78" t="str">
        <f t="shared" si="644"/>
        <v>No tolerable</v>
      </c>
      <c r="BL306" s="27" t="str">
        <f t="shared" si="607"/>
        <v>Si</v>
      </c>
      <c r="BM306" s="53" t="s">
        <v>420</v>
      </c>
      <c r="BN306" s="80"/>
      <c r="BO306" s="84">
        <f t="shared" si="608"/>
        <v>0</v>
      </c>
      <c r="BP306" s="83"/>
      <c r="BQ306" s="84" t="str">
        <f t="shared" si="657"/>
        <v/>
      </c>
      <c r="BR306" s="27"/>
      <c r="BS306" s="85" t="str">
        <f t="shared" si="658"/>
        <v/>
      </c>
      <c r="BT306" s="86"/>
      <c r="BU306" s="78">
        <f t="shared" si="609"/>
        <v>25</v>
      </c>
      <c r="BV306" s="78" t="str">
        <f t="shared" si="610"/>
        <v>No tolerable</v>
      </c>
      <c r="BW306" s="84" t="str">
        <f t="shared" si="659"/>
        <v/>
      </c>
      <c r="BX306" s="78" t="str">
        <f t="shared" si="660"/>
        <v/>
      </c>
      <c r="BY306" s="78" t="str">
        <f t="shared" si="661"/>
        <v/>
      </c>
      <c r="BZ306" s="79"/>
      <c r="CA306" s="80"/>
      <c r="CB306" s="84" t="str">
        <f t="shared" si="662"/>
        <v/>
      </c>
      <c r="CC306" s="83"/>
      <c r="CD306" s="84" t="str">
        <f t="shared" si="663"/>
        <v/>
      </c>
      <c r="CE306" s="27"/>
      <c r="CF306" s="85" t="str">
        <f t="shared" si="664"/>
        <v/>
      </c>
      <c r="CG306" s="86"/>
      <c r="CH306" s="78" t="str">
        <f t="shared" si="665"/>
        <v/>
      </c>
      <c r="CI306" s="78" t="str">
        <f t="shared" si="666"/>
        <v/>
      </c>
      <c r="CJ306" s="84" t="str">
        <f t="shared" si="667"/>
        <v/>
      </c>
      <c r="CK306" s="78" t="str">
        <f t="shared" si="668"/>
        <v/>
      </c>
      <c r="CL306" s="78" t="str">
        <f t="shared" si="669"/>
        <v/>
      </c>
      <c r="CM306" s="79"/>
      <c r="CN306" s="80"/>
      <c r="CO306" s="84" t="str">
        <f t="shared" si="670"/>
        <v/>
      </c>
      <c r="CP306" s="83"/>
      <c r="CQ306" s="84" t="str">
        <f t="shared" si="671"/>
        <v/>
      </c>
      <c r="CR306" s="27"/>
      <c r="CS306" s="85" t="str">
        <f t="shared" si="672"/>
        <v/>
      </c>
      <c r="CT306" s="86"/>
      <c r="CU306" s="78" t="str">
        <f t="shared" si="673"/>
        <v/>
      </c>
      <c r="CV306" s="78" t="str">
        <f t="shared" si="674"/>
        <v/>
      </c>
      <c r="CW306" s="84" t="str">
        <f t="shared" si="675"/>
        <v/>
      </c>
      <c r="CX306" s="78" t="str">
        <f t="shared" si="676"/>
        <v/>
      </c>
      <c r="CY306" s="78" t="str">
        <f t="shared" si="677"/>
        <v/>
      </c>
      <c r="CZ306" s="87"/>
    </row>
    <row r="307" spans="1:104" ht="45.75" thickBot="1" x14ac:dyDescent="0.3">
      <c r="A307" s="17">
        <v>304</v>
      </c>
      <c r="B307" s="76" t="str">
        <f t="shared" si="645"/>
        <v>Administración de Bienes y Servicios</v>
      </c>
      <c r="C307" s="76" t="str">
        <f t="shared" si="646"/>
        <v>Generación de emisiones</v>
      </c>
      <c r="D307" s="76" t="str">
        <f t="shared" si="647"/>
        <v>Contaminación por emisión de varios agentes clasificados</v>
      </c>
      <c r="E307" s="82">
        <v>43647</v>
      </c>
      <c r="F307" s="168" t="s">
        <v>334</v>
      </c>
      <c r="G307" s="99" t="s">
        <v>177</v>
      </c>
      <c r="H307" s="99" t="s">
        <v>336</v>
      </c>
      <c r="I307" s="77" t="s">
        <v>11</v>
      </c>
      <c r="J307" s="78" t="s">
        <v>90</v>
      </c>
      <c r="K307" s="111" t="s">
        <v>230</v>
      </c>
      <c r="L307" s="53" t="s">
        <v>263</v>
      </c>
      <c r="M307" s="80" t="s">
        <v>68</v>
      </c>
      <c r="N307" s="77" t="s">
        <v>212</v>
      </c>
      <c r="O307" s="77" t="s">
        <v>458</v>
      </c>
      <c r="P307" s="77" t="s">
        <v>19</v>
      </c>
      <c r="Q307" s="77" t="s">
        <v>44</v>
      </c>
      <c r="R307" s="78" t="s">
        <v>71</v>
      </c>
      <c r="S307" s="81" t="s">
        <v>74</v>
      </c>
      <c r="T307" s="82">
        <v>43647</v>
      </c>
      <c r="U307" s="78" t="s">
        <v>101</v>
      </c>
      <c r="V307" s="78" t="s">
        <v>103</v>
      </c>
      <c r="W307" s="78" t="str">
        <f t="shared" si="648"/>
        <v>Moderado</v>
      </c>
      <c r="X307" s="78">
        <f t="shared" si="649"/>
        <v>5</v>
      </c>
      <c r="Y307" s="78">
        <f t="shared" si="650"/>
        <v>3</v>
      </c>
      <c r="Z307" s="78">
        <f t="shared" si="651"/>
        <v>15</v>
      </c>
      <c r="AA307" s="78" t="str">
        <f t="shared" si="652"/>
        <v>Potencialmente no tolerable</v>
      </c>
      <c r="AB307" s="78" t="str">
        <f t="shared" si="653"/>
        <v>No</v>
      </c>
      <c r="AC307" s="53" t="s">
        <v>306</v>
      </c>
      <c r="AD307" s="80" t="s">
        <v>230</v>
      </c>
      <c r="AE307" s="78">
        <v>0</v>
      </c>
      <c r="AF307" s="83">
        <v>0</v>
      </c>
      <c r="AG307" s="84">
        <f t="shared" si="654"/>
        <v>0</v>
      </c>
      <c r="AH307" s="27">
        <v>0</v>
      </c>
      <c r="AI307" s="187">
        <f t="shared" si="594"/>
        <v>0</v>
      </c>
      <c r="AJ307" s="145">
        <v>44006</v>
      </c>
      <c r="AK307" s="145" t="s">
        <v>291</v>
      </c>
      <c r="AL307" s="158" t="str">
        <f>IF(MATRIZASPECTOS[[#This Row],[(2) Tipo de valoración 2020]]="","",IF(MATRIZASPECTOS[[#This Row],[(2) Tipo de valoración 2020]]="Manual","",MATRIZASPECTOS[[#This Row],[Probabilidad]]))</f>
        <v>Certeza</v>
      </c>
      <c r="AM307" s="158" t="str">
        <f>IF(MATRIZASPECTOS[[#This Row],[(2) Tipo de valoración 2020]]="","",IF(MATRIZASPECTOS[[#This Row],[(2) Tipo de valoración 2020]]="Manual","",MATRIZASPECTOS[[#This Row],[Consecuencia]]))</f>
        <v>Moderada</v>
      </c>
      <c r="AN307" s="159" t="str">
        <f t="shared" si="595"/>
        <v>Moderado</v>
      </c>
      <c r="AO307" s="159">
        <f t="shared" si="596"/>
        <v>5</v>
      </c>
      <c r="AP307" s="159">
        <f t="shared" si="597"/>
        <v>3</v>
      </c>
      <c r="AQ307" s="78">
        <f t="shared" si="598"/>
        <v>15</v>
      </c>
      <c r="AR307" s="84">
        <f t="shared" si="599"/>
        <v>15</v>
      </c>
      <c r="AS307" s="78" t="str">
        <f t="shared" si="655"/>
        <v>Potencialmente no tolerable</v>
      </c>
      <c r="AT307" s="78" t="str">
        <f t="shared" si="656"/>
        <v>No</v>
      </c>
      <c r="AU307" s="140" t="s">
        <v>300</v>
      </c>
      <c r="AV307" s="37" t="s">
        <v>230</v>
      </c>
      <c r="AW307" s="27">
        <v>0</v>
      </c>
      <c r="AX307" s="191">
        <v>0</v>
      </c>
      <c r="AY307" s="29">
        <f t="shared" si="600"/>
        <v>0</v>
      </c>
      <c r="AZ307" s="27">
        <v>0</v>
      </c>
      <c r="BA307" s="189">
        <f t="shared" si="601"/>
        <v>0</v>
      </c>
      <c r="BB307" s="145">
        <v>44105</v>
      </c>
      <c r="BC307" s="27" t="s">
        <v>292</v>
      </c>
      <c r="BD307" s="27" t="s">
        <v>100</v>
      </c>
      <c r="BE307" s="27" t="s">
        <v>103</v>
      </c>
      <c r="BF307" s="27" t="str">
        <f t="shared" si="602"/>
        <v>Bajo</v>
      </c>
      <c r="BG307" s="27">
        <f t="shared" si="603"/>
        <v>3</v>
      </c>
      <c r="BH307" s="27">
        <f t="shared" si="604"/>
        <v>3</v>
      </c>
      <c r="BI307" s="27">
        <f t="shared" si="605"/>
        <v>9</v>
      </c>
      <c r="BJ307" s="29">
        <f t="shared" si="606"/>
        <v>9</v>
      </c>
      <c r="BK307" s="78" t="str">
        <f t="shared" si="644"/>
        <v>Tolerable</v>
      </c>
      <c r="BL307" s="27" t="str">
        <f t="shared" si="607"/>
        <v>No</v>
      </c>
      <c r="BM307" s="53" t="s">
        <v>426</v>
      </c>
      <c r="BN307" s="80"/>
      <c r="BO307" s="84">
        <f t="shared" si="608"/>
        <v>0</v>
      </c>
      <c r="BP307" s="83"/>
      <c r="BQ307" s="84" t="str">
        <f t="shared" si="657"/>
        <v/>
      </c>
      <c r="BR307" s="27"/>
      <c r="BS307" s="85" t="str">
        <f t="shared" si="658"/>
        <v/>
      </c>
      <c r="BT307" s="86"/>
      <c r="BU307" s="78">
        <f t="shared" si="609"/>
        <v>15</v>
      </c>
      <c r="BV307" s="78" t="str">
        <f t="shared" si="610"/>
        <v>Potencialmente no tolerable</v>
      </c>
      <c r="BW307" s="84" t="str">
        <f t="shared" si="659"/>
        <v/>
      </c>
      <c r="BX307" s="78" t="str">
        <f t="shared" si="660"/>
        <v/>
      </c>
      <c r="BY307" s="78" t="str">
        <f t="shared" si="661"/>
        <v/>
      </c>
      <c r="BZ307" s="79"/>
      <c r="CA307" s="80"/>
      <c r="CB307" s="84" t="str">
        <f t="shared" si="662"/>
        <v/>
      </c>
      <c r="CC307" s="83"/>
      <c r="CD307" s="84" t="str">
        <f t="shared" si="663"/>
        <v/>
      </c>
      <c r="CE307" s="27"/>
      <c r="CF307" s="85" t="str">
        <f t="shared" si="664"/>
        <v/>
      </c>
      <c r="CG307" s="86"/>
      <c r="CH307" s="78" t="str">
        <f t="shared" si="665"/>
        <v/>
      </c>
      <c r="CI307" s="78" t="str">
        <f t="shared" si="666"/>
        <v/>
      </c>
      <c r="CJ307" s="84" t="str">
        <f t="shared" si="667"/>
        <v/>
      </c>
      <c r="CK307" s="78" t="str">
        <f t="shared" si="668"/>
        <v/>
      </c>
      <c r="CL307" s="78" t="str">
        <f t="shared" si="669"/>
        <v/>
      </c>
      <c r="CM307" s="79"/>
      <c r="CN307" s="80"/>
      <c r="CO307" s="84" t="str">
        <f t="shared" si="670"/>
        <v/>
      </c>
      <c r="CP307" s="83"/>
      <c r="CQ307" s="84" t="str">
        <f t="shared" si="671"/>
        <v/>
      </c>
      <c r="CR307" s="27"/>
      <c r="CS307" s="85" t="str">
        <f t="shared" si="672"/>
        <v/>
      </c>
      <c r="CT307" s="86"/>
      <c r="CU307" s="78" t="str">
        <f t="shared" si="673"/>
        <v/>
      </c>
      <c r="CV307" s="78" t="str">
        <f t="shared" si="674"/>
        <v/>
      </c>
      <c r="CW307" s="84" t="str">
        <f t="shared" si="675"/>
        <v/>
      </c>
      <c r="CX307" s="78" t="str">
        <f t="shared" si="676"/>
        <v/>
      </c>
      <c r="CY307" s="78" t="str">
        <f t="shared" si="677"/>
        <v/>
      </c>
      <c r="CZ307" s="87"/>
    </row>
    <row r="308" spans="1:104" ht="45.75" thickBot="1" x14ac:dyDescent="0.3">
      <c r="A308" s="17">
        <v>305</v>
      </c>
      <c r="B308" s="76" t="str">
        <f t="shared" si="645"/>
        <v>Administración de Bienes y Servicios</v>
      </c>
      <c r="C308" s="76" t="str">
        <f t="shared" si="646"/>
        <v>Generación de emisiones</v>
      </c>
      <c r="D308" s="76" t="str">
        <f t="shared" si="647"/>
        <v>Contaminación por emisión de varios agentes clasificados</v>
      </c>
      <c r="E308" s="82">
        <v>43647</v>
      </c>
      <c r="F308" s="168" t="s">
        <v>334</v>
      </c>
      <c r="G308" s="99" t="s">
        <v>177</v>
      </c>
      <c r="H308" s="99" t="s">
        <v>336</v>
      </c>
      <c r="I308" s="77" t="s">
        <v>11</v>
      </c>
      <c r="J308" s="78" t="s">
        <v>90</v>
      </c>
      <c r="K308" s="111" t="s">
        <v>230</v>
      </c>
      <c r="L308" s="53" t="s">
        <v>263</v>
      </c>
      <c r="M308" s="80" t="s">
        <v>68</v>
      </c>
      <c r="N308" s="77" t="s">
        <v>211</v>
      </c>
      <c r="O308" s="77" t="s">
        <v>458</v>
      </c>
      <c r="P308" s="77" t="s">
        <v>19</v>
      </c>
      <c r="Q308" s="77" t="s">
        <v>44</v>
      </c>
      <c r="R308" s="78" t="s">
        <v>71</v>
      </c>
      <c r="S308" s="81" t="s">
        <v>74</v>
      </c>
      <c r="T308" s="82">
        <v>43647</v>
      </c>
      <c r="U308" s="78" t="s">
        <v>101</v>
      </c>
      <c r="V308" s="78" t="s">
        <v>103</v>
      </c>
      <c r="W308" s="78" t="str">
        <f t="shared" si="648"/>
        <v>Moderado</v>
      </c>
      <c r="X308" s="78">
        <f t="shared" si="649"/>
        <v>5</v>
      </c>
      <c r="Y308" s="78">
        <f t="shared" si="650"/>
        <v>3</v>
      </c>
      <c r="Z308" s="78">
        <f t="shared" si="651"/>
        <v>15</v>
      </c>
      <c r="AA308" s="78" t="str">
        <f t="shared" si="652"/>
        <v>Potencialmente no tolerable</v>
      </c>
      <c r="AB308" s="78" t="str">
        <f t="shared" si="653"/>
        <v>No</v>
      </c>
      <c r="AC308" s="53" t="s">
        <v>306</v>
      </c>
      <c r="AD308" s="80" t="s">
        <v>230</v>
      </c>
      <c r="AE308" s="78">
        <v>0</v>
      </c>
      <c r="AF308" s="83">
        <v>0</v>
      </c>
      <c r="AG308" s="84">
        <f t="shared" si="654"/>
        <v>0</v>
      </c>
      <c r="AH308" s="27">
        <v>0</v>
      </c>
      <c r="AI308" s="187">
        <f t="shared" si="594"/>
        <v>0</v>
      </c>
      <c r="AJ308" s="145">
        <v>44006</v>
      </c>
      <c r="AK308" s="145" t="s">
        <v>291</v>
      </c>
      <c r="AL308" s="158" t="str">
        <f>IF(MATRIZASPECTOS[[#This Row],[(2) Tipo de valoración 2020]]="","",IF(MATRIZASPECTOS[[#This Row],[(2) Tipo de valoración 2020]]="Manual","",MATRIZASPECTOS[[#This Row],[Probabilidad]]))</f>
        <v>Certeza</v>
      </c>
      <c r="AM308" s="158" t="str">
        <f>IF(MATRIZASPECTOS[[#This Row],[(2) Tipo de valoración 2020]]="","",IF(MATRIZASPECTOS[[#This Row],[(2) Tipo de valoración 2020]]="Manual","",MATRIZASPECTOS[[#This Row],[Consecuencia]]))</f>
        <v>Moderada</v>
      </c>
      <c r="AN308" s="159" t="str">
        <f t="shared" si="595"/>
        <v>Moderado</v>
      </c>
      <c r="AO308" s="159">
        <f t="shared" si="596"/>
        <v>5</v>
      </c>
      <c r="AP308" s="159">
        <f t="shared" si="597"/>
        <v>3</v>
      </c>
      <c r="AQ308" s="78">
        <f t="shared" si="598"/>
        <v>15</v>
      </c>
      <c r="AR308" s="84">
        <f t="shared" si="599"/>
        <v>15</v>
      </c>
      <c r="AS308" s="78" t="str">
        <f t="shared" si="655"/>
        <v>Potencialmente no tolerable</v>
      </c>
      <c r="AT308" s="78" t="str">
        <f t="shared" si="656"/>
        <v>No</v>
      </c>
      <c r="AU308" s="140" t="s">
        <v>282</v>
      </c>
      <c r="AV308" s="37" t="s">
        <v>230</v>
      </c>
      <c r="AW308" s="27">
        <v>0</v>
      </c>
      <c r="AX308" s="191">
        <v>0</v>
      </c>
      <c r="AY308" s="29">
        <f t="shared" si="600"/>
        <v>0</v>
      </c>
      <c r="AZ308" s="27">
        <v>0</v>
      </c>
      <c r="BA308" s="189">
        <f t="shared" si="601"/>
        <v>0</v>
      </c>
      <c r="BB308" s="145">
        <v>44105</v>
      </c>
      <c r="BC308" s="27" t="s">
        <v>292</v>
      </c>
      <c r="BD308" s="27" t="s">
        <v>100</v>
      </c>
      <c r="BE308" s="27" t="s">
        <v>103</v>
      </c>
      <c r="BF308" s="27" t="str">
        <f t="shared" si="602"/>
        <v>Bajo</v>
      </c>
      <c r="BG308" s="27">
        <f t="shared" si="603"/>
        <v>3</v>
      </c>
      <c r="BH308" s="27">
        <f t="shared" si="604"/>
        <v>3</v>
      </c>
      <c r="BI308" s="27">
        <f t="shared" si="605"/>
        <v>9</v>
      </c>
      <c r="BJ308" s="29">
        <f t="shared" si="606"/>
        <v>9</v>
      </c>
      <c r="BK308" s="78" t="str">
        <f t="shared" si="644"/>
        <v>Tolerable</v>
      </c>
      <c r="BL308" s="27" t="str">
        <f t="shared" si="607"/>
        <v>No</v>
      </c>
      <c r="BM308" s="53" t="s">
        <v>425</v>
      </c>
      <c r="BN308" s="80"/>
      <c r="BO308" s="84">
        <f t="shared" si="608"/>
        <v>0</v>
      </c>
      <c r="BP308" s="83"/>
      <c r="BQ308" s="84" t="str">
        <f t="shared" si="657"/>
        <v/>
      </c>
      <c r="BR308" s="27"/>
      <c r="BS308" s="85" t="str">
        <f t="shared" si="658"/>
        <v/>
      </c>
      <c r="BT308" s="86"/>
      <c r="BU308" s="78">
        <f t="shared" si="609"/>
        <v>15</v>
      </c>
      <c r="BV308" s="78" t="str">
        <f t="shared" si="610"/>
        <v>Potencialmente no tolerable</v>
      </c>
      <c r="BW308" s="84" t="str">
        <f t="shared" si="659"/>
        <v/>
      </c>
      <c r="BX308" s="78" t="str">
        <f t="shared" si="660"/>
        <v/>
      </c>
      <c r="BY308" s="78" t="str">
        <f t="shared" si="661"/>
        <v/>
      </c>
      <c r="BZ308" s="79"/>
      <c r="CA308" s="80"/>
      <c r="CB308" s="84" t="str">
        <f t="shared" si="662"/>
        <v/>
      </c>
      <c r="CC308" s="83"/>
      <c r="CD308" s="84" t="str">
        <f t="shared" si="663"/>
        <v/>
      </c>
      <c r="CE308" s="27"/>
      <c r="CF308" s="85" t="str">
        <f t="shared" si="664"/>
        <v/>
      </c>
      <c r="CG308" s="86"/>
      <c r="CH308" s="78" t="str">
        <f t="shared" si="665"/>
        <v/>
      </c>
      <c r="CI308" s="78" t="str">
        <f t="shared" si="666"/>
        <v/>
      </c>
      <c r="CJ308" s="84" t="str">
        <f t="shared" si="667"/>
        <v/>
      </c>
      <c r="CK308" s="78" t="str">
        <f t="shared" si="668"/>
        <v/>
      </c>
      <c r="CL308" s="78" t="str">
        <f t="shared" si="669"/>
        <v/>
      </c>
      <c r="CM308" s="79"/>
      <c r="CN308" s="80"/>
      <c r="CO308" s="84" t="str">
        <f t="shared" si="670"/>
        <v/>
      </c>
      <c r="CP308" s="83"/>
      <c r="CQ308" s="84" t="str">
        <f t="shared" si="671"/>
        <v/>
      </c>
      <c r="CR308" s="27"/>
      <c r="CS308" s="85" t="str">
        <f t="shared" si="672"/>
        <v/>
      </c>
      <c r="CT308" s="86"/>
      <c r="CU308" s="78" t="str">
        <f t="shared" si="673"/>
        <v/>
      </c>
      <c r="CV308" s="78" t="str">
        <f t="shared" si="674"/>
        <v/>
      </c>
      <c r="CW308" s="84" t="str">
        <f t="shared" si="675"/>
        <v/>
      </c>
      <c r="CX308" s="78" t="str">
        <f t="shared" si="676"/>
        <v/>
      </c>
      <c r="CY308" s="78" t="str">
        <f t="shared" si="677"/>
        <v/>
      </c>
      <c r="CZ308" s="87"/>
    </row>
    <row r="309" spans="1:104" ht="54.75" thickBot="1" x14ac:dyDescent="0.3">
      <c r="A309" s="17">
        <v>306</v>
      </c>
      <c r="B309" s="76" t="str">
        <f t="shared" si="645"/>
        <v>Administración de Bienes y Servicios</v>
      </c>
      <c r="C309" s="76" t="str">
        <f t="shared" si="646"/>
        <v>Generación de residuos</v>
      </c>
      <c r="D309" s="76" t="str">
        <f t="shared" si="647"/>
        <v>Contaminación por generación de residuos ordinarios</v>
      </c>
      <c r="E309" s="82">
        <v>43647</v>
      </c>
      <c r="F309" s="168" t="s">
        <v>334</v>
      </c>
      <c r="G309" s="99" t="s">
        <v>177</v>
      </c>
      <c r="H309" s="99" t="s">
        <v>336</v>
      </c>
      <c r="I309" s="77" t="s">
        <v>11</v>
      </c>
      <c r="J309" s="78" t="s">
        <v>90</v>
      </c>
      <c r="K309" s="111" t="s">
        <v>230</v>
      </c>
      <c r="L309" s="53" t="s">
        <v>263</v>
      </c>
      <c r="M309" s="80" t="s">
        <v>68</v>
      </c>
      <c r="N309" s="77" t="s">
        <v>232</v>
      </c>
      <c r="O309" s="77" t="s">
        <v>461</v>
      </c>
      <c r="P309" s="77" t="s">
        <v>23</v>
      </c>
      <c r="Q309" s="77" t="s">
        <v>55</v>
      </c>
      <c r="R309" s="78" t="s">
        <v>71</v>
      </c>
      <c r="S309" s="81" t="s">
        <v>76</v>
      </c>
      <c r="T309" s="82">
        <v>43647</v>
      </c>
      <c r="U309" s="78" t="s">
        <v>100</v>
      </c>
      <c r="V309" s="78" t="s">
        <v>102</v>
      </c>
      <c r="W309" s="78" t="str">
        <f t="shared" si="648"/>
        <v>Bajo</v>
      </c>
      <c r="X309" s="78">
        <f t="shared" si="649"/>
        <v>3</v>
      </c>
      <c r="Y309" s="78">
        <f t="shared" si="650"/>
        <v>1</v>
      </c>
      <c r="Z309" s="78">
        <f t="shared" si="651"/>
        <v>3</v>
      </c>
      <c r="AA309" s="78" t="str">
        <f t="shared" si="652"/>
        <v>Tolerable</v>
      </c>
      <c r="AB309" s="78" t="str">
        <f t="shared" si="653"/>
        <v>No</v>
      </c>
      <c r="AC309" s="53" t="s">
        <v>308</v>
      </c>
      <c r="AD309" s="80" t="s">
        <v>284</v>
      </c>
      <c r="AE309" s="78">
        <v>0.97</v>
      </c>
      <c r="AF309" s="83">
        <v>0</v>
      </c>
      <c r="AG309" s="84">
        <f t="shared" si="654"/>
        <v>0.97</v>
      </c>
      <c r="AH309" s="27">
        <v>0.74</v>
      </c>
      <c r="AI309" s="187">
        <f t="shared" si="594"/>
        <v>0.23711340206185566</v>
      </c>
      <c r="AJ309" s="145">
        <v>44006</v>
      </c>
      <c r="AK309" s="145" t="s">
        <v>291</v>
      </c>
      <c r="AL309" s="158" t="str">
        <f>IF(MATRIZASPECTOS[[#This Row],[(2) Tipo de valoración 2020]]="","",IF(MATRIZASPECTOS[[#This Row],[(2) Tipo de valoración 2020]]="Manual","",MATRIZASPECTOS[[#This Row],[Probabilidad]]))</f>
        <v>Probable</v>
      </c>
      <c r="AM309" s="158" t="str">
        <f>IF(MATRIZASPECTOS[[#This Row],[(2) Tipo de valoración 2020]]="","",IF(MATRIZASPECTOS[[#This Row],[(2) Tipo de valoración 2020]]="Manual","",MATRIZASPECTOS[[#This Row],[Consecuencia]]))</f>
        <v>Baja</v>
      </c>
      <c r="AN309" s="159" t="str">
        <f t="shared" si="595"/>
        <v>Bajo</v>
      </c>
      <c r="AO309" s="159">
        <f t="shared" si="596"/>
        <v>3</v>
      </c>
      <c r="AP309" s="159">
        <f t="shared" si="597"/>
        <v>1</v>
      </c>
      <c r="AQ309" s="78">
        <f t="shared" si="598"/>
        <v>3</v>
      </c>
      <c r="AR309" s="84">
        <f t="shared" si="599"/>
        <v>2.2886597938144329</v>
      </c>
      <c r="AS309" s="78" t="str">
        <f t="shared" si="655"/>
        <v>Tolerable</v>
      </c>
      <c r="AT309" s="78" t="str">
        <f t="shared" si="656"/>
        <v>No</v>
      </c>
      <c r="AU309" s="140" t="s">
        <v>303</v>
      </c>
      <c r="AV309" s="37" t="s">
        <v>230</v>
      </c>
      <c r="AW309" s="27">
        <v>0</v>
      </c>
      <c r="AX309" s="191">
        <v>0</v>
      </c>
      <c r="AY309" s="29">
        <f t="shared" si="600"/>
        <v>0</v>
      </c>
      <c r="AZ309" s="27">
        <v>0</v>
      </c>
      <c r="BA309" s="189">
        <f t="shared" si="601"/>
        <v>0</v>
      </c>
      <c r="BB309" s="144">
        <v>44105</v>
      </c>
      <c r="BC309" s="27" t="s">
        <v>292</v>
      </c>
      <c r="BD309" s="27" t="s">
        <v>101</v>
      </c>
      <c r="BE309" s="27" t="s">
        <v>104</v>
      </c>
      <c r="BF309" s="27" t="str">
        <f t="shared" si="602"/>
        <v>Alto</v>
      </c>
      <c r="BG309" s="27">
        <f t="shared" si="603"/>
        <v>5</v>
      </c>
      <c r="BH309" s="27">
        <f t="shared" si="604"/>
        <v>5</v>
      </c>
      <c r="BI309" s="27">
        <f t="shared" si="605"/>
        <v>25</v>
      </c>
      <c r="BJ309" s="29">
        <f t="shared" si="606"/>
        <v>25</v>
      </c>
      <c r="BK309" s="78" t="str">
        <f t="shared" si="644"/>
        <v>No tolerable</v>
      </c>
      <c r="BL309" s="27" t="str">
        <f t="shared" si="607"/>
        <v>Si</v>
      </c>
      <c r="BM309" s="53" t="s">
        <v>442</v>
      </c>
      <c r="BN309" s="80"/>
      <c r="BO309" s="84">
        <f t="shared" si="608"/>
        <v>0.74</v>
      </c>
      <c r="BP309" s="83"/>
      <c r="BQ309" s="84" t="str">
        <f t="shared" si="657"/>
        <v/>
      </c>
      <c r="BR309" s="27"/>
      <c r="BS309" s="85" t="str">
        <f t="shared" si="658"/>
        <v/>
      </c>
      <c r="BT309" s="86"/>
      <c r="BU309" s="78">
        <f t="shared" si="609"/>
        <v>2.2886597938144329</v>
      </c>
      <c r="BV309" s="78" t="str">
        <f t="shared" si="610"/>
        <v>Tolerable</v>
      </c>
      <c r="BW309" s="84" t="str">
        <f t="shared" si="659"/>
        <v/>
      </c>
      <c r="BX309" s="78" t="str">
        <f t="shared" si="660"/>
        <v/>
      </c>
      <c r="BY309" s="78" t="str">
        <f t="shared" si="661"/>
        <v/>
      </c>
      <c r="BZ309" s="79"/>
      <c r="CA309" s="80"/>
      <c r="CB309" s="84" t="str">
        <f t="shared" si="662"/>
        <v/>
      </c>
      <c r="CC309" s="83"/>
      <c r="CD309" s="84" t="str">
        <f t="shared" si="663"/>
        <v/>
      </c>
      <c r="CE309" s="27"/>
      <c r="CF309" s="85" t="str">
        <f t="shared" si="664"/>
        <v/>
      </c>
      <c r="CG309" s="86"/>
      <c r="CH309" s="78" t="str">
        <f t="shared" si="665"/>
        <v/>
      </c>
      <c r="CI309" s="78" t="str">
        <f t="shared" si="666"/>
        <v/>
      </c>
      <c r="CJ309" s="84" t="str">
        <f t="shared" si="667"/>
        <v/>
      </c>
      <c r="CK309" s="78" t="str">
        <f t="shared" si="668"/>
        <v/>
      </c>
      <c r="CL309" s="78" t="str">
        <f t="shared" si="669"/>
        <v/>
      </c>
      <c r="CM309" s="79"/>
      <c r="CN309" s="80"/>
      <c r="CO309" s="84" t="str">
        <f t="shared" si="670"/>
        <v/>
      </c>
      <c r="CP309" s="83"/>
      <c r="CQ309" s="84" t="str">
        <f t="shared" si="671"/>
        <v/>
      </c>
      <c r="CR309" s="27"/>
      <c r="CS309" s="85" t="str">
        <f t="shared" si="672"/>
        <v/>
      </c>
      <c r="CT309" s="86"/>
      <c r="CU309" s="78" t="str">
        <f t="shared" si="673"/>
        <v/>
      </c>
      <c r="CV309" s="78" t="str">
        <f t="shared" si="674"/>
        <v/>
      </c>
      <c r="CW309" s="84" t="str">
        <f t="shared" si="675"/>
        <v/>
      </c>
      <c r="CX309" s="78" t="str">
        <f t="shared" si="676"/>
        <v/>
      </c>
      <c r="CY309" s="78" t="str">
        <f t="shared" si="677"/>
        <v/>
      </c>
      <c r="CZ309" s="87"/>
    </row>
    <row r="310" spans="1:104" ht="45.75" thickBot="1" x14ac:dyDescent="0.3">
      <c r="A310" s="17">
        <v>307</v>
      </c>
      <c r="B310" s="76" t="str">
        <f t="shared" si="645"/>
        <v>Administración de Bienes y Servicios</v>
      </c>
      <c r="C310" s="76" t="str">
        <f t="shared" si="646"/>
        <v>Generación de emisiones</v>
      </c>
      <c r="D310" s="76" t="str">
        <f t="shared" si="647"/>
        <v>Contaminación por emisión de varios agentes clasificados</v>
      </c>
      <c r="E310" s="82">
        <v>43647</v>
      </c>
      <c r="F310" s="168" t="s">
        <v>334</v>
      </c>
      <c r="G310" s="99" t="s">
        <v>177</v>
      </c>
      <c r="H310" s="99" t="s">
        <v>336</v>
      </c>
      <c r="I310" s="77" t="s">
        <v>11</v>
      </c>
      <c r="J310" s="78" t="s">
        <v>90</v>
      </c>
      <c r="K310" s="111" t="s">
        <v>230</v>
      </c>
      <c r="L310" s="53" t="s">
        <v>263</v>
      </c>
      <c r="M310" s="80" t="s">
        <v>68</v>
      </c>
      <c r="N310" s="77" t="s">
        <v>238</v>
      </c>
      <c r="O310" s="77" t="s">
        <v>458</v>
      </c>
      <c r="P310" s="77" t="s">
        <v>19</v>
      </c>
      <c r="Q310" s="77" t="s">
        <v>44</v>
      </c>
      <c r="R310" s="78" t="s">
        <v>71</v>
      </c>
      <c r="S310" s="81" t="s">
        <v>74</v>
      </c>
      <c r="T310" s="82">
        <v>43647</v>
      </c>
      <c r="U310" s="78" t="s">
        <v>101</v>
      </c>
      <c r="V310" s="78" t="s">
        <v>103</v>
      </c>
      <c r="W310" s="78" t="str">
        <f t="shared" si="648"/>
        <v>Moderado</v>
      </c>
      <c r="X310" s="78">
        <f t="shared" si="649"/>
        <v>5</v>
      </c>
      <c r="Y310" s="78">
        <f t="shared" si="650"/>
        <v>3</v>
      </c>
      <c r="Z310" s="78">
        <f t="shared" si="651"/>
        <v>15</v>
      </c>
      <c r="AA310" s="78" t="str">
        <f t="shared" si="652"/>
        <v>Potencialmente no tolerable</v>
      </c>
      <c r="AB310" s="78" t="str">
        <f t="shared" si="653"/>
        <v>No</v>
      </c>
      <c r="AC310" s="53" t="s">
        <v>306</v>
      </c>
      <c r="AD310" s="80" t="s">
        <v>230</v>
      </c>
      <c r="AE310" s="78">
        <v>0</v>
      </c>
      <c r="AF310" s="83">
        <v>0</v>
      </c>
      <c r="AG310" s="84">
        <f t="shared" si="654"/>
        <v>0</v>
      </c>
      <c r="AH310" s="27">
        <v>0</v>
      </c>
      <c r="AI310" s="187">
        <f t="shared" si="594"/>
        <v>0</v>
      </c>
      <c r="AJ310" s="145">
        <v>44006</v>
      </c>
      <c r="AK310" s="145" t="s">
        <v>291</v>
      </c>
      <c r="AL310" s="158" t="str">
        <f>IF(MATRIZASPECTOS[[#This Row],[(2) Tipo de valoración 2020]]="","",IF(MATRIZASPECTOS[[#This Row],[(2) Tipo de valoración 2020]]="Manual","",MATRIZASPECTOS[[#This Row],[Probabilidad]]))</f>
        <v>Certeza</v>
      </c>
      <c r="AM310" s="158" t="str">
        <f>IF(MATRIZASPECTOS[[#This Row],[(2) Tipo de valoración 2020]]="","",IF(MATRIZASPECTOS[[#This Row],[(2) Tipo de valoración 2020]]="Manual","",MATRIZASPECTOS[[#This Row],[Consecuencia]]))</f>
        <v>Moderada</v>
      </c>
      <c r="AN310" s="159" t="str">
        <f t="shared" si="595"/>
        <v>Moderado</v>
      </c>
      <c r="AO310" s="159">
        <f t="shared" si="596"/>
        <v>5</v>
      </c>
      <c r="AP310" s="159">
        <f t="shared" si="597"/>
        <v>3</v>
      </c>
      <c r="AQ310" s="78">
        <f t="shared" si="598"/>
        <v>15</v>
      </c>
      <c r="AR310" s="84">
        <f t="shared" si="599"/>
        <v>15</v>
      </c>
      <c r="AS310" s="78" t="str">
        <f t="shared" si="655"/>
        <v>Potencialmente no tolerable</v>
      </c>
      <c r="AT310" s="78" t="str">
        <f t="shared" si="656"/>
        <v>No</v>
      </c>
      <c r="AU310" s="140" t="s">
        <v>300</v>
      </c>
      <c r="AV310" s="37" t="s">
        <v>230</v>
      </c>
      <c r="AW310" s="27">
        <v>0</v>
      </c>
      <c r="AX310" s="191">
        <v>0</v>
      </c>
      <c r="AY310" s="29">
        <f t="shared" si="600"/>
        <v>0</v>
      </c>
      <c r="AZ310" s="27">
        <v>0</v>
      </c>
      <c r="BA310" s="189">
        <f t="shared" si="601"/>
        <v>0</v>
      </c>
      <c r="BB310" s="145">
        <v>44105</v>
      </c>
      <c r="BC310" s="27" t="s">
        <v>292</v>
      </c>
      <c r="BD310" s="27" t="s">
        <v>100</v>
      </c>
      <c r="BE310" s="27" t="s">
        <v>103</v>
      </c>
      <c r="BF310" s="27" t="str">
        <f t="shared" si="602"/>
        <v>Bajo</v>
      </c>
      <c r="BG310" s="27">
        <f t="shared" si="603"/>
        <v>3</v>
      </c>
      <c r="BH310" s="27">
        <f t="shared" si="604"/>
        <v>3</v>
      </c>
      <c r="BI310" s="27">
        <f t="shared" si="605"/>
        <v>9</v>
      </c>
      <c r="BJ310" s="29">
        <f t="shared" si="606"/>
        <v>9</v>
      </c>
      <c r="BK310" s="78" t="str">
        <f t="shared" si="644"/>
        <v>Tolerable</v>
      </c>
      <c r="BL310" s="27" t="str">
        <f t="shared" si="607"/>
        <v>No</v>
      </c>
      <c r="BM310" s="53" t="s">
        <v>443</v>
      </c>
      <c r="BN310" s="80"/>
      <c r="BO310" s="84">
        <f t="shared" si="608"/>
        <v>0</v>
      </c>
      <c r="BP310" s="83"/>
      <c r="BQ310" s="84" t="str">
        <f t="shared" si="657"/>
        <v/>
      </c>
      <c r="BR310" s="27"/>
      <c r="BS310" s="85" t="str">
        <f t="shared" si="658"/>
        <v/>
      </c>
      <c r="BT310" s="86"/>
      <c r="BU310" s="78">
        <f t="shared" si="609"/>
        <v>15</v>
      </c>
      <c r="BV310" s="78" t="str">
        <f t="shared" si="610"/>
        <v>Potencialmente no tolerable</v>
      </c>
      <c r="BW310" s="84" t="str">
        <f t="shared" si="659"/>
        <v/>
      </c>
      <c r="BX310" s="78" t="str">
        <f t="shared" si="660"/>
        <v/>
      </c>
      <c r="BY310" s="78" t="str">
        <f t="shared" si="661"/>
        <v/>
      </c>
      <c r="BZ310" s="79"/>
      <c r="CA310" s="80"/>
      <c r="CB310" s="84" t="str">
        <f t="shared" si="662"/>
        <v/>
      </c>
      <c r="CC310" s="83"/>
      <c r="CD310" s="84" t="str">
        <f t="shared" si="663"/>
        <v/>
      </c>
      <c r="CE310" s="27"/>
      <c r="CF310" s="85" t="str">
        <f t="shared" si="664"/>
        <v/>
      </c>
      <c r="CG310" s="86"/>
      <c r="CH310" s="78" t="str">
        <f t="shared" si="665"/>
        <v/>
      </c>
      <c r="CI310" s="78" t="str">
        <f t="shared" si="666"/>
        <v/>
      </c>
      <c r="CJ310" s="84" t="str">
        <f t="shared" si="667"/>
        <v/>
      </c>
      <c r="CK310" s="78" t="str">
        <f t="shared" si="668"/>
        <v/>
      </c>
      <c r="CL310" s="78" t="str">
        <f t="shared" si="669"/>
        <v/>
      </c>
      <c r="CM310" s="79"/>
      <c r="CN310" s="80"/>
      <c r="CO310" s="84" t="str">
        <f t="shared" si="670"/>
        <v/>
      </c>
      <c r="CP310" s="83"/>
      <c r="CQ310" s="84" t="str">
        <f t="shared" si="671"/>
        <v/>
      </c>
      <c r="CR310" s="27"/>
      <c r="CS310" s="85" t="str">
        <f t="shared" si="672"/>
        <v/>
      </c>
      <c r="CT310" s="86"/>
      <c r="CU310" s="78" t="str">
        <f t="shared" si="673"/>
        <v/>
      </c>
      <c r="CV310" s="78" t="str">
        <f t="shared" si="674"/>
        <v/>
      </c>
      <c r="CW310" s="84" t="str">
        <f t="shared" si="675"/>
        <v/>
      </c>
      <c r="CX310" s="78" t="str">
        <f t="shared" si="676"/>
        <v/>
      </c>
      <c r="CY310" s="78" t="str">
        <f t="shared" si="677"/>
        <v/>
      </c>
      <c r="CZ310" s="87"/>
    </row>
    <row r="311" spans="1:104" ht="63.75" thickBot="1" x14ac:dyDescent="0.3">
      <c r="A311" s="17">
        <v>308</v>
      </c>
      <c r="B311" s="76" t="str">
        <f>IF(I311="","",I311)</f>
        <v>Administración de Bienes y Servicios</v>
      </c>
      <c r="C311" s="76" t="str">
        <f t="shared" ref="C311:D315" si="678">IF(P311="","",P311)</f>
        <v>Generación de residuos</v>
      </c>
      <c r="D311" s="76" t="str">
        <f t="shared" si="678"/>
        <v>Contaminación por generación de residuos peligrosos</v>
      </c>
      <c r="E311" s="82">
        <v>43647</v>
      </c>
      <c r="F311" s="168" t="s">
        <v>334</v>
      </c>
      <c r="G311" s="99" t="s">
        <v>177</v>
      </c>
      <c r="H311" s="99" t="s">
        <v>336</v>
      </c>
      <c r="I311" s="77" t="s">
        <v>11</v>
      </c>
      <c r="J311" s="78" t="s">
        <v>90</v>
      </c>
      <c r="K311" s="111" t="s">
        <v>230</v>
      </c>
      <c r="L311" s="53" t="s">
        <v>263</v>
      </c>
      <c r="M311" s="80" t="s">
        <v>68</v>
      </c>
      <c r="N311" s="77" t="s">
        <v>247</v>
      </c>
      <c r="O311" s="77" t="s">
        <v>461</v>
      </c>
      <c r="P311" s="77" t="s">
        <v>23</v>
      </c>
      <c r="Q311" s="77" t="s">
        <v>56</v>
      </c>
      <c r="R311" s="78" t="s">
        <v>71</v>
      </c>
      <c r="S311" s="81" t="s">
        <v>76</v>
      </c>
      <c r="T311" s="82">
        <v>43647</v>
      </c>
      <c r="U311" s="78" t="s">
        <v>101</v>
      </c>
      <c r="V311" s="78" t="s">
        <v>104</v>
      </c>
      <c r="W311" s="78" t="str">
        <f>IF(Z311="","",IF(Z311&lt;=10,"Bajo",IF(Z311&lt;=15,"Moderado",IF(Z311&gt;15,"Alto",""))))</f>
        <v>Alto</v>
      </c>
      <c r="X311" s="78">
        <f t="shared" si="649"/>
        <v>5</v>
      </c>
      <c r="Y311" s="78">
        <f t="shared" si="650"/>
        <v>5</v>
      </c>
      <c r="Z311" s="78">
        <f>IF(X311="","",IF(Y311="","",(X311*Y311)))</f>
        <v>25</v>
      </c>
      <c r="AA311" s="78" t="str">
        <f>IF(Z311="","",IF(Z311&lt;=10,"Tolerable",IF(Z311&lt;=15,"Potencialmente no tolerable",IF(Z311&gt;15,"No tolerable",""))))</f>
        <v>No tolerable</v>
      </c>
      <c r="AB311" s="78" t="str">
        <f>IF(AA311="","",IF(AA311="Tolerable","No",IF(AA311="Potencialmente no tolerable","No",IF(AA311="No tolerable","Si",""))))</f>
        <v>Si</v>
      </c>
      <c r="AC311" s="53" t="s">
        <v>310</v>
      </c>
      <c r="AD311" s="80" t="s">
        <v>230</v>
      </c>
      <c r="AE311" s="78">
        <v>0</v>
      </c>
      <c r="AF311" s="83">
        <v>0</v>
      </c>
      <c r="AG311" s="84">
        <f>IF(AE311="","",IF(AF311="","",(AE311-(AE311*AF311))))</f>
        <v>0</v>
      </c>
      <c r="AH311" s="27">
        <v>0</v>
      </c>
      <c r="AI311" s="187">
        <f t="shared" si="594"/>
        <v>0</v>
      </c>
      <c r="AJ311" s="145">
        <v>44006</v>
      </c>
      <c r="AK311" s="145" t="s">
        <v>292</v>
      </c>
      <c r="AL311" s="158" t="s">
        <v>100</v>
      </c>
      <c r="AM311" s="158" t="s">
        <v>103</v>
      </c>
      <c r="AN311" s="159" t="str">
        <f t="shared" si="595"/>
        <v>Bajo</v>
      </c>
      <c r="AO311" s="159">
        <f t="shared" si="596"/>
        <v>3</v>
      </c>
      <c r="AP311" s="159">
        <f t="shared" si="597"/>
        <v>3</v>
      </c>
      <c r="AQ311" s="78">
        <f t="shared" si="598"/>
        <v>9</v>
      </c>
      <c r="AR311" s="84">
        <f t="shared" si="599"/>
        <v>9</v>
      </c>
      <c r="AS311" s="78" t="str">
        <f>IF(AR311="","",IF(AR311&lt;=10,"Tolerable",IF(AR311&lt;=15,"Potencialmente no tolerable",IF(AR311&gt;15,"No tolerable",""))))</f>
        <v>Tolerable</v>
      </c>
      <c r="AT311" s="78" t="str">
        <f>IF(AS311="","",IF(AS311="Tolerable","No",IF(AS311="Potencialmente no tolerable","No",IF(AS311="No tolerable","Si",""))))</f>
        <v>No</v>
      </c>
      <c r="AU311" s="140" t="s">
        <v>315</v>
      </c>
      <c r="AV311" s="37" t="s">
        <v>230</v>
      </c>
      <c r="AW311" s="27">
        <v>0</v>
      </c>
      <c r="AX311" s="191">
        <v>0</v>
      </c>
      <c r="AY311" s="29">
        <f t="shared" si="600"/>
        <v>0</v>
      </c>
      <c r="AZ311" s="27">
        <v>0</v>
      </c>
      <c r="BA311" s="189">
        <f t="shared" si="601"/>
        <v>0</v>
      </c>
      <c r="BB311" s="145">
        <v>44105</v>
      </c>
      <c r="BC311" s="27" t="s">
        <v>292</v>
      </c>
      <c r="BD311" s="27" t="s">
        <v>100</v>
      </c>
      <c r="BE311" s="27" t="s">
        <v>102</v>
      </c>
      <c r="BF311" s="27" t="str">
        <f t="shared" si="602"/>
        <v>Bajo</v>
      </c>
      <c r="BG311" s="27">
        <f t="shared" si="603"/>
        <v>3</v>
      </c>
      <c r="BH311" s="27">
        <f t="shared" si="604"/>
        <v>1</v>
      </c>
      <c r="BI311" s="27">
        <f t="shared" si="605"/>
        <v>3</v>
      </c>
      <c r="BJ311" s="29">
        <f t="shared" si="606"/>
        <v>3</v>
      </c>
      <c r="BK311" s="78" t="str">
        <f>IF(BJ311="","",IF(BJ311&lt;=10,"Tolerable",IF(BJ311&lt;=15,"Potencialmente no tolerable",IF(BJ311&gt;15,"No tolerable",""))))</f>
        <v>Tolerable</v>
      </c>
      <c r="BL311" s="27" t="str">
        <f t="shared" si="607"/>
        <v>No</v>
      </c>
      <c r="BM311" s="53" t="s">
        <v>393</v>
      </c>
      <c r="BN311" s="80"/>
      <c r="BO311" s="84">
        <f t="shared" si="608"/>
        <v>0</v>
      </c>
      <c r="BP311" s="83"/>
      <c r="BQ311" s="84" t="str">
        <f>IF(BO311="","",IF(BP311="","",(BO311-(BO311*BP311))))</f>
        <v/>
      </c>
      <c r="BR311" s="27"/>
      <c r="BS311" s="85" t="str">
        <f>IF(BQ311="","",IF(BR311="","",((BQ311-BR311)/BQ311)))</f>
        <v/>
      </c>
      <c r="BT311" s="86"/>
      <c r="BU311" s="78">
        <f t="shared" si="609"/>
        <v>9</v>
      </c>
      <c r="BV311" s="78" t="str">
        <f t="shared" si="610"/>
        <v>Tolerable</v>
      </c>
      <c r="BW311" s="84" t="str">
        <f>IF(BS311="","",(IF(BS311&lt;=-1%,(BU311+(ABS(BU311*BS311))),(BU311-((ABS(BU311*BS311))+BP311)))))</f>
        <v/>
      </c>
      <c r="BX311" s="78" t="str">
        <f>IF(BW311="","",IF(BW311&lt;=10,"Tolerable",IF(BW311&lt;=15,"Potencialmente no tolerable",IF(BW311&gt;15,"No tolerable",""))))</f>
        <v/>
      </c>
      <c r="BY311" s="78" t="str">
        <f>IF(BX311="","",IF(BX311="Tolerable","No",IF(BX311="Potencialmente no tolerable","No",IF(BX311="No tolerable","Si",""))))</f>
        <v/>
      </c>
      <c r="BZ311" s="79"/>
      <c r="CA311" s="80"/>
      <c r="CB311" s="84" t="str">
        <f>IF(BR311="","",BR311)</f>
        <v/>
      </c>
      <c r="CC311" s="83"/>
      <c r="CD311" s="84" t="str">
        <f>IF(CB311="","",IF(CC311="","",(CB311-(CB311*CC311))))</f>
        <v/>
      </c>
      <c r="CE311" s="27"/>
      <c r="CF311" s="85" t="str">
        <f>IF(CD311="","",IF(CE311="","",((CD311-CE311)/CD311)))</f>
        <v/>
      </c>
      <c r="CG311" s="86"/>
      <c r="CH311" s="78" t="str">
        <f t="shared" ref="CH311:CI315" si="679">IF(BW311="","",BW311)</f>
        <v/>
      </c>
      <c r="CI311" s="78" t="str">
        <f t="shared" si="679"/>
        <v/>
      </c>
      <c r="CJ311" s="84" t="str">
        <f>IF(CF311="","",(IF(CF311&lt;=-1%,(CH311+(ABS(CH311*CF311))),(CH311-((ABS(CH311*CF311))+CC311)))))</f>
        <v/>
      </c>
      <c r="CK311" s="78" t="str">
        <f>IF(CJ311="","",IF(CJ311&lt;=10,"Tolerable",IF(CJ311&lt;=15,"Potencialmente no tolerable",IF(CJ311&gt;15,"No tolerable",""))))</f>
        <v/>
      </c>
      <c r="CL311" s="78" t="str">
        <f>IF(CK311="","",IF(CK311="Tolerable","No",IF(CK311="Potencialmente no tolerable","No",IF(CK311="No tolerable","Si",""))))</f>
        <v/>
      </c>
      <c r="CM311" s="79"/>
      <c r="CN311" s="80"/>
      <c r="CO311" s="84" t="str">
        <f>IF(CE311="","",CE311)</f>
        <v/>
      </c>
      <c r="CP311" s="83"/>
      <c r="CQ311" s="84" t="str">
        <f>IF(CO311="","",IF(CP311="","",(CO311-(CO311*CP311))))</f>
        <v/>
      </c>
      <c r="CR311" s="27"/>
      <c r="CS311" s="85" t="str">
        <f>IF(CQ311="","",IF(CR311="","",((CQ311-CR311)/CQ311)))</f>
        <v/>
      </c>
      <c r="CT311" s="86"/>
      <c r="CU311" s="78" t="str">
        <f t="shared" ref="CU311:CV315" si="680">IF(CJ311="","",CJ311)</f>
        <v/>
      </c>
      <c r="CV311" s="78" t="str">
        <f t="shared" si="680"/>
        <v/>
      </c>
      <c r="CW311" s="84" t="str">
        <f>IF(CS311="","",(IF(CS311&lt;=-1%,(CU311+(ABS(CU311*CS311))),(CU311-((ABS(CU311*CS311))+CP311)))))</f>
        <v/>
      </c>
      <c r="CX311" s="78" t="str">
        <f>IF(CW311="","",IF(CW311&lt;=10,"Tolerable",IF(CW311&lt;=15,"Potencialmente no tolerable",IF(CW311&gt;15,"No tolerable",""))))</f>
        <v/>
      </c>
      <c r="CY311" s="78" t="str">
        <f>IF(CX311="","",IF(CX311="Tolerable","No",IF(CX311="Potencialmente no tolerable","No",IF(CX311="No tolerable","Si",""))))</f>
        <v/>
      </c>
      <c r="CZ311" s="87"/>
    </row>
    <row r="312" spans="1:104" ht="45.75" thickBot="1" x14ac:dyDescent="0.3">
      <c r="A312" s="17">
        <v>309</v>
      </c>
      <c r="B312" s="76" t="str">
        <f>IF(I312="","",I312)</f>
        <v>Administración de Bienes y Servicios</v>
      </c>
      <c r="C312" s="76" t="str">
        <f t="shared" si="678"/>
        <v>Generación de residuos</v>
      </c>
      <c r="D312" s="76" t="str">
        <f t="shared" si="678"/>
        <v>Aprovechamiento de residuos especiales</v>
      </c>
      <c r="E312" s="82">
        <v>43647</v>
      </c>
      <c r="F312" s="168" t="s">
        <v>334</v>
      </c>
      <c r="G312" s="99" t="s">
        <v>177</v>
      </c>
      <c r="H312" s="99" t="s">
        <v>336</v>
      </c>
      <c r="I312" s="77" t="s">
        <v>11</v>
      </c>
      <c r="J312" s="78" t="s">
        <v>90</v>
      </c>
      <c r="K312" s="111" t="s">
        <v>230</v>
      </c>
      <c r="L312" s="53" t="s">
        <v>263</v>
      </c>
      <c r="M312" s="80" t="s">
        <v>68</v>
      </c>
      <c r="N312" s="77" t="s">
        <v>248</v>
      </c>
      <c r="O312" s="77" t="s">
        <v>458</v>
      </c>
      <c r="P312" s="77" t="s">
        <v>23</v>
      </c>
      <c r="Q312" s="77" t="s">
        <v>251</v>
      </c>
      <c r="R312" s="78" t="s">
        <v>72</v>
      </c>
      <c r="S312" s="81" t="s">
        <v>76</v>
      </c>
      <c r="T312" s="82">
        <v>43647</v>
      </c>
      <c r="U312" s="78" t="s">
        <v>101</v>
      </c>
      <c r="V312" s="78" t="s">
        <v>103</v>
      </c>
      <c r="W312" s="78" t="str">
        <f>IF(Z312="","",IF(Z312&lt;=10,"Bajo",IF(Z312&lt;=15,"Moderado",IF(Z312&gt;15,"Alto",""))))</f>
        <v>Moderado</v>
      </c>
      <c r="X312" s="78">
        <f t="shared" si="649"/>
        <v>5</v>
      </c>
      <c r="Y312" s="78">
        <f t="shared" si="650"/>
        <v>3</v>
      </c>
      <c r="Z312" s="78">
        <f>IF(X312="","",IF(Y312="","",(X312*Y312)))</f>
        <v>15</v>
      </c>
      <c r="AA312" s="78" t="str">
        <f>IF(Z312="","",IF(Z312&lt;=10,"Tolerable",IF(Z312&lt;=15,"Potencialmente no tolerable",IF(Z312&gt;15,"No tolerable",""))))</f>
        <v>Potencialmente no tolerable</v>
      </c>
      <c r="AB312" s="78" t="str">
        <f>IF(AA312="","",IF(AA312="Tolerable","No",IF(AA312="Potencialmente no tolerable","No",IF(AA312="No tolerable","Si",""))))</f>
        <v>No</v>
      </c>
      <c r="AC312" s="53" t="s">
        <v>310</v>
      </c>
      <c r="AD312" s="80" t="s">
        <v>230</v>
      </c>
      <c r="AE312" s="78">
        <v>0</v>
      </c>
      <c r="AF312" s="83">
        <v>0</v>
      </c>
      <c r="AG312" s="84">
        <f>IF(AE312="","",IF(AF312="","",(AE312-(AE312*AF312))))</f>
        <v>0</v>
      </c>
      <c r="AH312" s="27">
        <v>0</v>
      </c>
      <c r="AI312" s="187">
        <f t="shared" si="594"/>
        <v>0</v>
      </c>
      <c r="AJ312" s="145">
        <v>44006</v>
      </c>
      <c r="AK312" s="145" t="s">
        <v>291</v>
      </c>
      <c r="AL312" s="158" t="str">
        <f>IF(MATRIZASPECTOS[[#This Row],[(2) Tipo de valoración 2020]]="","",IF(MATRIZASPECTOS[[#This Row],[(2) Tipo de valoración 2020]]="Manual","",MATRIZASPECTOS[[#This Row],[Probabilidad]]))</f>
        <v>Certeza</v>
      </c>
      <c r="AM312" s="158" t="str">
        <f>IF(MATRIZASPECTOS[[#This Row],[(2) Tipo de valoración 2020]]="","",IF(MATRIZASPECTOS[[#This Row],[(2) Tipo de valoración 2020]]="Manual","",MATRIZASPECTOS[[#This Row],[Consecuencia]]))</f>
        <v>Moderada</v>
      </c>
      <c r="AN312" s="159" t="str">
        <f t="shared" si="595"/>
        <v>Moderado</v>
      </c>
      <c r="AO312" s="159">
        <f t="shared" si="596"/>
        <v>5</v>
      </c>
      <c r="AP312" s="159">
        <f t="shared" si="597"/>
        <v>3</v>
      </c>
      <c r="AQ312" s="78">
        <f t="shared" si="598"/>
        <v>15</v>
      </c>
      <c r="AR312" s="84">
        <f t="shared" si="599"/>
        <v>15</v>
      </c>
      <c r="AS312" s="78" t="str">
        <f>IF(AR312="","",IF(AR312&lt;=10,"Tolerable",IF(AR312&lt;=15,"Potencialmente no tolerable",IF(AR312&gt;15,"No tolerable",""))))</f>
        <v>Potencialmente no tolerable</v>
      </c>
      <c r="AT312" s="78" t="str">
        <f>IF(AS312="","",IF(AS312="Tolerable","No",IF(AS312="Potencialmente no tolerable","No",IF(AS312="No tolerable","Si",""))))</f>
        <v>No</v>
      </c>
      <c r="AU312" s="53" t="s">
        <v>316</v>
      </c>
      <c r="AV312" s="37" t="s">
        <v>230</v>
      </c>
      <c r="AW312" s="27">
        <v>0</v>
      </c>
      <c r="AX312" s="191">
        <v>0</v>
      </c>
      <c r="AY312" s="29">
        <f t="shared" si="600"/>
        <v>0</v>
      </c>
      <c r="AZ312" s="27">
        <v>0</v>
      </c>
      <c r="BA312" s="189">
        <f t="shared" si="601"/>
        <v>0</v>
      </c>
      <c r="BB312" s="145">
        <v>44105</v>
      </c>
      <c r="BC312" s="27" t="s">
        <v>292</v>
      </c>
      <c r="BD312" s="27" t="s">
        <v>100</v>
      </c>
      <c r="BE312" s="27" t="s">
        <v>103</v>
      </c>
      <c r="BF312" s="27" t="str">
        <f t="shared" si="602"/>
        <v>Bajo</v>
      </c>
      <c r="BG312" s="27">
        <f t="shared" si="603"/>
        <v>3</v>
      </c>
      <c r="BH312" s="27">
        <f t="shared" si="604"/>
        <v>3</v>
      </c>
      <c r="BI312" s="27">
        <f t="shared" si="605"/>
        <v>9</v>
      </c>
      <c r="BJ312" s="29">
        <f t="shared" si="606"/>
        <v>9</v>
      </c>
      <c r="BK312" s="78" t="str">
        <f>IF(BJ312="","",IF(BJ312&lt;=10,"Tolerable",IF(BJ312&lt;=15,"Potencialmente no tolerable",IF(BJ312&gt;15,"No tolerable",""))))</f>
        <v>Tolerable</v>
      </c>
      <c r="BL312" s="27" t="str">
        <f t="shared" si="607"/>
        <v>No</v>
      </c>
      <c r="BM312" s="53" t="s">
        <v>428</v>
      </c>
      <c r="BN312" s="80"/>
      <c r="BO312" s="84">
        <f t="shared" si="608"/>
        <v>0</v>
      </c>
      <c r="BP312" s="83"/>
      <c r="BQ312" s="84" t="str">
        <f>IF(BO312="","",IF(BP312="","",(BO312-(BO312*BP312))))</f>
        <v/>
      </c>
      <c r="BR312" s="27"/>
      <c r="BS312" s="85" t="str">
        <f>IF(BQ312="","",IF(BR312="","",((BQ312-BR312)/BQ312)))</f>
        <v/>
      </c>
      <c r="BT312" s="86"/>
      <c r="BU312" s="78">
        <f t="shared" si="609"/>
        <v>15</v>
      </c>
      <c r="BV312" s="78" t="str">
        <f t="shared" si="610"/>
        <v>Potencialmente no tolerable</v>
      </c>
      <c r="BW312" s="84" t="str">
        <f>IF(BS312="","",(IF(BS312&lt;=-1%,(BU312+(ABS(BU312*BS312))),(BU312-((ABS(BU312*BS312))+BP312)))))</f>
        <v/>
      </c>
      <c r="BX312" s="78" t="str">
        <f>IF(BW312="","",IF(BW312&lt;=10,"Tolerable",IF(BW312&lt;=15,"Potencialmente no tolerable",IF(BW312&gt;15,"No tolerable",""))))</f>
        <v/>
      </c>
      <c r="BY312" s="78" t="str">
        <f>IF(BX312="","",IF(BX312="Tolerable","No",IF(BX312="Potencialmente no tolerable","No",IF(BX312="No tolerable","Si",""))))</f>
        <v/>
      </c>
      <c r="BZ312" s="79"/>
      <c r="CA312" s="80"/>
      <c r="CB312" s="84" t="str">
        <f>IF(BR312="","",BR312)</f>
        <v/>
      </c>
      <c r="CC312" s="83"/>
      <c r="CD312" s="84" t="str">
        <f>IF(CB312="","",IF(CC312="","",(CB312-(CB312*CC312))))</f>
        <v/>
      </c>
      <c r="CE312" s="27"/>
      <c r="CF312" s="85" t="str">
        <f>IF(CD312="","",IF(CE312="","",((CD312-CE312)/CD312)))</f>
        <v/>
      </c>
      <c r="CG312" s="86"/>
      <c r="CH312" s="78" t="str">
        <f t="shared" si="679"/>
        <v/>
      </c>
      <c r="CI312" s="78" t="str">
        <f t="shared" si="679"/>
        <v/>
      </c>
      <c r="CJ312" s="84" t="str">
        <f>IF(CF312="","",(IF(CF312&lt;=-1%,(CH312+(ABS(CH312*CF312))),(CH312-((ABS(CH312*CF312))+CC312)))))</f>
        <v/>
      </c>
      <c r="CK312" s="78" t="str">
        <f>IF(CJ312="","",IF(CJ312&lt;=10,"Tolerable",IF(CJ312&lt;=15,"Potencialmente no tolerable",IF(CJ312&gt;15,"No tolerable",""))))</f>
        <v/>
      </c>
      <c r="CL312" s="78" t="str">
        <f>IF(CK312="","",IF(CK312="Tolerable","No",IF(CK312="Potencialmente no tolerable","No",IF(CK312="No tolerable","Si",""))))</f>
        <v/>
      </c>
      <c r="CM312" s="79"/>
      <c r="CN312" s="80"/>
      <c r="CO312" s="84" t="str">
        <f>IF(CE312="","",CE312)</f>
        <v/>
      </c>
      <c r="CP312" s="83"/>
      <c r="CQ312" s="84" t="str">
        <f>IF(CO312="","",IF(CP312="","",(CO312-(CO312*CP312))))</f>
        <v/>
      </c>
      <c r="CR312" s="27"/>
      <c r="CS312" s="85" t="str">
        <f>IF(CQ312="","",IF(CR312="","",((CQ312-CR312)/CQ312)))</f>
        <v/>
      </c>
      <c r="CT312" s="86"/>
      <c r="CU312" s="78" t="str">
        <f t="shared" si="680"/>
        <v/>
      </c>
      <c r="CV312" s="78" t="str">
        <f t="shared" si="680"/>
        <v/>
      </c>
      <c r="CW312" s="84" t="str">
        <f>IF(CS312="","",(IF(CS312&lt;=-1%,(CU312+(ABS(CU312*CS312))),(CU312-((ABS(CU312*CS312))+CP312)))))</f>
        <v/>
      </c>
      <c r="CX312" s="78" t="str">
        <f>IF(CW312="","",IF(CW312&lt;=10,"Tolerable",IF(CW312&lt;=15,"Potencialmente no tolerable",IF(CW312&gt;15,"No tolerable",""))))</f>
        <v/>
      </c>
      <c r="CY312" s="78" t="str">
        <f>IF(CX312="","",IF(CX312="Tolerable","No",IF(CX312="Potencialmente no tolerable","No",IF(CX312="No tolerable","Si",""))))</f>
        <v/>
      </c>
      <c r="CZ312" s="87"/>
    </row>
    <row r="313" spans="1:104" ht="45.75" thickBot="1" x14ac:dyDescent="0.3">
      <c r="A313" s="17">
        <v>310</v>
      </c>
      <c r="B313" s="76" t="str">
        <f>IF(I313="","",I313)</f>
        <v>Administración de Bienes y Servicios</v>
      </c>
      <c r="C313" s="76" t="str">
        <f t="shared" si="678"/>
        <v>Generación de residuos</v>
      </c>
      <c r="D313" s="76" t="str">
        <f t="shared" si="678"/>
        <v>Contaminación por generación de residuos peligrosos</v>
      </c>
      <c r="E313" s="82">
        <v>43647</v>
      </c>
      <c r="F313" s="168" t="s">
        <v>334</v>
      </c>
      <c r="G313" s="99" t="s">
        <v>177</v>
      </c>
      <c r="H313" s="99" t="s">
        <v>336</v>
      </c>
      <c r="I313" s="77" t="s">
        <v>11</v>
      </c>
      <c r="J313" s="78" t="s">
        <v>90</v>
      </c>
      <c r="K313" s="111" t="s">
        <v>230</v>
      </c>
      <c r="L313" s="53" t="s">
        <v>263</v>
      </c>
      <c r="M313" s="80" t="s">
        <v>68</v>
      </c>
      <c r="N313" s="77" t="s">
        <v>249</v>
      </c>
      <c r="O313" s="77" t="s">
        <v>461</v>
      </c>
      <c r="P313" s="77" t="s">
        <v>23</v>
      </c>
      <c r="Q313" s="77" t="s">
        <v>56</v>
      </c>
      <c r="R313" s="78" t="s">
        <v>71</v>
      </c>
      <c r="S313" s="81" t="s">
        <v>76</v>
      </c>
      <c r="T313" s="82">
        <v>43647</v>
      </c>
      <c r="U313" s="78" t="s">
        <v>101</v>
      </c>
      <c r="V313" s="78" t="s">
        <v>104</v>
      </c>
      <c r="W313" s="78" t="str">
        <f>IF(Z313="","",IF(Z313&lt;=10,"Bajo",IF(Z313&lt;=15,"Moderado",IF(Z313&gt;15,"Alto",""))))</f>
        <v>Alto</v>
      </c>
      <c r="X313" s="78">
        <f t="shared" si="649"/>
        <v>5</v>
      </c>
      <c r="Y313" s="78">
        <f t="shared" si="650"/>
        <v>5</v>
      </c>
      <c r="Z313" s="78">
        <f>IF(X313="","",IF(Y313="","",(X313*Y313)))</f>
        <v>25</v>
      </c>
      <c r="AA313" s="78" t="str">
        <f>IF(Z313="","",IF(Z313&lt;=10,"Tolerable",IF(Z313&lt;=15,"Potencialmente no tolerable",IF(Z313&gt;15,"No tolerable",""))))</f>
        <v>No tolerable</v>
      </c>
      <c r="AB313" s="78" t="str">
        <f>IF(AA313="","",IF(AA313="Tolerable","No",IF(AA313="Potencialmente no tolerable","No",IF(AA313="No tolerable","Si",""))))</f>
        <v>Si</v>
      </c>
      <c r="AC313" s="53" t="s">
        <v>311</v>
      </c>
      <c r="AD313" s="80" t="s">
        <v>230</v>
      </c>
      <c r="AE313" s="78">
        <v>0</v>
      </c>
      <c r="AF313" s="83">
        <v>0</v>
      </c>
      <c r="AG313" s="84">
        <f>IF(AE313="","",IF(AF313="","",(AE313-(AE313*AF313))))</f>
        <v>0</v>
      </c>
      <c r="AH313" s="27">
        <v>0</v>
      </c>
      <c r="AI313" s="187">
        <f t="shared" si="594"/>
        <v>0</v>
      </c>
      <c r="AJ313" s="145">
        <v>44006</v>
      </c>
      <c r="AK313" s="145" t="s">
        <v>291</v>
      </c>
      <c r="AL313" s="158" t="str">
        <f>IF(MATRIZASPECTOS[[#This Row],[(2) Tipo de valoración 2020]]="","",IF(MATRIZASPECTOS[[#This Row],[(2) Tipo de valoración 2020]]="Manual","",MATRIZASPECTOS[[#This Row],[Probabilidad]]))</f>
        <v>Certeza</v>
      </c>
      <c r="AM313" s="158" t="str">
        <f>IF(MATRIZASPECTOS[[#This Row],[(2) Tipo de valoración 2020]]="","",IF(MATRIZASPECTOS[[#This Row],[(2) Tipo de valoración 2020]]="Manual","",MATRIZASPECTOS[[#This Row],[Consecuencia]]))</f>
        <v>Alta</v>
      </c>
      <c r="AN313" s="159" t="str">
        <f t="shared" si="595"/>
        <v>Alto</v>
      </c>
      <c r="AO313" s="159">
        <f t="shared" si="596"/>
        <v>5</v>
      </c>
      <c r="AP313" s="159">
        <f t="shared" si="597"/>
        <v>5</v>
      </c>
      <c r="AQ313" s="78">
        <f t="shared" si="598"/>
        <v>25</v>
      </c>
      <c r="AR313" s="84">
        <f t="shared" si="599"/>
        <v>25</v>
      </c>
      <c r="AS313" s="78" t="str">
        <f>IF(AR313="","",IF(AR313&lt;=10,"Tolerable",IF(AR313&lt;=15,"Potencialmente no tolerable",IF(AR313&gt;15,"No tolerable",""))))</f>
        <v>No tolerable</v>
      </c>
      <c r="AT313" s="78" t="str">
        <f>IF(AS313="","",IF(AS313="Tolerable","No",IF(AS313="Potencialmente no tolerable","No",IF(AS313="No tolerable","Si",""))))</f>
        <v>Si</v>
      </c>
      <c r="AU313" s="53" t="s">
        <v>316</v>
      </c>
      <c r="AV313" s="37" t="s">
        <v>230</v>
      </c>
      <c r="AW313" s="27">
        <v>0</v>
      </c>
      <c r="AX313" s="191">
        <v>0</v>
      </c>
      <c r="AY313" s="29">
        <f t="shared" si="600"/>
        <v>0</v>
      </c>
      <c r="AZ313" s="27">
        <v>0</v>
      </c>
      <c r="BA313" s="189">
        <f t="shared" si="601"/>
        <v>0</v>
      </c>
      <c r="BB313" s="142">
        <v>44105</v>
      </c>
      <c r="BC313" s="27" t="s">
        <v>291</v>
      </c>
      <c r="BD313" s="27" t="str">
        <f>IF(MATRIZASPECTOS[[#This Row],[(E) Tipo de valoración extraordinaria 2020]]="","",IF(MATRIZASPECTOS[[#This Row],[(E) Tipo de valoración extraordinaria 2020]]="Manual","",MATRIZASPECTOS[[#This Row],[(2) Probabilidad]]))</f>
        <v>Certeza</v>
      </c>
      <c r="BE313" s="27" t="str">
        <f>IF(MATRIZASPECTOS[[#This Row],[(E) Tipo de valoración extraordinaria 2020]]="","",IF(MATRIZASPECTOS[[#This Row],[(E) Tipo de valoración extraordinaria 2020]]="Manual","",MATRIZASPECTOS[[#This Row],[(2) Consecuencia]]))</f>
        <v>Alta</v>
      </c>
      <c r="BF313" s="27" t="str">
        <f t="shared" si="602"/>
        <v>Alto</v>
      </c>
      <c r="BG313" s="27">
        <f t="shared" si="603"/>
        <v>5</v>
      </c>
      <c r="BH313" s="27">
        <f t="shared" si="604"/>
        <v>5</v>
      </c>
      <c r="BI313" s="27">
        <f t="shared" si="605"/>
        <v>25</v>
      </c>
      <c r="BJ313" s="29">
        <f t="shared" si="606"/>
        <v>25</v>
      </c>
      <c r="BK313" s="78" t="str">
        <f>IF(BJ313="","",IF(BJ313&lt;=10,"Tolerable",IF(BJ313&lt;=15,"Potencialmente no tolerable",IF(BJ313&gt;15,"No tolerable",""))))</f>
        <v>No tolerable</v>
      </c>
      <c r="BL313" s="27" t="str">
        <f t="shared" si="607"/>
        <v>Si</v>
      </c>
      <c r="BM313" s="53" t="s">
        <v>416</v>
      </c>
      <c r="BN313" s="80"/>
      <c r="BO313" s="84">
        <f t="shared" si="608"/>
        <v>0</v>
      </c>
      <c r="BP313" s="83"/>
      <c r="BQ313" s="84" t="str">
        <f>IF(BO313="","",IF(BP313="","",(BO313-(BO313*BP313))))</f>
        <v/>
      </c>
      <c r="BR313" s="27"/>
      <c r="BS313" s="85" t="str">
        <f>IF(BQ313="","",IF(BR313="","",((BQ313-BR313)/BQ313)))</f>
        <v/>
      </c>
      <c r="BT313" s="86"/>
      <c r="BU313" s="78">
        <f t="shared" si="609"/>
        <v>25</v>
      </c>
      <c r="BV313" s="78" t="str">
        <f t="shared" si="610"/>
        <v>No tolerable</v>
      </c>
      <c r="BW313" s="84" t="str">
        <f>IF(BS313="","",(IF(BS313&lt;=-1%,(BU313+(ABS(BU313*BS313))),(BU313-((ABS(BU313*BS313))+BP313)))))</f>
        <v/>
      </c>
      <c r="BX313" s="78" t="str">
        <f>IF(BW313="","",IF(BW313&lt;=10,"Tolerable",IF(BW313&lt;=15,"Potencialmente no tolerable",IF(BW313&gt;15,"No tolerable",""))))</f>
        <v/>
      </c>
      <c r="BY313" s="78" t="str">
        <f>IF(BX313="","",IF(BX313="Tolerable","No",IF(BX313="Potencialmente no tolerable","No",IF(BX313="No tolerable","Si",""))))</f>
        <v/>
      </c>
      <c r="BZ313" s="79"/>
      <c r="CA313" s="80"/>
      <c r="CB313" s="84" t="str">
        <f>IF(BR313="","",BR313)</f>
        <v/>
      </c>
      <c r="CC313" s="83"/>
      <c r="CD313" s="84" t="str">
        <f>IF(CB313="","",IF(CC313="","",(CB313-(CB313*CC313))))</f>
        <v/>
      </c>
      <c r="CE313" s="27"/>
      <c r="CF313" s="85" t="str">
        <f>IF(CD313="","",IF(CE313="","",((CD313-CE313)/CD313)))</f>
        <v/>
      </c>
      <c r="CG313" s="86"/>
      <c r="CH313" s="78" t="str">
        <f t="shared" si="679"/>
        <v/>
      </c>
      <c r="CI313" s="78" t="str">
        <f t="shared" si="679"/>
        <v/>
      </c>
      <c r="CJ313" s="84" t="str">
        <f>IF(CF313="","",(IF(CF313&lt;=-1%,(CH313+(ABS(CH313*CF313))),(CH313-((ABS(CH313*CF313))+CC313)))))</f>
        <v/>
      </c>
      <c r="CK313" s="78" t="str">
        <f>IF(CJ313="","",IF(CJ313&lt;=10,"Tolerable",IF(CJ313&lt;=15,"Potencialmente no tolerable",IF(CJ313&gt;15,"No tolerable",""))))</f>
        <v/>
      </c>
      <c r="CL313" s="78" t="str">
        <f>IF(CK313="","",IF(CK313="Tolerable","No",IF(CK313="Potencialmente no tolerable","No",IF(CK313="No tolerable","Si",""))))</f>
        <v/>
      </c>
      <c r="CM313" s="79"/>
      <c r="CN313" s="80"/>
      <c r="CO313" s="84" t="str">
        <f>IF(CE313="","",CE313)</f>
        <v/>
      </c>
      <c r="CP313" s="83"/>
      <c r="CQ313" s="84" t="str">
        <f>IF(CO313="","",IF(CP313="","",(CO313-(CO313*CP313))))</f>
        <v/>
      </c>
      <c r="CR313" s="27"/>
      <c r="CS313" s="85" t="str">
        <f>IF(CQ313="","",IF(CR313="","",((CQ313-CR313)/CQ313)))</f>
        <v/>
      </c>
      <c r="CT313" s="86"/>
      <c r="CU313" s="78" t="str">
        <f t="shared" si="680"/>
        <v/>
      </c>
      <c r="CV313" s="78" t="str">
        <f t="shared" si="680"/>
        <v/>
      </c>
      <c r="CW313" s="84" t="str">
        <f>IF(CS313="","",(IF(CS313&lt;=-1%,(CU313+(ABS(CU313*CS313))),(CU313-((ABS(CU313*CS313))+CP313)))))</f>
        <v/>
      </c>
      <c r="CX313" s="78" t="str">
        <f>IF(CW313="","",IF(CW313&lt;=10,"Tolerable",IF(CW313&lt;=15,"Potencialmente no tolerable",IF(CW313&gt;15,"No tolerable",""))))</f>
        <v/>
      </c>
      <c r="CY313" s="78" t="str">
        <f>IF(CX313="","",IF(CX313="Tolerable","No",IF(CX313="Potencialmente no tolerable","No",IF(CX313="No tolerable","Si",""))))</f>
        <v/>
      </c>
      <c r="CZ313" s="87"/>
    </row>
    <row r="314" spans="1:104" ht="54.75" thickBot="1" x14ac:dyDescent="0.3">
      <c r="A314" s="17">
        <v>311</v>
      </c>
      <c r="B314" s="76" t="str">
        <f>IF(I314="","",I314)</f>
        <v>Administración de Bienes y Servicios</v>
      </c>
      <c r="C314" s="76" t="str">
        <f t="shared" si="678"/>
        <v>Generación de residuos</v>
      </c>
      <c r="D314" s="76" t="str">
        <f t="shared" si="678"/>
        <v>Contaminación por generación de residuos de escombro</v>
      </c>
      <c r="E314" s="82">
        <v>43647</v>
      </c>
      <c r="F314" s="168" t="s">
        <v>334</v>
      </c>
      <c r="G314" s="99" t="s">
        <v>177</v>
      </c>
      <c r="H314" s="99" t="s">
        <v>336</v>
      </c>
      <c r="I314" s="77" t="s">
        <v>11</v>
      </c>
      <c r="J314" s="78" t="s">
        <v>90</v>
      </c>
      <c r="K314" s="111" t="s">
        <v>230</v>
      </c>
      <c r="L314" s="53" t="s">
        <v>263</v>
      </c>
      <c r="M314" s="80" t="s">
        <v>68</v>
      </c>
      <c r="N314" s="77" t="s">
        <v>252</v>
      </c>
      <c r="O314" s="77" t="s">
        <v>461</v>
      </c>
      <c r="P314" s="77" t="s">
        <v>23</v>
      </c>
      <c r="Q314" s="77" t="s">
        <v>57</v>
      </c>
      <c r="R314" s="78" t="s">
        <v>71</v>
      </c>
      <c r="S314" s="81" t="s">
        <v>76</v>
      </c>
      <c r="T314" s="82">
        <v>43647</v>
      </c>
      <c r="U314" s="78" t="s">
        <v>101</v>
      </c>
      <c r="V314" s="78" t="s">
        <v>104</v>
      </c>
      <c r="W314" s="78" t="str">
        <f>IF(Z314="","",IF(Z314&lt;=10,"Bajo",IF(Z314&lt;=15,"Moderado",IF(Z314&gt;15,"Alto",""))))</f>
        <v>Alto</v>
      </c>
      <c r="X314" s="78">
        <f t="shared" si="649"/>
        <v>5</v>
      </c>
      <c r="Y314" s="78">
        <f t="shared" si="650"/>
        <v>5</v>
      </c>
      <c r="Z314" s="78">
        <f>IF(X314="","",IF(Y314="","",(X314*Y314)))</f>
        <v>25</v>
      </c>
      <c r="AA314" s="78" t="str">
        <f>IF(Z314="","",IF(Z314&lt;=10,"Tolerable",IF(Z314&lt;=15,"Potencialmente no tolerable",IF(Z314&gt;15,"No tolerable",""))))</f>
        <v>No tolerable</v>
      </c>
      <c r="AB314" s="78" t="str">
        <f>IF(AA314="","",IF(AA314="Tolerable","No",IF(AA314="Potencialmente no tolerable","No",IF(AA314="No tolerable","Si",""))))</f>
        <v>Si</v>
      </c>
      <c r="AC314" s="53" t="s">
        <v>310</v>
      </c>
      <c r="AD314" s="80" t="s">
        <v>230</v>
      </c>
      <c r="AE314" s="78">
        <v>0</v>
      </c>
      <c r="AF314" s="83">
        <v>0</v>
      </c>
      <c r="AG314" s="84">
        <f>IF(AE314="","",IF(AF314="","",(AE314-(AE314*AF314))))</f>
        <v>0</v>
      </c>
      <c r="AH314" s="27">
        <v>0</v>
      </c>
      <c r="AI314" s="187">
        <f t="shared" si="594"/>
        <v>0</v>
      </c>
      <c r="AJ314" s="145">
        <v>44006</v>
      </c>
      <c r="AK314" s="145" t="s">
        <v>292</v>
      </c>
      <c r="AL314" s="158" t="s">
        <v>101</v>
      </c>
      <c r="AM314" s="158" t="s">
        <v>103</v>
      </c>
      <c r="AN314" s="159" t="str">
        <f t="shared" si="595"/>
        <v>Moderado</v>
      </c>
      <c r="AO314" s="159">
        <f t="shared" si="596"/>
        <v>5</v>
      </c>
      <c r="AP314" s="159">
        <f t="shared" si="597"/>
        <v>3</v>
      </c>
      <c r="AQ314" s="78">
        <f t="shared" si="598"/>
        <v>15</v>
      </c>
      <c r="AR314" s="84">
        <f t="shared" si="599"/>
        <v>15</v>
      </c>
      <c r="AS314" s="78" t="str">
        <f>IF(AR314="","",IF(AR314&lt;=10,"Tolerable",IF(AR314&lt;=15,"Potencialmente no tolerable",IF(AR314&gt;15,"No tolerable",""))))</f>
        <v>Potencialmente no tolerable</v>
      </c>
      <c r="AT314" s="78" t="str">
        <f>IF(AS314="","",IF(AS314="Tolerable","No",IF(AS314="Potencialmente no tolerable","No",IF(AS314="No tolerable","Si",""))))</f>
        <v>No</v>
      </c>
      <c r="AU314" s="53" t="s">
        <v>317</v>
      </c>
      <c r="AV314" s="37" t="s">
        <v>230</v>
      </c>
      <c r="AW314" s="27">
        <v>0</v>
      </c>
      <c r="AX314" s="191">
        <v>0</v>
      </c>
      <c r="AY314" s="29">
        <f t="shared" si="600"/>
        <v>0</v>
      </c>
      <c r="AZ314" s="27">
        <v>0</v>
      </c>
      <c r="BA314" s="189">
        <f t="shared" si="601"/>
        <v>0</v>
      </c>
      <c r="BB314" s="142">
        <v>44105</v>
      </c>
      <c r="BC314" s="27" t="s">
        <v>291</v>
      </c>
      <c r="BD314" s="27" t="str">
        <f>IF(MATRIZASPECTOS[[#This Row],[(E) Tipo de valoración extraordinaria 2020]]="","",IF(MATRIZASPECTOS[[#This Row],[(E) Tipo de valoración extraordinaria 2020]]="Manual","",MATRIZASPECTOS[[#This Row],[(2) Probabilidad]]))</f>
        <v>Certeza</v>
      </c>
      <c r="BE314" s="27" t="str">
        <f>IF(MATRIZASPECTOS[[#This Row],[(E) Tipo de valoración extraordinaria 2020]]="","",IF(MATRIZASPECTOS[[#This Row],[(E) Tipo de valoración extraordinaria 2020]]="Manual","",MATRIZASPECTOS[[#This Row],[(2) Consecuencia]]))</f>
        <v>Moderada</v>
      </c>
      <c r="BF314" s="27" t="str">
        <f t="shared" si="602"/>
        <v>Moderado</v>
      </c>
      <c r="BG314" s="27">
        <f t="shared" si="603"/>
        <v>5</v>
      </c>
      <c r="BH314" s="27">
        <f t="shared" si="604"/>
        <v>3</v>
      </c>
      <c r="BI314" s="27">
        <f t="shared" si="605"/>
        <v>15</v>
      </c>
      <c r="BJ314" s="29">
        <f t="shared" si="606"/>
        <v>15</v>
      </c>
      <c r="BK314" s="78" t="str">
        <f>IF(BJ314="","",IF(BJ314&lt;=10,"Tolerable",IF(BJ314&lt;=15,"Potencialmente no tolerable",IF(BJ314&gt;15,"No tolerable",""))))</f>
        <v>Potencialmente no tolerable</v>
      </c>
      <c r="BL314" s="27" t="str">
        <f t="shared" si="607"/>
        <v>No</v>
      </c>
      <c r="BM314" s="53" t="s">
        <v>421</v>
      </c>
      <c r="BN314" s="80"/>
      <c r="BO314" s="84">
        <f t="shared" si="608"/>
        <v>0</v>
      </c>
      <c r="BP314" s="83"/>
      <c r="BQ314" s="84" t="str">
        <f>IF(BO314="","",IF(BP314="","",(BO314-(BO314*BP314))))</f>
        <v/>
      </c>
      <c r="BR314" s="27"/>
      <c r="BS314" s="85" t="str">
        <f>IF(BQ314="","",IF(BR314="","",((BQ314-BR314)/BQ314)))</f>
        <v/>
      </c>
      <c r="BT314" s="86"/>
      <c r="BU314" s="78">
        <f t="shared" si="609"/>
        <v>15</v>
      </c>
      <c r="BV314" s="78" t="str">
        <f t="shared" si="610"/>
        <v>Potencialmente no tolerable</v>
      </c>
      <c r="BW314" s="84" t="str">
        <f>IF(BS314="","",(IF(BS314&lt;=-1%,(BU314+(ABS(BU314*BS314))),(BU314-((ABS(BU314*BS314))+BP314)))))</f>
        <v/>
      </c>
      <c r="BX314" s="78" t="str">
        <f>IF(BW314="","",IF(BW314&lt;=10,"Tolerable",IF(BW314&lt;=15,"Potencialmente no tolerable",IF(BW314&gt;15,"No tolerable",""))))</f>
        <v/>
      </c>
      <c r="BY314" s="78" t="str">
        <f>IF(BX314="","",IF(BX314="Tolerable","No",IF(BX314="Potencialmente no tolerable","No",IF(BX314="No tolerable","Si",""))))</f>
        <v/>
      </c>
      <c r="BZ314" s="79"/>
      <c r="CA314" s="80"/>
      <c r="CB314" s="84" t="str">
        <f>IF(BR314="","",BR314)</f>
        <v/>
      </c>
      <c r="CC314" s="83"/>
      <c r="CD314" s="84" t="str">
        <f>IF(CB314="","",IF(CC314="","",(CB314-(CB314*CC314))))</f>
        <v/>
      </c>
      <c r="CE314" s="27"/>
      <c r="CF314" s="85" t="str">
        <f>IF(CD314="","",IF(CE314="","",((CD314-CE314)/CD314)))</f>
        <v/>
      </c>
      <c r="CG314" s="86"/>
      <c r="CH314" s="78" t="str">
        <f t="shared" si="679"/>
        <v/>
      </c>
      <c r="CI314" s="78" t="str">
        <f t="shared" si="679"/>
        <v/>
      </c>
      <c r="CJ314" s="84" t="str">
        <f>IF(CF314="","",(IF(CF314&lt;=-1%,(CH314+(ABS(CH314*CF314))),(CH314-((ABS(CH314*CF314))+CC314)))))</f>
        <v/>
      </c>
      <c r="CK314" s="78" t="str">
        <f>IF(CJ314="","",IF(CJ314&lt;=10,"Tolerable",IF(CJ314&lt;=15,"Potencialmente no tolerable",IF(CJ314&gt;15,"No tolerable",""))))</f>
        <v/>
      </c>
      <c r="CL314" s="78" t="str">
        <f>IF(CK314="","",IF(CK314="Tolerable","No",IF(CK314="Potencialmente no tolerable","No",IF(CK314="No tolerable","Si",""))))</f>
        <v/>
      </c>
      <c r="CM314" s="79"/>
      <c r="CN314" s="80"/>
      <c r="CO314" s="84" t="str">
        <f>IF(CE314="","",CE314)</f>
        <v/>
      </c>
      <c r="CP314" s="83"/>
      <c r="CQ314" s="84" t="str">
        <f>IF(CO314="","",IF(CP314="","",(CO314-(CO314*CP314))))</f>
        <v/>
      </c>
      <c r="CR314" s="27"/>
      <c r="CS314" s="85" t="str">
        <f>IF(CQ314="","",IF(CR314="","",((CQ314-CR314)/CQ314)))</f>
        <v/>
      </c>
      <c r="CT314" s="86"/>
      <c r="CU314" s="78" t="str">
        <f t="shared" si="680"/>
        <v/>
      </c>
      <c r="CV314" s="78" t="str">
        <f t="shared" si="680"/>
        <v/>
      </c>
      <c r="CW314" s="84" t="str">
        <f>IF(CS314="","",(IF(CS314&lt;=-1%,(CU314+(ABS(CU314*CS314))),(CU314-((ABS(CU314*CS314))+CP314)))))</f>
        <v/>
      </c>
      <c r="CX314" s="78" t="str">
        <f>IF(CW314="","",IF(CW314&lt;=10,"Tolerable",IF(CW314&lt;=15,"Potencialmente no tolerable",IF(CW314&gt;15,"No tolerable",""))))</f>
        <v/>
      </c>
      <c r="CY314" s="78" t="str">
        <f>IF(CX314="","",IF(CX314="Tolerable","No",IF(CX314="Potencialmente no tolerable","No",IF(CX314="No tolerable","Si",""))))</f>
        <v/>
      </c>
      <c r="CZ314" s="87"/>
    </row>
    <row r="315" spans="1:104" ht="45.75" thickBot="1" x14ac:dyDescent="0.3">
      <c r="A315" s="17">
        <v>312</v>
      </c>
      <c r="B315" s="76" t="str">
        <f>IF(I315="","",I315)</f>
        <v>Administración de Bienes y Servicios</v>
      </c>
      <c r="C315" s="76" t="str">
        <f t="shared" si="678"/>
        <v>Generación de residuos</v>
      </c>
      <c r="D315" s="76" t="str">
        <f t="shared" si="678"/>
        <v>Contaminación por generación de residuos peligrosos</v>
      </c>
      <c r="E315" s="82">
        <v>43647</v>
      </c>
      <c r="F315" s="168" t="s">
        <v>334</v>
      </c>
      <c r="G315" s="99" t="s">
        <v>177</v>
      </c>
      <c r="H315" s="99" t="s">
        <v>336</v>
      </c>
      <c r="I315" s="77" t="s">
        <v>11</v>
      </c>
      <c r="J315" s="78" t="s">
        <v>90</v>
      </c>
      <c r="K315" s="111" t="s">
        <v>230</v>
      </c>
      <c r="L315" s="53" t="s">
        <v>263</v>
      </c>
      <c r="M315" s="80" t="s">
        <v>68</v>
      </c>
      <c r="N315" s="77" t="s">
        <v>253</v>
      </c>
      <c r="O315" s="77" t="s">
        <v>461</v>
      </c>
      <c r="P315" s="77" t="s">
        <v>23</v>
      </c>
      <c r="Q315" s="77" t="s">
        <v>56</v>
      </c>
      <c r="R315" s="78" t="s">
        <v>71</v>
      </c>
      <c r="S315" s="81" t="s">
        <v>76</v>
      </c>
      <c r="T315" s="82">
        <v>43647</v>
      </c>
      <c r="U315" s="78" t="s">
        <v>101</v>
      </c>
      <c r="V315" s="78" t="s">
        <v>104</v>
      </c>
      <c r="W315" s="78" t="str">
        <f>IF(Z315="","",IF(Z315&lt;=10,"Bajo",IF(Z315&lt;=15,"Moderado",IF(Z315&gt;15,"Alto",""))))</f>
        <v>Alto</v>
      </c>
      <c r="X315" s="78">
        <f t="shared" si="649"/>
        <v>5</v>
      </c>
      <c r="Y315" s="78">
        <f t="shared" si="650"/>
        <v>5</v>
      </c>
      <c r="Z315" s="78">
        <f>IF(X315="","",IF(Y315="","",(X315*Y315)))</f>
        <v>25</v>
      </c>
      <c r="AA315" s="78" t="str">
        <f>IF(Z315="","",IF(Z315&lt;=10,"Tolerable",IF(Z315&lt;=15,"Potencialmente no tolerable",IF(Z315&gt;15,"No tolerable",""))))</f>
        <v>No tolerable</v>
      </c>
      <c r="AB315" s="78" t="str">
        <f>IF(AA315="","",IF(AA315="Tolerable","No",IF(AA315="Potencialmente no tolerable","No",IF(AA315="No tolerable","Si",""))))</f>
        <v>Si</v>
      </c>
      <c r="AC315" s="53" t="s">
        <v>311</v>
      </c>
      <c r="AD315" s="80" t="s">
        <v>230</v>
      </c>
      <c r="AE315" s="78">
        <v>0</v>
      </c>
      <c r="AF315" s="83">
        <v>0</v>
      </c>
      <c r="AG315" s="84">
        <f>IF(AE315="","",IF(AF315="","",(AE315-(AE315*AF315))))</f>
        <v>0</v>
      </c>
      <c r="AH315" s="27">
        <v>0</v>
      </c>
      <c r="AI315" s="187">
        <f t="shared" si="594"/>
        <v>0</v>
      </c>
      <c r="AJ315" s="145">
        <v>44006</v>
      </c>
      <c r="AK315" s="145" t="s">
        <v>291</v>
      </c>
      <c r="AL315" s="158" t="str">
        <f>IF(MATRIZASPECTOS[[#This Row],[(2) Tipo de valoración 2020]]="","",IF(MATRIZASPECTOS[[#This Row],[(2) Tipo de valoración 2020]]="Manual","",MATRIZASPECTOS[[#This Row],[Probabilidad]]))</f>
        <v>Certeza</v>
      </c>
      <c r="AM315" s="158" t="str">
        <f>IF(MATRIZASPECTOS[[#This Row],[(2) Tipo de valoración 2020]]="","",IF(MATRIZASPECTOS[[#This Row],[(2) Tipo de valoración 2020]]="Manual","",MATRIZASPECTOS[[#This Row],[Consecuencia]]))</f>
        <v>Alta</v>
      </c>
      <c r="AN315" s="159" t="str">
        <f t="shared" si="595"/>
        <v>Alto</v>
      </c>
      <c r="AO315" s="159">
        <f t="shared" si="596"/>
        <v>5</v>
      </c>
      <c r="AP315" s="159">
        <f t="shared" si="597"/>
        <v>5</v>
      </c>
      <c r="AQ315" s="78">
        <f t="shared" si="598"/>
        <v>25</v>
      </c>
      <c r="AR315" s="84">
        <f t="shared" si="599"/>
        <v>25</v>
      </c>
      <c r="AS315" s="78" t="str">
        <f>IF(AR315="","",IF(AR315&lt;=10,"Tolerable",IF(AR315&lt;=15,"Potencialmente no tolerable",IF(AR315&gt;15,"No tolerable",""))))</f>
        <v>No tolerable</v>
      </c>
      <c r="AT315" s="78" t="str">
        <f>IF(AS315="","",IF(AS315="Tolerable","No",IF(AS315="Potencialmente no tolerable","No",IF(AS315="No tolerable","Si",""))))</f>
        <v>Si</v>
      </c>
      <c r="AU315" s="53" t="s">
        <v>316</v>
      </c>
      <c r="AV315" s="37" t="s">
        <v>230</v>
      </c>
      <c r="AW315" s="27">
        <v>0</v>
      </c>
      <c r="AX315" s="191">
        <v>0</v>
      </c>
      <c r="AY315" s="29">
        <f t="shared" si="600"/>
        <v>0</v>
      </c>
      <c r="AZ315" s="27">
        <v>0</v>
      </c>
      <c r="BA315" s="189">
        <f t="shared" si="601"/>
        <v>0</v>
      </c>
      <c r="BB315" s="142">
        <v>44105</v>
      </c>
      <c r="BC315" s="27" t="s">
        <v>291</v>
      </c>
      <c r="BD315" s="27" t="str">
        <f>IF(MATRIZASPECTOS[[#This Row],[(E) Tipo de valoración extraordinaria 2020]]="","",IF(MATRIZASPECTOS[[#This Row],[(E) Tipo de valoración extraordinaria 2020]]="Manual","",MATRIZASPECTOS[[#This Row],[(2) Probabilidad]]))</f>
        <v>Certeza</v>
      </c>
      <c r="BE315" s="27" t="str">
        <f>IF(MATRIZASPECTOS[[#This Row],[(E) Tipo de valoración extraordinaria 2020]]="","",IF(MATRIZASPECTOS[[#This Row],[(E) Tipo de valoración extraordinaria 2020]]="Manual","",MATRIZASPECTOS[[#This Row],[(2) Consecuencia]]))</f>
        <v>Alta</v>
      </c>
      <c r="BF315" s="27" t="str">
        <f t="shared" si="602"/>
        <v>Alto</v>
      </c>
      <c r="BG315" s="27">
        <f t="shared" si="603"/>
        <v>5</v>
      </c>
      <c r="BH315" s="27">
        <f t="shared" si="604"/>
        <v>5</v>
      </c>
      <c r="BI315" s="27">
        <f t="shared" si="605"/>
        <v>25</v>
      </c>
      <c r="BJ315" s="29">
        <f t="shared" si="606"/>
        <v>25</v>
      </c>
      <c r="BK315" s="78" t="str">
        <f>IF(BJ315="","",IF(BJ315&lt;=10,"Tolerable",IF(BJ315&lt;=15,"Potencialmente no tolerable",IF(BJ315&gt;15,"No tolerable",""))))</f>
        <v>No tolerable</v>
      </c>
      <c r="BL315" s="27" t="str">
        <f t="shared" si="607"/>
        <v>Si</v>
      </c>
      <c r="BM315" s="53" t="s">
        <v>447</v>
      </c>
      <c r="BN315" s="80"/>
      <c r="BO315" s="84">
        <f t="shared" si="608"/>
        <v>0</v>
      </c>
      <c r="BP315" s="83"/>
      <c r="BQ315" s="84" t="str">
        <f>IF(BO315="","",IF(BP315="","",(BO315-(BO315*BP315))))</f>
        <v/>
      </c>
      <c r="BR315" s="27"/>
      <c r="BS315" s="85" t="str">
        <f>IF(BQ315="","",IF(BR315="","",((BQ315-BR315)/BQ315)))</f>
        <v/>
      </c>
      <c r="BT315" s="86"/>
      <c r="BU315" s="78">
        <f t="shared" si="609"/>
        <v>25</v>
      </c>
      <c r="BV315" s="78" t="str">
        <f t="shared" si="610"/>
        <v>No tolerable</v>
      </c>
      <c r="BW315" s="84" t="str">
        <f>IF(BS315="","",(IF(BS315&lt;=-1%,(BU315+(ABS(BU315*BS315))),(BU315-((ABS(BU315*BS315))+BP315)))))</f>
        <v/>
      </c>
      <c r="BX315" s="78" t="str">
        <f>IF(BW315="","",IF(BW315&lt;=10,"Tolerable",IF(BW315&lt;=15,"Potencialmente no tolerable",IF(BW315&gt;15,"No tolerable",""))))</f>
        <v/>
      </c>
      <c r="BY315" s="78" t="str">
        <f>IF(BX315="","",IF(BX315="Tolerable","No",IF(BX315="Potencialmente no tolerable","No",IF(BX315="No tolerable","Si",""))))</f>
        <v/>
      </c>
      <c r="BZ315" s="79"/>
      <c r="CA315" s="80"/>
      <c r="CB315" s="84" t="str">
        <f>IF(BR315="","",BR315)</f>
        <v/>
      </c>
      <c r="CC315" s="83"/>
      <c r="CD315" s="84" t="str">
        <f>IF(CB315="","",IF(CC315="","",(CB315-(CB315*CC315))))</f>
        <v/>
      </c>
      <c r="CE315" s="27"/>
      <c r="CF315" s="85" t="str">
        <f>IF(CD315="","",IF(CE315="","",((CD315-CE315)/CD315)))</f>
        <v/>
      </c>
      <c r="CG315" s="86"/>
      <c r="CH315" s="78" t="str">
        <f t="shared" si="679"/>
        <v/>
      </c>
      <c r="CI315" s="78" t="str">
        <f t="shared" si="679"/>
        <v/>
      </c>
      <c r="CJ315" s="84" t="str">
        <f>IF(CF315="","",(IF(CF315&lt;=-1%,(CH315+(ABS(CH315*CF315))),(CH315-((ABS(CH315*CF315))+CC315)))))</f>
        <v/>
      </c>
      <c r="CK315" s="78" t="str">
        <f>IF(CJ315="","",IF(CJ315&lt;=10,"Tolerable",IF(CJ315&lt;=15,"Potencialmente no tolerable",IF(CJ315&gt;15,"No tolerable",""))))</f>
        <v/>
      </c>
      <c r="CL315" s="78" t="str">
        <f>IF(CK315="","",IF(CK315="Tolerable","No",IF(CK315="Potencialmente no tolerable","No",IF(CK315="No tolerable","Si",""))))</f>
        <v/>
      </c>
      <c r="CM315" s="79"/>
      <c r="CN315" s="80"/>
      <c r="CO315" s="84" t="str">
        <f>IF(CE315="","",CE315)</f>
        <v/>
      </c>
      <c r="CP315" s="83"/>
      <c r="CQ315" s="84" t="str">
        <f>IF(CO315="","",IF(CP315="","",(CO315-(CO315*CP315))))</f>
        <v/>
      </c>
      <c r="CR315" s="27"/>
      <c r="CS315" s="85" t="str">
        <f>IF(CQ315="","",IF(CR315="","",((CQ315-CR315)/CQ315)))</f>
        <v/>
      </c>
      <c r="CT315" s="86"/>
      <c r="CU315" s="78" t="str">
        <f t="shared" si="680"/>
        <v/>
      </c>
      <c r="CV315" s="78" t="str">
        <f t="shared" si="680"/>
        <v/>
      </c>
      <c r="CW315" s="84" t="str">
        <f>IF(CS315="","",(IF(CS315&lt;=-1%,(CU315+(ABS(CU315*CS315))),(CU315-((ABS(CU315*CS315))+CP315)))))</f>
        <v/>
      </c>
      <c r="CX315" s="78" t="str">
        <f>IF(CW315="","",IF(CW315&lt;=10,"Tolerable",IF(CW315&lt;=15,"Potencialmente no tolerable",IF(CW315&gt;15,"No tolerable",""))))</f>
        <v/>
      </c>
      <c r="CY315" s="78" t="str">
        <f>IF(CX315="","",IF(CX315="Tolerable","No",IF(CX315="Potencialmente no tolerable","No",IF(CX315="No tolerable","Si",""))))</f>
        <v/>
      </c>
      <c r="CZ315" s="87"/>
    </row>
    <row r="316" spans="1:104" ht="45.75" thickBot="1" x14ac:dyDescent="0.3">
      <c r="A316" s="17">
        <v>313</v>
      </c>
      <c r="B316" s="76" t="str">
        <f t="shared" si="645"/>
        <v>Administración de Bienes y Servicios</v>
      </c>
      <c r="C316" s="76" t="str">
        <f t="shared" si="646"/>
        <v>Consumo de materias primas e insumos</v>
      </c>
      <c r="D316" s="76" t="str">
        <f t="shared" si="647"/>
        <v>Agotamiento de los recursos naturales no renovables</v>
      </c>
      <c r="E316" s="82">
        <v>43647</v>
      </c>
      <c r="F316" s="168" t="s">
        <v>334</v>
      </c>
      <c r="G316" s="99" t="s">
        <v>177</v>
      </c>
      <c r="H316" s="99" t="s">
        <v>336</v>
      </c>
      <c r="I316" s="77" t="s">
        <v>11</v>
      </c>
      <c r="J316" s="78" t="s">
        <v>91</v>
      </c>
      <c r="K316" s="104" t="s">
        <v>262</v>
      </c>
      <c r="L316" s="53" t="s">
        <v>263</v>
      </c>
      <c r="M316" s="80" t="s">
        <v>233</v>
      </c>
      <c r="N316" s="77" t="s">
        <v>218</v>
      </c>
      <c r="O316" s="77" t="s">
        <v>461</v>
      </c>
      <c r="P316" s="77" t="s">
        <v>24</v>
      </c>
      <c r="Q316" s="77" t="s">
        <v>62</v>
      </c>
      <c r="R316" s="78" t="s">
        <v>71</v>
      </c>
      <c r="S316" s="81" t="s">
        <v>77</v>
      </c>
      <c r="T316" s="82">
        <v>43647</v>
      </c>
      <c r="U316" s="78" t="s">
        <v>100</v>
      </c>
      <c r="V316" s="78" t="s">
        <v>103</v>
      </c>
      <c r="W316" s="78" t="str">
        <f t="shared" si="648"/>
        <v>Bajo</v>
      </c>
      <c r="X316" s="78">
        <f t="shared" si="649"/>
        <v>3</v>
      </c>
      <c r="Y316" s="78">
        <f t="shared" si="650"/>
        <v>3</v>
      </c>
      <c r="Z316" s="78">
        <f t="shared" si="651"/>
        <v>9</v>
      </c>
      <c r="AA316" s="78" t="str">
        <f t="shared" si="652"/>
        <v>Tolerable</v>
      </c>
      <c r="AB316" s="78" t="str">
        <f t="shared" si="653"/>
        <v>No</v>
      </c>
      <c r="AC316" s="53" t="s">
        <v>306</v>
      </c>
      <c r="AD316" s="80" t="s">
        <v>230</v>
      </c>
      <c r="AE316" s="78">
        <v>0</v>
      </c>
      <c r="AF316" s="83">
        <v>0</v>
      </c>
      <c r="AG316" s="84">
        <f t="shared" si="654"/>
        <v>0</v>
      </c>
      <c r="AH316" s="27">
        <v>0</v>
      </c>
      <c r="AI316" s="187">
        <f t="shared" si="594"/>
        <v>0</v>
      </c>
      <c r="AJ316" s="145">
        <v>44006</v>
      </c>
      <c r="AK316" s="145" t="s">
        <v>291</v>
      </c>
      <c r="AL316" s="158" t="str">
        <f>IF(MATRIZASPECTOS[[#This Row],[(2) Tipo de valoración 2020]]="","",IF(MATRIZASPECTOS[[#This Row],[(2) Tipo de valoración 2020]]="Manual","",MATRIZASPECTOS[[#This Row],[Probabilidad]]))</f>
        <v>Probable</v>
      </c>
      <c r="AM316" s="158" t="str">
        <f>IF(MATRIZASPECTOS[[#This Row],[(2) Tipo de valoración 2020]]="","",IF(MATRIZASPECTOS[[#This Row],[(2) Tipo de valoración 2020]]="Manual","",MATRIZASPECTOS[[#This Row],[Consecuencia]]))</f>
        <v>Moderada</v>
      </c>
      <c r="AN316" s="159" t="str">
        <f t="shared" si="595"/>
        <v>Bajo</v>
      </c>
      <c r="AO316" s="159">
        <f t="shared" si="596"/>
        <v>3</v>
      </c>
      <c r="AP316" s="159">
        <f t="shared" si="597"/>
        <v>3</v>
      </c>
      <c r="AQ316" s="78">
        <f t="shared" si="598"/>
        <v>9</v>
      </c>
      <c r="AR316" s="84">
        <f t="shared" si="599"/>
        <v>9</v>
      </c>
      <c r="AS316" s="78" t="str">
        <f t="shared" si="655"/>
        <v>Tolerable</v>
      </c>
      <c r="AT316" s="78" t="str">
        <f t="shared" si="656"/>
        <v>No</v>
      </c>
      <c r="AU316" s="140" t="s">
        <v>302</v>
      </c>
      <c r="AV316" s="37" t="s">
        <v>230</v>
      </c>
      <c r="AW316" s="27">
        <v>0</v>
      </c>
      <c r="AX316" s="191">
        <v>0</v>
      </c>
      <c r="AY316" s="29">
        <f t="shared" si="600"/>
        <v>0</v>
      </c>
      <c r="AZ316" s="27">
        <v>0</v>
      </c>
      <c r="BA316" s="189">
        <f t="shared" si="601"/>
        <v>0</v>
      </c>
      <c r="BB316" s="142">
        <v>44105</v>
      </c>
      <c r="BC316" s="27" t="s">
        <v>291</v>
      </c>
      <c r="BD316" s="27" t="str">
        <f>IF(MATRIZASPECTOS[[#This Row],[(E) Tipo de valoración extraordinaria 2020]]="","",IF(MATRIZASPECTOS[[#This Row],[(E) Tipo de valoración extraordinaria 2020]]="Manual","",MATRIZASPECTOS[[#This Row],[(2) Probabilidad]]))</f>
        <v>Probable</v>
      </c>
      <c r="BE316" s="27" t="str">
        <f>IF(MATRIZASPECTOS[[#This Row],[(E) Tipo de valoración extraordinaria 2020]]="","",IF(MATRIZASPECTOS[[#This Row],[(E) Tipo de valoración extraordinaria 2020]]="Manual","",MATRIZASPECTOS[[#This Row],[(2) Consecuencia]]))</f>
        <v>Moderada</v>
      </c>
      <c r="BF316" s="27" t="str">
        <f t="shared" si="602"/>
        <v>Bajo</v>
      </c>
      <c r="BG316" s="27">
        <f t="shared" si="603"/>
        <v>3</v>
      </c>
      <c r="BH316" s="27">
        <f t="shared" si="604"/>
        <v>3</v>
      </c>
      <c r="BI316" s="27">
        <f t="shared" si="605"/>
        <v>9</v>
      </c>
      <c r="BJ316" s="29">
        <f t="shared" si="606"/>
        <v>9</v>
      </c>
      <c r="BK316" s="78" t="str">
        <f t="shared" si="644"/>
        <v>Tolerable</v>
      </c>
      <c r="BL316" s="27" t="str">
        <f t="shared" si="607"/>
        <v>No</v>
      </c>
      <c r="BM316" s="53" t="s">
        <v>406</v>
      </c>
      <c r="BN316" s="80"/>
      <c r="BO316" s="84">
        <f t="shared" si="608"/>
        <v>0</v>
      </c>
      <c r="BP316" s="83"/>
      <c r="BQ316" s="84" t="str">
        <f t="shared" si="657"/>
        <v/>
      </c>
      <c r="BR316" s="27"/>
      <c r="BS316" s="85" t="str">
        <f t="shared" si="658"/>
        <v/>
      </c>
      <c r="BT316" s="86"/>
      <c r="BU316" s="78">
        <f t="shared" si="609"/>
        <v>9</v>
      </c>
      <c r="BV316" s="78" t="str">
        <f t="shared" si="610"/>
        <v>Tolerable</v>
      </c>
      <c r="BW316" s="84" t="str">
        <f t="shared" si="659"/>
        <v/>
      </c>
      <c r="BX316" s="78" t="str">
        <f t="shared" si="660"/>
        <v/>
      </c>
      <c r="BY316" s="78" t="str">
        <f t="shared" si="661"/>
        <v/>
      </c>
      <c r="BZ316" s="79"/>
      <c r="CA316" s="80"/>
      <c r="CB316" s="84" t="str">
        <f t="shared" si="662"/>
        <v/>
      </c>
      <c r="CC316" s="83"/>
      <c r="CD316" s="84" t="str">
        <f t="shared" si="663"/>
        <v/>
      </c>
      <c r="CE316" s="27"/>
      <c r="CF316" s="85" t="str">
        <f t="shared" si="664"/>
        <v/>
      </c>
      <c r="CG316" s="86"/>
      <c r="CH316" s="78" t="str">
        <f t="shared" si="665"/>
        <v/>
      </c>
      <c r="CI316" s="78" t="str">
        <f t="shared" si="666"/>
        <v/>
      </c>
      <c r="CJ316" s="84" t="str">
        <f t="shared" si="667"/>
        <v/>
      </c>
      <c r="CK316" s="78" t="str">
        <f t="shared" si="668"/>
        <v/>
      </c>
      <c r="CL316" s="78" t="str">
        <f t="shared" si="669"/>
        <v/>
      </c>
      <c r="CM316" s="79"/>
      <c r="CN316" s="80"/>
      <c r="CO316" s="84" t="str">
        <f t="shared" si="670"/>
        <v/>
      </c>
      <c r="CP316" s="83"/>
      <c r="CQ316" s="84" t="str">
        <f t="shared" si="671"/>
        <v/>
      </c>
      <c r="CR316" s="27"/>
      <c r="CS316" s="85" t="str">
        <f t="shared" si="672"/>
        <v/>
      </c>
      <c r="CT316" s="86"/>
      <c r="CU316" s="78" t="str">
        <f t="shared" si="673"/>
        <v/>
      </c>
      <c r="CV316" s="78" t="str">
        <f t="shared" si="674"/>
        <v/>
      </c>
      <c r="CW316" s="84" t="str">
        <f t="shared" si="675"/>
        <v/>
      </c>
      <c r="CX316" s="78" t="str">
        <f t="shared" si="676"/>
        <v/>
      </c>
      <c r="CY316" s="78" t="str">
        <f t="shared" si="677"/>
        <v/>
      </c>
      <c r="CZ316" s="87"/>
    </row>
    <row r="317" spans="1:104" ht="45.75" thickBot="1" x14ac:dyDescent="0.3">
      <c r="A317" s="17">
        <v>314</v>
      </c>
      <c r="B317" s="76" t="str">
        <f t="shared" si="645"/>
        <v>Administración de Bienes y Servicios</v>
      </c>
      <c r="C317" s="76" t="str">
        <f t="shared" si="646"/>
        <v>Generación de emisiones</v>
      </c>
      <c r="D317" s="76" t="str">
        <f t="shared" si="647"/>
        <v>Contaminación por emisión de contaminantes criterio</v>
      </c>
      <c r="E317" s="82">
        <v>43647</v>
      </c>
      <c r="F317" s="168" t="s">
        <v>334</v>
      </c>
      <c r="G317" s="99" t="s">
        <v>177</v>
      </c>
      <c r="H317" s="99" t="s">
        <v>336</v>
      </c>
      <c r="I317" s="77" t="s">
        <v>11</v>
      </c>
      <c r="J317" s="78" t="s">
        <v>91</v>
      </c>
      <c r="K317" s="104" t="s">
        <v>262</v>
      </c>
      <c r="L317" s="53" t="s">
        <v>263</v>
      </c>
      <c r="M317" s="80" t="s">
        <v>68</v>
      </c>
      <c r="N317" s="77" t="s">
        <v>219</v>
      </c>
      <c r="O317" s="77" t="s">
        <v>461</v>
      </c>
      <c r="P317" s="77" t="s">
        <v>19</v>
      </c>
      <c r="Q317" s="77" t="s">
        <v>46</v>
      </c>
      <c r="R317" s="78" t="s">
        <v>71</v>
      </c>
      <c r="S317" s="81" t="s">
        <v>74</v>
      </c>
      <c r="T317" s="82">
        <v>43647</v>
      </c>
      <c r="U317" s="78" t="s">
        <v>100</v>
      </c>
      <c r="V317" s="78" t="s">
        <v>103</v>
      </c>
      <c r="W317" s="78" t="str">
        <f t="shared" si="648"/>
        <v>Bajo</v>
      </c>
      <c r="X317" s="78">
        <f t="shared" si="649"/>
        <v>3</v>
      </c>
      <c r="Y317" s="78">
        <f t="shared" si="650"/>
        <v>3</v>
      </c>
      <c r="Z317" s="78">
        <f t="shared" si="651"/>
        <v>9</v>
      </c>
      <c r="AA317" s="78" t="str">
        <f t="shared" si="652"/>
        <v>Tolerable</v>
      </c>
      <c r="AB317" s="78" t="str">
        <f t="shared" si="653"/>
        <v>No</v>
      </c>
      <c r="AC317" s="53" t="s">
        <v>306</v>
      </c>
      <c r="AD317" s="80" t="s">
        <v>230</v>
      </c>
      <c r="AE317" s="78">
        <v>0</v>
      </c>
      <c r="AF317" s="83">
        <v>0</v>
      </c>
      <c r="AG317" s="84">
        <f t="shared" si="654"/>
        <v>0</v>
      </c>
      <c r="AH317" s="27">
        <v>0</v>
      </c>
      <c r="AI317" s="187">
        <f t="shared" si="594"/>
        <v>0</v>
      </c>
      <c r="AJ317" s="145">
        <v>44006</v>
      </c>
      <c r="AK317" s="145" t="s">
        <v>291</v>
      </c>
      <c r="AL317" s="158" t="str">
        <f>IF(MATRIZASPECTOS[[#This Row],[(2) Tipo de valoración 2020]]="","",IF(MATRIZASPECTOS[[#This Row],[(2) Tipo de valoración 2020]]="Manual","",MATRIZASPECTOS[[#This Row],[Probabilidad]]))</f>
        <v>Probable</v>
      </c>
      <c r="AM317" s="158" t="str">
        <f>IF(MATRIZASPECTOS[[#This Row],[(2) Tipo de valoración 2020]]="","",IF(MATRIZASPECTOS[[#This Row],[(2) Tipo de valoración 2020]]="Manual","",MATRIZASPECTOS[[#This Row],[Consecuencia]]))</f>
        <v>Moderada</v>
      </c>
      <c r="AN317" s="159" t="str">
        <f t="shared" si="595"/>
        <v>Bajo</v>
      </c>
      <c r="AO317" s="159">
        <f t="shared" si="596"/>
        <v>3</v>
      </c>
      <c r="AP317" s="159">
        <f t="shared" si="597"/>
        <v>3</v>
      </c>
      <c r="AQ317" s="78">
        <f t="shared" si="598"/>
        <v>9</v>
      </c>
      <c r="AR317" s="84">
        <f t="shared" si="599"/>
        <v>9</v>
      </c>
      <c r="AS317" s="78" t="str">
        <f t="shared" si="655"/>
        <v>Tolerable</v>
      </c>
      <c r="AT317" s="78" t="str">
        <f t="shared" si="656"/>
        <v>No</v>
      </c>
      <c r="AU317" s="140" t="s">
        <v>302</v>
      </c>
      <c r="AV317" s="37" t="s">
        <v>230</v>
      </c>
      <c r="AW317" s="27">
        <v>0</v>
      </c>
      <c r="AX317" s="191">
        <v>0</v>
      </c>
      <c r="AY317" s="29">
        <f t="shared" si="600"/>
        <v>0</v>
      </c>
      <c r="AZ317" s="27">
        <v>0</v>
      </c>
      <c r="BA317" s="189">
        <f t="shared" si="601"/>
        <v>0</v>
      </c>
      <c r="BB317" s="142">
        <v>44105</v>
      </c>
      <c r="BC317" s="27" t="s">
        <v>291</v>
      </c>
      <c r="BD317" s="27" t="str">
        <f>IF(MATRIZASPECTOS[[#This Row],[(E) Tipo de valoración extraordinaria 2020]]="","",IF(MATRIZASPECTOS[[#This Row],[(E) Tipo de valoración extraordinaria 2020]]="Manual","",MATRIZASPECTOS[[#This Row],[(2) Probabilidad]]))</f>
        <v>Probable</v>
      </c>
      <c r="BE317" s="27" t="str">
        <f>IF(MATRIZASPECTOS[[#This Row],[(E) Tipo de valoración extraordinaria 2020]]="","",IF(MATRIZASPECTOS[[#This Row],[(E) Tipo de valoración extraordinaria 2020]]="Manual","",MATRIZASPECTOS[[#This Row],[(2) Consecuencia]]))</f>
        <v>Moderada</v>
      </c>
      <c r="BF317" s="27" t="str">
        <f t="shared" si="602"/>
        <v>Bajo</v>
      </c>
      <c r="BG317" s="27">
        <f t="shared" si="603"/>
        <v>3</v>
      </c>
      <c r="BH317" s="27">
        <f t="shared" si="604"/>
        <v>3</v>
      </c>
      <c r="BI317" s="27">
        <f t="shared" si="605"/>
        <v>9</v>
      </c>
      <c r="BJ317" s="29">
        <f t="shared" si="606"/>
        <v>9</v>
      </c>
      <c r="BK317" s="78" t="str">
        <f t="shared" si="644"/>
        <v>Tolerable</v>
      </c>
      <c r="BL317" s="27" t="str">
        <f t="shared" si="607"/>
        <v>No</v>
      </c>
      <c r="BM317" s="53" t="s">
        <v>414</v>
      </c>
      <c r="BN317" s="80"/>
      <c r="BO317" s="84">
        <f t="shared" si="608"/>
        <v>0</v>
      </c>
      <c r="BP317" s="83"/>
      <c r="BQ317" s="84" t="str">
        <f t="shared" si="657"/>
        <v/>
      </c>
      <c r="BR317" s="27"/>
      <c r="BS317" s="85" t="str">
        <f t="shared" si="658"/>
        <v/>
      </c>
      <c r="BT317" s="86"/>
      <c r="BU317" s="78">
        <f t="shared" si="609"/>
        <v>9</v>
      </c>
      <c r="BV317" s="78" t="str">
        <f t="shared" si="610"/>
        <v>Tolerable</v>
      </c>
      <c r="BW317" s="84" t="str">
        <f t="shared" si="659"/>
        <v/>
      </c>
      <c r="BX317" s="78" t="str">
        <f t="shared" si="660"/>
        <v/>
      </c>
      <c r="BY317" s="78" t="str">
        <f t="shared" si="661"/>
        <v/>
      </c>
      <c r="BZ317" s="79"/>
      <c r="CA317" s="80"/>
      <c r="CB317" s="84" t="str">
        <f t="shared" si="662"/>
        <v/>
      </c>
      <c r="CC317" s="83"/>
      <c r="CD317" s="84" t="str">
        <f t="shared" si="663"/>
        <v/>
      </c>
      <c r="CE317" s="27"/>
      <c r="CF317" s="85" t="str">
        <f t="shared" si="664"/>
        <v/>
      </c>
      <c r="CG317" s="86"/>
      <c r="CH317" s="78" t="str">
        <f t="shared" si="665"/>
        <v/>
      </c>
      <c r="CI317" s="78" t="str">
        <f t="shared" si="666"/>
        <v/>
      </c>
      <c r="CJ317" s="84" t="str">
        <f t="shared" si="667"/>
        <v/>
      </c>
      <c r="CK317" s="78" t="str">
        <f t="shared" si="668"/>
        <v/>
      </c>
      <c r="CL317" s="78" t="str">
        <f t="shared" si="669"/>
        <v/>
      </c>
      <c r="CM317" s="79"/>
      <c r="CN317" s="80"/>
      <c r="CO317" s="84" t="str">
        <f t="shared" si="670"/>
        <v/>
      </c>
      <c r="CP317" s="83"/>
      <c r="CQ317" s="84" t="str">
        <f t="shared" si="671"/>
        <v/>
      </c>
      <c r="CR317" s="27"/>
      <c r="CS317" s="85" t="str">
        <f t="shared" si="672"/>
        <v/>
      </c>
      <c r="CT317" s="86"/>
      <c r="CU317" s="78" t="str">
        <f t="shared" si="673"/>
        <v/>
      </c>
      <c r="CV317" s="78" t="str">
        <f t="shared" si="674"/>
        <v/>
      </c>
      <c r="CW317" s="84" t="str">
        <f t="shared" si="675"/>
        <v/>
      </c>
      <c r="CX317" s="78" t="str">
        <f t="shared" si="676"/>
        <v/>
      </c>
      <c r="CY317" s="78" t="str">
        <f t="shared" si="677"/>
        <v/>
      </c>
      <c r="CZ317" s="87"/>
    </row>
    <row r="318" spans="1:104" ht="45.75" thickBot="1" x14ac:dyDescent="0.3">
      <c r="A318" s="17">
        <v>315</v>
      </c>
      <c r="B318" s="76" t="str">
        <f t="shared" si="645"/>
        <v>Administración de Bienes y Servicios</v>
      </c>
      <c r="C318" s="76" t="str">
        <f t="shared" si="646"/>
        <v>Generación de emisiones</v>
      </c>
      <c r="D318" s="76" t="str">
        <f t="shared" si="647"/>
        <v>Contaminación por emisión de ruido</v>
      </c>
      <c r="E318" s="82">
        <v>43647</v>
      </c>
      <c r="F318" s="168" t="s">
        <v>334</v>
      </c>
      <c r="G318" s="99" t="s">
        <v>177</v>
      </c>
      <c r="H318" s="99" t="s">
        <v>336</v>
      </c>
      <c r="I318" s="77" t="s">
        <v>11</v>
      </c>
      <c r="J318" s="78" t="s">
        <v>91</v>
      </c>
      <c r="K318" s="104" t="s">
        <v>262</v>
      </c>
      <c r="L318" s="53" t="s">
        <v>263</v>
      </c>
      <c r="M318" s="80" t="s">
        <v>68</v>
      </c>
      <c r="N318" s="77" t="s">
        <v>220</v>
      </c>
      <c r="O318" s="77" t="s">
        <v>461</v>
      </c>
      <c r="P318" s="77" t="s">
        <v>19</v>
      </c>
      <c r="Q318" s="77" t="s">
        <v>43</v>
      </c>
      <c r="R318" s="78" t="s">
        <v>71</v>
      </c>
      <c r="S318" s="81" t="s">
        <v>74</v>
      </c>
      <c r="T318" s="82">
        <v>43647</v>
      </c>
      <c r="U318" s="78" t="s">
        <v>100</v>
      </c>
      <c r="V318" s="78" t="s">
        <v>102</v>
      </c>
      <c r="W318" s="78" t="str">
        <f t="shared" si="648"/>
        <v>Bajo</v>
      </c>
      <c r="X318" s="78">
        <f t="shared" si="649"/>
        <v>3</v>
      </c>
      <c r="Y318" s="78">
        <f t="shared" si="650"/>
        <v>1</v>
      </c>
      <c r="Z318" s="78">
        <f t="shared" si="651"/>
        <v>3</v>
      </c>
      <c r="AA318" s="78" t="str">
        <f t="shared" si="652"/>
        <v>Tolerable</v>
      </c>
      <c r="AB318" s="78" t="str">
        <f t="shared" si="653"/>
        <v>No</v>
      </c>
      <c r="AC318" s="53" t="s">
        <v>306</v>
      </c>
      <c r="AD318" s="80" t="s">
        <v>230</v>
      </c>
      <c r="AE318" s="78">
        <v>0</v>
      </c>
      <c r="AF318" s="83">
        <v>0</v>
      </c>
      <c r="AG318" s="84">
        <f t="shared" si="654"/>
        <v>0</v>
      </c>
      <c r="AH318" s="27">
        <v>0</v>
      </c>
      <c r="AI318" s="187">
        <f t="shared" si="594"/>
        <v>0</v>
      </c>
      <c r="AJ318" s="145">
        <v>44006</v>
      </c>
      <c r="AK318" s="145" t="s">
        <v>291</v>
      </c>
      <c r="AL318" s="158" t="str">
        <f>IF(MATRIZASPECTOS[[#This Row],[(2) Tipo de valoración 2020]]="","",IF(MATRIZASPECTOS[[#This Row],[(2) Tipo de valoración 2020]]="Manual","",MATRIZASPECTOS[[#This Row],[Probabilidad]]))</f>
        <v>Probable</v>
      </c>
      <c r="AM318" s="158" t="str">
        <f>IF(MATRIZASPECTOS[[#This Row],[(2) Tipo de valoración 2020]]="","",IF(MATRIZASPECTOS[[#This Row],[(2) Tipo de valoración 2020]]="Manual","",MATRIZASPECTOS[[#This Row],[Consecuencia]]))</f>
        <v>Baja</v>
      </c>
      <c r="AN318" s="159" t="str">
        <f t="shared" si="595"/>
        <v>Bajo</v>
      </c>
      <c r="AO318" s="159">
        <f t="shared" si="596"/>
        <v>3</v>
      </c>
      <c r="AP318" s="159">
        <f t="shared" si="597"/>
        <v>1</v>
      </c>
      <c r="AQ318" s="78">
        <f t="shared" si="598"/>
        <v>3</v>
      </c>
      <c r="AR318" s="84">
        <f t="shared" si="599"/>
        <v>3</v>
      </c>
      <c r="AS318" s="78" t="str">
        <f t="shared" si="655"/>
        <v>Tolerable</v>
      </c>
      <c r="AT318" s="78" t="str">
        <f t="shared" si="656"/>
        <v>No</v>
      </c>
      <c r="AU318" s="140" t="s">
        <v>302</v>
      </c>
      <c r="AV318" s="37" t="s">
        <v>230</v>
      </c>
      <c r="AW318" s="27">
        <v>0</v>
      </c>
      <c r="AX318" s="191">
        <v>0</v>
      </c>
      <c r="AY318" s="29">
        <f t="shared" si="600"/>
        <v>0</v>
      </c>
      <c r="AZ318" s="27">
        <v>0</v>
      </c>
      <c r="BA318" s="189">
        <f t="shared" si="601"/>
        <v>0</v>
      </c>
      <c r="BB318" s="145">
        <v>44105</v>
      </c>
      <c r="BC318" s="27" t="s">
        <v>291</v>
      </c>
      <c r="BD318" s="27" t="str">
        <f>IF(MATRIZASPECTOS[[#This Row],[(E) Tipo de valoración extraordinaria 2020]]="","",IF(MATRIZASPECTOS[[#This Row],[(E) Tipo de valoración extraordinaria 2020]]="Manual","",MATRIZASPECTOS[[#This Row],[(2) Probabilidad]]))</f>
        <v>Probable</v>
      </c>
      <c r="BE318" s="27" t="str">
        <f>IF(MATRIZASPECTOS[[#This Row],[(E) Tipo de valoración extraordinaria 2020]]="","",IF(MATRIZASPECTOS[[#This Row],[(E) Tipo de valoración extraordinaria 2020]]="Manual","",MATRIZASPECTOS[[#This Row],[(2) Consecuencia]]))</f>
        <v>Baja</v>
      </c>
      <c r="BF318" s="27" t="str">
        <f t="shared" si="602"/>
        <v>Bajo</v>
      </c>
      <c r="BG318" s="27">
        <f t="shared" si="603"/>
        <v>3</v>
      </c>
      <c r="BH318" s="27">
        <f t="shared" si="604"/>
        <v>1</v>
      </c>
      <c r="BI318" s="27">
        <f t="shared" si="605"/>
        <v>3</v>
      </c>
      <c r="BJ318" s="29">
        <f t="shared" si="606"/>
        <v>3</v>
      </c>
      <c r="BK318" s="78" t="str">
        <f t="shared" si="644"/>
        <v>Tolerable</v>
      </c>
      <c r="BL318" s="27" t="str">
        <f t="shared" si="607"/>
        <v>No</v>
      </c>
      <c r="BM318" s="53" t="s">
        <v>437</v>
      </c>
      <c r="BN318" s="80"/>
      <c r="BO318" s="84">
        <f t="shared" si="608"/>
        <v>0</v>
      </c>
      <c r="BP318" s="83"/>
      <c r="BQ318" s="84" t="str">
        <f t="shared" si="657"/>
        <v/>
      </c>
      <c r="BR318" s="27"/>
      <c r="BS318" s="85" t="str">
        <f t="shared" si="658"/>
        <v/>
      </c>
      <c r="BT318" s="86"/>
      <c r="BU318" s="78">
        <f t="shared" si="609"/>
        <v>3</v>
      </c>
      <c r="BV318" s="78" t="str">
        <f t="shared" si="610"/>
        <v>Tolerable</v>
      </c>
      <c r="BW318" s="84" t="str">
        <f t="shared" si="659"/>
        <v/>
      </c>
      <c r="BX318" s="78" t="str">
        <f t="shared" si="660"/>
        <v/>
      </c>
      <c r="BY318" s="78" t="str">
        <f t="shared" si="661"/>
        <v/>
      </c>
      <c r="BZ318" s="79"/>
      <c r="CA318" s="80"/>
      <c r="CB318" s="84" t="str">
        <f t="shared" si="662"/>
        <v/>
      </c>
      <c r="CC318" s="83"/>
      <c r="CD318" s="84" t="str">
        <f t="shared" si="663"/>
        <v/>
      </c>
      <c r="CE318" s="27"/>
      <c r="CF318" s="85" t="str">
        <f t="shared" si="664"/>
        <v/>
      </c>
      <c r="CG318" s="86"/>
      <c r="CH318" s="78" t="str">
        <f t="shared" si="665"/>
        <v/>
      </c>
      <c r="CI318" s="78" t="str">
        <f t="shared" si="666"/>
        <v/>
      </c>
      <c r="CJ318" s="84" t="str">
        <f t="shared" si="667"/>
        <v/>
      </c>
      <c r="CK318" s="78" t="str">
        <f t="shared" si="668"/>
        <v/>
      </c>
      <c r="CL318" s="78" t="str">
        <f t="shared" si="669"/>
        <v/>
      </c>
      <c r="CM318" s="79"/>
      <c r="CN318" s="80"/>
      <c r="CO318" s="84" t="str">
        <f t="shared" si="670"/>
        <v/>
      </c>
      <c r="CP318" s="83"/>
      <c r="CQ318" s="84" t="str">
        <f t="shared" si="671"/>
        <v/>
      </c>
      <c r="CR318" s="27"/>
      <c r="CS318" s="85" t="str">
        <f t="shared" si="672"/>
        <v/>
      </c>
      <c r="CT318" s="86"/>
      <c r="CU318" s="78" t="str">
        <f t="shared" si="673"/>
        <v/>
      </c>
      <c r="CV318" s="78" t="str">
        <f t="shared" si="674"/>
        <v/>
      </c>
      <c r="CW318" s="84" t="str">
        <f t="shared" si="675"/>
        <v/>
      </c>
      <c r="CX318" s="78" t="str">
        <f t="shared" si="676"/>
        <v/>
      </c>
      <c r="CY318" s="78" t="str">
        <f t="shared" si="677"/>
        <v/>
      </c>
      <c r="CZ318" s="87"/>
    </row>
    <row r="319" spans="1:104" ht="72.75" thickBot="1" x14ac:dyDescent="0.3">
      <c r="A319" s="17">
        <v>316</v>
      </c>
      <c r="B319" s="76" t="str">
        <f t="shared" si="645"/>
        <v>Administración de Bienes y Servicios</v>
      </c>
      <c r="C319" s="76" t="str">
        <f t="shared" si="646"/>
        <v>Generación de residuos</v>
      </c>
      <c r="D319" s="76" t="str">
        <f t="shared" si="647"/>
        <v>Contaminación por generación de residuos ordinarios</v>
      </c>
      <c r="E319" s="82">
        <v>43647</v>
      </c>
      <c r="F319" s="168" t="s">
        <v>334</v>
      </c>
      <c r="G319" s="99" t="s">
        <v>177</v>
      </c>
      <c r="H319" s="99" t="s">
        <v>336</v>
      </c>
      <c r="I319" s="77" t="s">
        <v>11</v>
      </c>
      <c r="J319" s="78" t="s">
        <v>91</v>
      </c>
      <c r="K319" s="111" t="s">
        <v>223</v>
      </c>
      <c r="L319" s="53" t="s">
        <v>263</v>
      </c>
      <c r="M319" s="80" t="s">
        <v>68</v>
      </c>
      <c r="N319" s="77" t="s">
        <v>209</v>
      </c>
      <c r="O319" s="77" t="s">
        <v>461</v>
      </c>
      <c r="P319" s="77" t="s">
        <v>23</v>
      </c>
      <c r="Q319" s="77" t="s">
        <v>55</v>
      </c>
      <c r="R319" s="78" t="s">
        <v>71</v>
      </c>
      <c r="S319" s="81" t="s">
        <v>76</v>
      </c>
      <c r="T319" s="82">
        <v>43647</v>
      </c>
      <c r="U319" s="78" t="s">
        <v>101</v>
      </c>
      <c r="V319" s="78" t="s">
        <v>104</v>
      </c>
      <c r="W319" s="78" t="str">
        <f t="shared" si="648"/>
        <v>Alto</v>
      </c>
      <c r="X319" s="78">
        <f t="shared" si="649"/>
        <v>5</v>
      </c>
      <c r="Y319" s="78">
        <f t="shared" si="650"/>
        <v>5</v>
      </c>
      <c r="Z319" s="78">
        <f t="shared" si="651"/>
        <v>25</v>
      </c>
      <c r="AA319" s="78" t="str">
        <f t="shared" si="652"/>
        <v>No tolerable</v>
      </c>
      <c r="AB319" s="78" t="str">
        <f t="shared" si="653"/>
        <v>Si</v>
      </c>
      <c r="AC319" s="140" t="s">
        <v>312</v>
      </c>
      <c r="AD319" s="80" t="s">
        <v>284</v>
      </c>
      <c r="AE319" s="78">
        <v>0.97</v>
      </c>
      <c r="AF319" s="83">
        <v>0</v>
      </c>
      <c r="AG319" s="84">
        <f t="shared" si="654"/>
        <v>0.97</v>
      </c>
      <c r="AH319" s="27">
        <v>0.74</v>
      </c>
      <c r="AI319" s="187">
        <f t="shared" si="594"/>
        <v>0.23711340206185566</v>
      </c>
      <c r="AJ319" s="145">
        <v>44006</v>
      </c>
      <c r="AK319" s="145" t="s">
        <v>291</v>
      </c>
      <c r="AL319" s="158" t="str">
        <f>IF(MATRIZASPECTOS[[#This Row],[(2) Tipo de valoración 2020]]="","",IF(MATRIZASPECTOS[[#This Row],[(2) Tipo de valoración 2020]]="Manual","",MATRIZASPECTOS[[#This Row],[Probabilidad]]))</f>
        <v>Certeza</v>
      </c>
      <c r="AM319" s="158" t="str">
        <f>IF(MATRIZASPECTOS[[#This Row],[(2) Tipo de valoración 2020]]="","",IF(MATRIZASPECTOS[[#This Row],[(2) Tipo de valoración 2020]]="Manual","",MATRIZASPECTOS[[#This Row],[Consecuencia]]))</f>
        <v>Alta</v>
      </c>
      <c r="AN319" s="159" t="str">
        <f t="shared" si="595"/>
        <v>Alto</v>
      </c>
      <c r="AO319" s="159">
        <f t="shared" si="596"/>
        <v>5</v>
      </c>
      <c r="AP319" s="159">
        <f t="shared" si="597"/>
        <v>5</v>
      </c>
      <c r="AQ319" s="78">
        <f t="shared" si="598"/>
        <v>25</v>
      </c>
      <c r="AR319" s="84">
        <f t="shared" si="599"/>
        <v>19.072164948453608</v>
      </c>
      <c r="AS319" s="78" t="str">
        <f t="shared" si="655"/>
        <v>No tolerable</v>
      </c>
      <c r="AT319" s="78" t="str">
        <f t="shared" si="656"/>
        <v>Si</v>
      </c>
      <c r="AU319" s="140" t="s">
        <v>304</v>
      </c>
      <c r="AV319" s="37" t="s">
        <v>284</v>
      </c>
      <c r="AW319" s="27">
        <v>0.74</v>
      </c>
      <c r="AX319" s="191">
        <v>-0.18</v>
      </c>
      <c r="AY319" s="29">
        <f t="shared" si="600"/>
        <v>0.87319999999999998</v>
      </c>
      <c r="AZ319" s="27">
        <v>0.28000000000000003</v>
      </c>
      <c r="BA319" s="189">
        <f t="shared" si="601"/>
        <v>0.67934035730645892</v>
      </c>
      <c r="BB319" s="143">
        <v>44105</v>
      </c>
      <c r="BC319" s="27" t="s">
        <v>291</v>
      </c>
      <c r="BD319" s="27" t="str">
        <f>IF(MATRIZASPECTOS[[#This Row],[(E) Tipo de valoración extraordinaria 2020]]="","",IF(MATRIZASPECTOS[[#This Row],[(E) Tipo de valoración extraordinaria 2020]]="Manual","",MATRIZASPECTOS[[#This Row],[(2) Probabilidad]]))</f>
        <v>Certeza</v>
      </c>
      <c r="BE319" s="27" t="str">
        <f>IF(MATRIZASPECTOS[[#This Row],[(E) Tipo de valoración extraordinaria 2020]]="","",IF(MATRIZASPECTOS[[#This Row],[(E) Tipo de valoración extraordinaria 2020]]="Manual","",MATRIZASPECTOS[[#This Row],[(2) Consecuencia]]))</f>
        <v>Alta</v>
      </c>
      <c r="BF319" s="27" t="str">
        <f t="shared" si="602"/>
        <v>Alto</v>
      </c>
      <c r="BG319" s="27">
        <f t="shared" si="603"/>
        <v>5</v>
      </c>
      <c r="BH319" s="27">
        <f t="shared" si="604"/>
        <v>5</v>
      </c>
      <c r="BI319" s="29">
        <f t="shared" si="605"/>
        <v>19.072164948453608</v>
      </c>
      <c r="BJ319" s="29">
        <f t="shared" si="606"/>
        <v>6.2956735977634128</v>
      </c>
      <c r="BK319" s="78" t="str">
        <f t="shared" si="644"/>
        <v>Tolerable</v>
      </c>
      <c r="BL319" s="27" t="str">
        <f t="shared" si="607"/>
        <v>No</v>
      </c>
      <c r="BM319" s="53" t="s">
        <v>454</v>
      </c>
      <c r="BN319" s="80"/>
      <c r="BO319" s="84">
        <f t="shared" si="608"/>
        <v>0.74</v>
      </c>
      <c r="BP319" s="83"/>
      <c r="BQ319" s="84" t="str">
        <f t="shared" si="657"/>
        <v/>
      </c>
      <c r="BR319" s="27"/>
      <c r="BS319" s="85" t="str">
        <f t="shared" si="658"/>
        <v/>
      </c>
      <c r="BT319" s="86"/>
      <c r="BU319" s="78">
        <f t="shared" si="609"/>
        <v>19.072164948453608</v>
      </c>
      <c r="BV319" s="78" t="str">
        <f t="shared" si="610"/>
        <v>No tolerable</v>
      </c>
      <c r="BW319" s="84" t="str">
        <f t="shared" si="659"/>
        <v/>
      </c>
      <c r="BX319" s="78" t="str">
        <f t="shared" si="660"/>
        <v/>
      </c>
      <c r="BY319" s="78" t="str">
        <f t="shared" si="661"/>
        <v/>
      </c>
      <c r="BZ319" s="79"/>
      <c r="CA319" s="80"/>
      <c r="CB319" s="84" t="str">
        <f t="shared" si="662"/>
        <v/>
      </c>
      <c r="CC319" s="83"/>
      <c r="CD319" s="84" t="str">
        <f t="shared" si="663"/>
        <v/>
      </c>
      <c r="CE319" s="27"/>
      <c r="CF319" s="85" t="str">
        <f t="shared" si="664"/>
        <v/>
      </c>
      <c r="CG319" s="86"/>
      <c r="CH319" s="78" t="str">
        <f t="shared" si="665"/>
        <v/>
      </c>
      <c r="CI319" s="78" t="str">
        <f t="shared" si="666"/>
        <v/>
      </c>
      <c r="CJ319" s="84" t="str">
        <f t="shared" si="667"/>
        <v/>
      </c>
      <c r="CK319" s="78" t="str">
        <f t="shared" si="668"/>
        <v/>
      </c>
      <c r="CL319" s="78" t="str">
        <f t="shared" si="669"/>
        <v/>
      </c>
      <c r="CM319" s="79"/>
      <c r="CN319" s="80"/>
      <c r="CO319" s="84" t="str">
        <f t="shared" si="670"/>
        <v/>
      </c>
      <c r="CP319" s="83"/>
      <c r="CQ319" s="84" t="str">
        <f t="shared" si="671"/>
        <v/>
      </c>
      <c r="CR319" s="27"/>
      <c r="CS319" s="85" t="str">
        <f t="shared" si="672"/>
        <v/>
      </c>
      <c r="CT319" s="86"/>
      <c r="CU319" s="78" t="str">
        <f t="shared" si="673"/>
        <v/>
      </c>
      <c r="CV319" s="78" t="str">
        <f t="shared" si="674"/>
        <v/>
      </c>
      <c r="CW319" s="84" t="str">
        <f t="shared" si="675"/>
        <v/>
      </c>
      <c r="CX319" s="78" t="str">
        <f t="shared" si="676"/>
        <v/>
      </c>
      <c r="CY319" s="78" t="str">
        <f t="shared" si="677"/>
        <v/>
      </c>
      <c r="CZ319" s="87"/>
    </row>
    <row r="320" spans="1:104" ht="54.75" thickBot="1" x14ac:dyDescent="0.3">
      <c r="A320" s="17">
        <v>317</v>
      </c>
      <c r="B320" s="76" t="str">
        <f t="shared" si="645"/>
        <v>Administración de Bienes y Servicios</v>
      </c>
      <c r="C320" s="76" t="str">
        <f t="shared" si="646"/>
        <v>Generación de residuos</v>
      </c>
      <c r="D320" s="76" t="str">
        <f t="shared" si="647"/>
        <v>Contaminación por generación de residuos peligrosos</v>
      </c>
      <c r="E320" s="82">
        <v>43647</v>
      </c>
      <c r="F320" s="168" t="s">
        <v>334</v>
      </c>
      <c r="G320" s="99" t="s">
        <v>177</v>
      </c>
      <c r="H320" s="99" t="s">
        <v>336</v>
      </c>
      <c r="I320" s="77" t="s">
        <v>11</v>
      </c>
      <c r="J320" s="78" t="s">
        <v>91</v>
      </c>
      <c r="K320" s="111" t="s">
        <v>240</v>
      </c>
      <c r="L320" s="53" t="s">
        <v>263</v>
      </c>
      <c r="M320" s="80" t="s">
        <v>68</v>
      </c>
      <c r="N320" s="77" t="s">
        <v>241</v>
      </c>
      <c r="O320" s="77" t="s">
        <v>461</v>
      </c>
      <c r="P320" s="77" t="s">
        <v>23</v>
      </c>
      <c r="Q320" s="77" t="s">
        <v>56</v>
      </c>
      <c r="R320" s="78" t="s">
        <v>71</v>
      </c>
      <c r="S320" s="81" t="s">
        <v>76</v>
      </c>
      <c r="T320" s="82">
        <v>43647</v>
      </c>
      <c r="U320" s="78" t="s">
        <v>101</v>
      </c>
      <c r="V320" s="78" t="s">
        <v>104</v>
      </c>
      <c r="W320" s="78" t="str">
        <f t="shared" si="648"/>
        <v>Alto</v>
      </c>
      <c r="X320" s="78">
        <f t="shared" si="649"/>
        <v>5</v>
      </c>
      <c r="Y320" s="78">
        <f t="shared" si="650"/>
        <v>5</v>
      </c>
      <c r="Z320" s="78">
        <f t="shared" si="651"/>
        <v>25</v>
      </c>
      <c r="AA320" s="78" t="str">
        <f t="shared" si="652"/>
        <v>No tolerable</v>
      </c>
      <c r="AB320" s="78" t="str">
        <f t="shared" si="653"/>
        <v>Si</v>
      </c>
      <c r="AC320" s="140" t="s">
        <v>313</v>
      </c>
      <c r="AD320" s="80" t="s">
        <v>230</v>
      </c>
      <c r="AE320" s="78">
        <v>0</v>
      </c>
      <c r="AF320" s="83">
        <v>0</v>
      </c>
      <c r="AG320" s="84">
        <f t="shared" si="654"/>
        <v>0</v>
      </c>
      <c r="AH320" s="27">
        <v>0</v>
      </c>
      <c r="AI320" s="187">
        <f t="shared" si="594"/>
        <v>0</v>
      </c>
      <c r="AJ320" s="145">
        <v>44006</v>
      </c>
      <c r="AK320" s="145" t="s">
        <v>291</v>
      </c>
      <c r="AL320" s="158" t="str">
        <f>IF(MATRIZASPECTOS[[#This Row],[(2) Tipo de valoración 2020]]="","",IF(MATRIZASPECTOS[[#This Row],[(2) Tipo de valoración 2020]]="Manual","",MATRIZASPECTOS[[#This Row],[Probabilidad]]))</f>
        <v>Certeza</v>
      </c>
      <c r="AM320" s="158" t="str">
        <f>IF(MATRIZASPECTOS[[#This Row],[(2) Tipo de valoración 2020]]="","",IF(MATRIZASPECTOS[[#This Row],[(2) Tipo de valoración 2020]]="Manual","",MATRIZASPECTOS[[#This Row],[Consecuencia]]))</f>
        <v>Alta</v>
      </c>
      <c r="AN320" s="159" t="str">
        <f t="shared" si="595"/>
        <v>Alto</v>
      </c>
      <c r="AO320" s="159">
        <f t="shared" si="596"/>
        <v>5</v>
      </c>
      <c r="AP320" s="159">
        <f t="shared" si="597"/>
        <v>5</v>
      </c>
      <c r="AQ320" s="78">
        <f t="shared" si="598"/>
        <v>25</v>
      </c>
      <c r="AR320" s="84">
        <f t="shared" si="599"/>
        <v>25</v>
      </c>
      <c r="AS320" s="78" t="str">
        <f t="shared" si="655"/>
        <v>No tolerable</v>
      </c>
      <c r="AT320" s="78" t="str">
        <f t="shared" si="656"/>
        <v>Si</v>
      </c>
      <c r="AU320" s="140" t="s">
        <v>305</v>
      </c>
      <c r="AV320" s="37" t="s">
        <v>230</v>
      </c>
      <c r="AW320" s="27">
        <v>0</v>
      </c>
      <c r="AX320" s="191">
        <v>0</v>
      </c>
      <c r="AY320" s="29">
        <f t="shared" si="600"/>
        <v>0</v>
      </c>
      <c r="AZ320" s="27">
        <v>0</v>
      </c>
      <c r="BA320" s="189">
        <f t="shared" si="601"/>
        <v>0</v>
      </c>
      <c r="BB320" s="142">
        <v>44105</v>
      </c>
      <c r="BC320" s="27" t="s">
        <v>292</v>
      </c>
      <c r="BD320" s="27" t="s">
        <v>100</v>
      </c>
      <c r="BE320" s="27" t="s">
        <v>103</v>
      </c>
      <c r="BF320" s="27" t="str">
        <f t="shared" si="602"/>
        <v>Bajo</v>
      </c>
      <c r="BG320" s="27">
        <f t="shared" si="603"/>
        <v>3</v>
      </c>
      <c r="BH320" s="27">
        <f t="shared" si="604"/>
        <v>3</v>
      </c>
      <c r="BI320" s="27">
        <f t="shared" si="605"/>
        <v>9</v>
      </c>
      <c r="BJ320" s="29">
        <f t="shared" si="606"/>
        <v>9</v>
      </c>
      <c r="BK320" s="78" t="str">
        <f t="shared" si="644"/>
        <v>Tolerable</v>
      </c>
      <c r="BL320" s="27" t="str">
        <f t="shared" si="607"/>
        <v>No</v>
      </c>
      <c r="BM320" s="53" t="s">
        <v>446</v>
      </c>
      <c r="BN320" s="80"/>
      <c r="BO320" s="84">
        <f t="shared" si="608"/>
        <v>0</v>
      </c>
      <c r="BP320" s="83"/>
      <c r="BQ320" s="84" t="str">
        <f t="shared" si="657"/>
        <v/>
      </c>
      <c r="BR320" s="27"/>
      <c r="BS320" s="85" t="str">
        <f t="shared" si="658"/>
        <v/>
      </c>
      <c r="BT320" s="86"/>
      <c r="BU320" s="78">
        <f t="shared" si="609"/>
        <v>25</v>
      </c>
      <c r="BV320" s="78" t="str">
        <f t="shared" si="610"/>
        <v>No tolerable</v>
      </c>
      <c r="BW320" s="84" t="str">
        <f t="shared" si="659"/>
        <v/>
      </c>
      <c r="BX320" s="78" t="str">
        <f t="shared" si="660"/>
        <v/>
      </c>
      <c r="BY320" s="78" t="str">
        <f t="shared" si="661"/>
        <v/>
      </c>
      <c r="BZ320" s="79"/>
      <c r="CA320" s="80"/>
      <c r="CB320" s="84" t="str">
        <f t="shared" si="662"/>
        <v/>
      </c>
      <c r="CC320" s="83"/>
      <c r="CD320" s="84" t="str">
        <f t="shared" si="663"/>
        <v/>
      </c>
      <c r="CE320" s="27"/>
      <c r="CF320" s="85" t="str">
        <f t="shared" si="664"/>
        <v/>
      </c>
      <c r="CG320" s="86"/>
      <c r="CH320" s="78" t="str">
        <f t="shared" si="665"/>
        <v/>
      </c>
      <c r="CI320" s="78" t="str">
        <f t="shared" si="666"/>
        <v/>
      </c>
      <c r="CJ320" s="84" t="str">
        <f t="shared" si="667"/>
        <v/>
      </c>
      <c r="CK320" s="78" t="str">
        <f t="shared" si="668"/>
        <v/>
      </c>
      <c r="CL320" s="78" t="str">
        <f t="shared" si="669"/>
        <v/>
      </c>
      <c r="CM320" s="79"/>
      <c r="CN320" s="80"/>
      <c r="CO320" s="84" t="str">
        <f t="shared" si="670"/>
        <v/>
      </c>
      <c r="CP320" s="83"/>
      <c r="CQ320" s="84" t="str">
        <f t="shared" si="671"/>
        <v/>
      </c>
      <c r="CR320" s="27"/>
      <c r="CS320" s="85" t="str">
        <f t="shared" si="672"/>
        <v/>
      </c>
      <c r="CT320" s="86"/>
      <c r="CU320" s="78" t="str">
        <f t="shared" si="673"/>
        <v/>
      </c>
      <c r="CV320" s="78" t="str">
        <f t="shared" si="674"/>
        <v/>
      </c>
      <c r="CW320" s="84" t="str">
        <f t="shared" si="675"/>
        <v/>
      </c>
      <c r="CX320" s="78" t="str">
        <f t="shared" si="676"/>
        <v/>
      </c>
      <c r="CY320" s="78" t="str">
        <f t="shared" si="677"/>
        <v/>
      </c>
      <c r="CZ320" s="87"/>
    </row>
    <row r="321" spans="1:104" ht="72.75" thickBot="1" x14ac:dyDescent="0.3">
      <c r="A321" s="17">
        <v>318</v>
      </c>
      <c r="B321" s="76" t="str">
        <f t="shared" si="645"/>
        <v>Administración de Bienes y Servicios</v>
      </c>
      <c r="C321" s="76" t="str">
        <f t="shared" si="646"/>
        <v>Generación de residuos</v>
      </c>
      <c r="D321" s="76" t="str">
        <f t="shared" si="647"/>
        <v>Contaminación por generación de residuos ordinarios</v>
      </c>
      <c r="E321" s="82">
        <v>43647</v>
      </c>
      <c r="F321" s="168" t="s">
        <v>334</v>
      </c>
      <c r="G321" s="99" t="s">
        <v>177</v>
      </c>
      <c r="H321" s="99" t="s">
        <v>336</v>
      </c>
      <c r="I321" s="77" t="s">
        <v>11</v>
      </c>
      <c r="J321" s="78" t="s">
        <v>92</v>
      </c>
      <c r="K321" s="111" t="s">
        <v>221</v>
      </c>
      <c r="L321" s="53" t="s">
        <v>263</v>
      </c>
      <c r="M321" s="80" t="s">
        <v>68</v>
      </c>
      <c r="N321" s="77" t="s">
        <v>209</v>
      </c>
      <c r="O321" s="77" t="s">
        <v>461</v>
      </c>
      <c r="P321" s="77" t="s">
        <v>23</v>
      </c>
      <c r="Q321" s="77" t="s">
        <v>55</v>
      </c>
      <c r="R321" s="78" t="s">
        <v>71</v>
      </c>
      <c r="S321" s="81" t="s">
        <v>76</v>
      </c>
      <c r="T321" s="82">
        <v>43647</v>
      </c>
      <c r="U321" s="78" t="s">
        <v>101</v>
      </c>
      <c r="V321" s="78" t="s">
        <v>104</v>
      </c>
      <c r="W321" s="78" t="str">
        <f t="shared" si="648"/>
        <v>Alto</v>
      </c>
      <c r="X321" s="78">
        <f t="shared" ref="X321:X352" si="681">IF(U321="","",VLOOKUP(U321,MATRIZ2,2,FALSE))</f>
        <v>5</v>
      </c>
      <c r="Y321" s="78">
        <f t="shared" ref="Y321:Y352" si="682">IF(V321="","",VLOOKUP(V321,MATRIZ3,2,FALSE))</f>
        <v>5</v>
      </c>
      <c r="Z321" s="78">
        <f t="shared" si="651"/>
        <v>25</v>
      </c>
      <c r="AA321" s="78" t="str">
        <f t="shared" si="652"/>
        <v>No tolerable</v>
      </c>
      <c r="AB321" s="78" t="str">
        <f t="shared" si="653"/>
        <v>Si</v>
      </c>
      <c r="AC321" s="140" t="s">
        <v>312</v>
      </c>
      <c r="AD321" s="80" t="s">
        <v>284</v>
      </c>
      <c r="AE321" s="78">
        <v>0.97</v>
      </c>
      <c r="AF321" s="83">
        <v>0</v>
      </c>
      <c r="AG321" s="84">
        <f t="shared" si="654"/>
        <v>0.97</v>
      </c>
      <c r="AH321" s="27">
        <v>0.74</v>
      </c>
      <c r="AI321" s="187">
        <f t="shared" si="594"/>
        <v>0.23711340206185566</v>
      </c>
      <c r="AJ321" s="145">
        <v>44006</v>
      </c>
      <c r="AK321" s="145" t="s">
        <v>291</v>
      </c>
      <c r="AL321" s="158" t="str">
        <f>IF(MATRIZASPECTOS[[#This Row],[(2) Tipo de valoración 2020]]="","",IF(MATRIZASPECTOS[[#This Row],[(2) Tipo de valoración 2020]]="Manual","",MATRIZASPECTOS[[#This Row],[Probabilidad]]))</f>
        <v>Certeza</v>
      </c>
      <c r="AM321" s="158" t="str">
        <f>IF(MATRIZASPECTOS[[#This Row],[(2) Tipo de valoración 2020]]="","",IF(MATRIZASPECTOS[[#This Row],[(2) Tipo de valoración 2020]]="Manual","",MATRIZASPECTOS[[#This Row],[Consecuencia]]))</f>
        <v>Alta</v>
      </c>
      <c r="AN321" s="159" t="str">
        <f t="shared" si="595"/>
        <v>Alto</v>
      </c>
      <c r="AO321" s="159">
        <f t="shared" si="596"/>
        <v>5</v>
      </c>
      <c r="AP321" s="159">
        <f t="shared" si="597"/>
        <v>5</v>
      </c>
      <c r="AQ321" s="78">
        <f t="shared" si="598"/>
        <v>25</v>
      </c>
      <c r="AR321" s="84">
        <f t="shared" si="599"/>
        <v>19.072164948453608</v>
      </c>
      <c r="AS321" s="78" t="str">
        <f t="shared" si="655"/>
        <v>No tolerable</v>
      </c>
      <c r="AT321" s="78" t="str">
        <f t="shared" si="656"/>
        <v>Si</v>
      </c>
      <c r="AU321" s="140" t="s">
        <v>304</v>
      </c>
      <c r="AV321" s="37" t="s">
        <v>284</v>
      </c>
      <c r="AW321" s="27">
        <v>0.74</v>
      </c>
      <c r="AX321" s="191">
        <v>-0.18</v>
      </c>
      <c r="AY321" s="29">
        <f t="shared" si="600"/>
        <v>0.87319999999999998</v>
      </c>
      <c r="AZ321" s="27">
        <v>0.28000000000000003</v>
      </c>
      <c r="BA321" s="189">
        <f t="shared" si="601"/>
        <v>0.67934035730645892</v>
      </c>
      <c r="BB321" s="143">
        <v>44105</v>
      </c>
      <c r="BC321" s="27" t="s">
        <v>291</v>
      </c>
      <c r="BD321" s="27" t="str">
        <f>IF(MATRIZASPECTOS[[#This Row],[(E) Tipo de valoración extraordinaria 2020]]="","",IF(MATRIZASPECTOS[[#This Row],[(E) Tipo de valoración extraordinaria 2020]]="Manual","",MATRIZASPECTOS[[#This Row],[(2) Probabilidad]]))</f>
        <v>Certeza</v>
      </c>
      <c r="BE321" s="27" t="str">
        <f>IF(MATRIZASPECTOS[[#This Row],[(E) Tipo de valoración extraordinaria 2020]]="","",IF(MATRIZASPECTOS[[#This Row],[(E) Tipo de valoración extraordinaria 2020]]="Manual","",MATRIZASPECTOS[[#This Row],[(2) Consecuencia]]))</f>
        <v>Alta</v>
      </c>
      <c r="BF321" s="27" t="str">
        <f t="shared" si="602"/>
        <v>Alto</v>
      </c>
      <c r="BG321" s="27">
        <f t="shared" si="603"/>
        <v>5</v>
      </c>
      <c r="BH321" s="27">
        <f t="shared" si="604"/>
        <v>5</v>
      </c>
      <c r="BI321" s="29">
        <f t="shared" si="605"/>
        <v>19.072164948453608</v>
      </c>
      <c r="BJ321" s="29">
        <f t="shared" si="606"/>
        <v>6.2956735977634128</v>
      </c>
      <c r="BK321" s="78" t="str">
        <f t="shared" si="644"/>
        <v>Tolerable</v>
      </c>
      <c r="BL321" s="27" t="str">
        <f t="shared" si="607"/>
        <v>No</v>
      </c>
      <c r="BM321" s="53" t="s">
        <v>454</v>
      </c>
      <c r="BN321" s="80"/>
      <c r="BO321" s="84">
        <f t="shared" si="608"/>
        <v>0.74</v>
      </c>
      <c r="BP321" s="83"/>
      <c r="BQ321" s="84" t="str">
        <f t="shared" si="657"/>
        <v/>
      </c>
      <c r="BR321" s="27"/>
      <c r="BS321" s="85" t="str">
        <f t="shared" si="658"/>
        <v/>
      </c>
      <c r="BT321" s="86"/>
      <c r="BU321" s="78">
        <f t="shared" si="609"/>
        <v>19.072164948453608</v>
      </c>
      <c r="BV321" s="78" t="str">
        <f t="shared" si="610"/>
        <v>No tolerable</v>
      </c>
      <c r="BW321" s="84" t="str">
        <f t="shared" si="659"/>
        <v/>
      </c>
      <c r="BX321" s="78" t="str">
        <f t="shared" si="660"/>
        <v/>
      </c>
      <c r="BY321" s="78" t="str">
        <f t="shared" si="661"/>
        <v/>
      </c>
      <c r="BZ321" s="79"/>
      <c r="CA321" s="80"/>
      <c r="CB321" s="84" t="str">
        <f t="shared" si="662"/>
        <v/>
      </c>
      <c r="CC321" s="83"/>
      <c r="CD321" s="84" t="str">
        <f t="shared" si="663"/>
        <v/>
      </c>
      <c r="CE321" s="27"/>
      <c r="CF321" s="85" t="str">
        <f t="shared" si="664"/>
        <v/>
      </c>
      <c r="CG321" s="86"/>
      <c r="CH321" s="78" t="str">
        <f t="shared" si="665"/>
        <v/>
      </c>
      <c r="CI321" s="78" t="str">
        <f t="shared" si="666"/>
        <v/>
      </c>
      <c r="CJ321" s="84" t="str">
        <f t="shared" si="667"/>
        <v/>
      </c>
      <c r="CK321" s="78" t="str">
        <f t="shared" si="668"/>
        <v/>
      </c>
      <c r="CL321" s="78" t="str">
        <f t="shared" si="669"/>
        <v/>
      </c>
      <c r="CM321" s="79"/>
      <c r="CN321" s="80"/>
      <c r="CO321" s="84" t="str">
        <f t="shared" si="670"/>
        <v/>
      </c>
      <c r="CP321" s="83"/>
      <c r="CQ321" s="84" t="str">
        <f t="shared" si="671"/>
        <v/>
      </c>
      <c r="CR321" s="27"/>
      <c r="CS321" s="85" t="str">
        <f t="shared" si="672"/>
        <v/>
      </c>
      <c r="CT321" s="86"/>
      <c r="CU321" s="78" t="str">
        <f t="shared" si="673"/>
        <v/>
      </c>
      <c r="CV321" s="78" t="str">
        <f t="shared" si="674"/>
        <v/>
      </c>
      <c r="CW321" s="84" t="str">
        <f t="shared" si="675"/>
        <v/>
      </c>
      <c r="CX321" s="78" t="str">
        <f t="shared" si="676"/>
        <v/>
      </c>
      <c r="CY321" s="78" t="str">
        <f t="shared" si="677"/>
        <v/>
      </c>
      <c r="CZ321" s="87"/>
    </row>
    <row r="322" spans="1:104" ht="45.75" thickBot="1" x14ac:dyDescent="0.3">
      <c r="A322" s="17">
        <v>319</v>
      </c>
      <c r="B322" s="76" t="str">
        <f t="shared" si="645"/>
        <v>Administración de Bienes y Servicios</v>
      </c>
      <c r="C322" s="76" t="str">
        <f t="shared" si="646"/>
        <v>Generación de residuos</v>
      </c>
      <c r="D322" s="76" t="str">
        <f t="shared" si="647"/>
        <v>Contaminación por generación de residuos recuperables</v>
      </c>
      <c r="E322" s="82">
        <v>43647</v>
      </c>
      <c r="F322" s="168" t="s">
        <v>334</v>
      </c>
      <c r="G322" s="99" t="s">
        <v>177</v>
      </c>
      <c r="H322" s="99" t="s">
        <v>336</v>
      </c>
      <c r="I322" s="77" t="s">
        <v>11</v>
      </c>
      <c r="J322" s="78" t="s">
        <v>92</v>
      </c>
      <c r="K322" s="111" t="s">
        <v>221</v>
      </c>
      <c r="L322" s="53" t="s">
        <v>263</v>
      </c>
      <c r="M322" s="80" t="s">
        <v>68</v>
      </c>
      <c r="N322" s="77" t="s">
        <v>216</v>
      </c>
      <c r="O322" s="77" t="s">
        <v>461</v>
      </c>
      <c r="P322" s="77" t="s">
        <v>23</v>
      </c>
      <c r="Q322" s="77" t="s">
        <v>226</v>
      </c>
      <c r="R322" s="78" t="s">
        <v>71</v>
      </c>
      <c r="S322" s="81" t="s">
        <v>76</v>
      </c>
      <c r="T322" s="82">
        <v>43647</v>
      </c>
      <c r="U322" s="78" t="s">
        <v>101</v>
      </c>
      <c r="V322" s="78" t="s">
        <v>103</v>
      </c>
      <c r="W322" s="78" t="str">
        <f t="shared" si="648"/>
        <v>Moderado</v>
      </c>
      <c r="X322" s="78">
        <f t="shared" si="681"/>
        <v>5</v>
      </c>
      <c r="Y322" s="78">
        <f t="shared" si="682"/>
        <v>3</v>
      </c>
      <c r="Z322" s="78">
        <f t="shared" si="651"/>
        <v>15</v>
      </c>
      <c r="AA322" s="78" t="str">
        <f t="shared" si="652"/>
        <v>Potencialmente no tolerable</v>
      </c>
      <c r="AB322" s="78" t="str">
        <f t="shared" si="653"/>
        <v>No</v>
      </c>
      <c r="AC322" s="53" t="s">
        <v>306</v>
      </c>
      <c r="AD322" s="80" t="s">
        <v>230</v>
      </c>
      <c r="AE322" s="78">
        <v>0</v>
      </c>
      <c r="AF322" s="83">
        <v>0</v>
      </c>
      <c r="AG322" s="84">
        <f t="shared" si="654"/>
        <v>0</v>
      </c>
      <c r="AH322" s="27">
        <v>0</v>
      </c>
      <c r="AI322" s="187">
        <f t="shared" si="594"/>
        <v>0</v>
      </c>
      <c r="AJ322" s="145">
        <v>44006</v>
      </c>
      <c r="AK322" s="145" t="s">
        <v>291</v>
      </c>
      <c r="AL322" s="158" t="str">
        <f>IF(MATRIZASPECTOS[[#This Row],[(2) Tipo de valoración 2020]]="","",IF(MATRIZASPECTOS[[#This Row],[(2) Tipo de valoración 2020]]="Manual","",MATRIZASPECTOS[[#This Row],[Probabilidad]]))</f>
        <v>Certeza</v>
      </c>
      <c r="AM322" s="158" t="str">
        <f>IF(MATRIZASPECTOS[[#This Row],[(2) Tipo de valoración 2020]]="","",IF(MATRIZASPECTOS[[#This Row],[(2) Tipo de valoración 2020]]="Manual","",MATRIZASPECTOS[[#This Row],[Consecuencia]]))</f>
        <v>Moderada</v>
      </c>
      <c r="AN322" s="159" t="str">
        <f t="shared" si="595"/>
        <v>Moderado</v>
      </c>
      <c r="AO322" s="159">
        <f t="shared" si="596"/>
        <v>5</v>
      </c>
      <c r="AP322" s="159">
        <f t="shared" si="597"/>
        <v>3</v>
      </c>
      <c r="AQ322" s="78">
        <f t="shared" si="598"/>
        <v>15</v>
      </c>
      <c r="AR322" s="84">
        <f t="shared" si="599"/>
        <v>15</v>
      </c>
      <c r="AS322" s="78" t="str">
        <f t="shared" si="655"/>
        <v>Potencialmente no tolerable</v>
      </c>
      <c r="AT322" s="78" t="str">
        <f t="shared" si="656"/>
        <v>No</v>
      </c>
      <c r="AU322" s="140" t="s">
        <v>314</v>
      </c>
      <c r="AV322" s="37" t="s">
        <v>230</v>
      </c>
      <c r="AW322" s="27">
        <v>0</v>
      </c>
      <c r="AX322" s="191">
        <v>0</v>
      </c>
      <c r="AY322" s="29">
        <f t="shared" si="600"/>
        <v>0</v>
      </c>
      <c r="AZ322" s="27">
        <v>0</v>
      </c>
      <c r="BA322" s="189">
        <f t="shared" si="601"/>
        <v>0</v>
      </c>
      <c r="BB322" s="145">
        <v>44105</v>
      </c>
      <c r="BC322" s="27" t="s">
        <v>291</v>
      </c>
      <c r="BD322" s="27" t="str">
        <f>IF(MATRIZASPECTOS[[#This Row],[(E) Tipo de valoración extraordinaria 2020]]="","",IF(MATRIZASPECTOS[[#This Row],[(E) Tipo de valoración extraordinaria 2020]]="Manual","",MATRIZASPECTOS[[#This Row],[(2) Probabilidad]]))</f>
        <v>Certeza</v>
      </c>
      <c r="BE322" s="27" t="str">
        <f>IF(MATRIZASPECTOS[[#This Row],[(E) Tipo de valoración extraordinaria 2020]]="","",IF(MATRIZASPECTOS[[#This Row],[(E) Tipo de valoración extraordinaria 2020]]="Manual","",MATRIZASPECTOS[[#This Row],[(2) Consecuencia]]))</f>
        <v>Moderada</v>
      </c>
      <c r="BF322" s="27" t="str">
        <f t="shared" si="602"/>
        <v>Moderado</v>
      </c>
      <c r="BG322" s="27">
        <f t="shared" si="603"/>
        <v>5</v>
      </c>
      <c r="BH322" s="27">
        <f t="shared" si="604"/>
        <v>3</v>
      </c>
      <c r="BI322" s="27">
        <f t="shared" si="605"/>
        <v>15</v>
      </c>
      <c r="BJ322" s="29">
        <f t="shared" si="606"/>
        <v>15</v>
      </c>
      <c r="BK322" s="78" t="str">
        <f t="shared" si="644"/>
        <v>Potencialmente no tolerable</v>
      </c>
      <c r="BL322" s="27" t="str">
        <f t="shared" si="607"/>
        <v>No</v>
      </c>
      <c r="BM322" s="53" t="s">
        <v>450</v>
      </c>
      <c r="BN322" s="80"/>
      <c r="BO322" s="84">
        <f t="shared" si="608"/>
        <v>0</v>
      </c>
      <c r="BP322" s="83"/>
      <c r="BQ322" s="84" t="str">
        <f t="shared" si="657"/>
        <v/>
      </c>
      <c r="BR322" s="27"/>
      <c r="BS322" s="85" t="str">
        <f t="shared" si="658"/>
        <v/>
      </c>
      <c r="BT322" s="86"/>
      <c r="BU322" s="78">
        <f t="shared" si="609"/>
        <v>15</v>
      </c>
      <c r="BV322" s="78" t="str">
        <f t="shared" si="610"/>
        <v>Potencialmente no tolerable</v>
      </c>
      <c r="BW322" s="84" t="str">
        <f t="shared" si="659"/>
        <v/>
      </c>
      <c r="BX322" s="78" t="str">
        <f t="shared" si="660"/>
        <v/>
      </c>
      <c r="BY322" s="78" t="str">
        <f t="shared" si="661"/>
        <v/>
      </c>
      <c r="BZ322" s="79"/>
      <c r="CA322" s="80"/>
      <c r="CB322" s="84" t="str">
        <f t="shared" si="662"/>
        <v/>
      </c>
      <c r="CC322" s="83"/>
      <c r="CD322" s="84" t="str">
        <f t="shared" si="663"/>
        <v/>
      </c>
      <c r="CE322" s="27"/>
      <c r="CF322" s="85" t="str">
        <f t="shared" si="664"/>
        <v/>
      </c>
      <c r="CG322" s="86"/>
      <c r="CH322" s="78" t="str">
        <f t="shared" si="665"/>
        <v/>
      </c>
      <c r="CI322" s="78" t="str">
        <f t="shared" si="666"/>
        <v/>
      </c>
      <c r="CJ322" s="84" t="str">
        <f t="shared" si="667"/>
        <v/>
      </c>
      <c r="CK322" s="78" t="str">
        <f t="shared" si="668"/>
        <v/>
      </c>
      <c r="CL322" s="78" t="str">
        <f t="shared" si="669"/>
        <v/>
      </c>
      <c r="CM322" s="79"/>
      <c r="CN322" s="80"/>
      <c r="CO322" s="84" t="str">
        <f t="shared" si="670"/>
        <v/>
      </c>
      <c r="CP322" s="83"/>
      <c r="CQ322" s="84" t="str">
        <f t="shared" si="671"/>
        <v/>
      </c>
      <c r="CR322" s="27"/>
      <c r="CS322" s="85" t="str">
        <f t="shared" si="672"/>
        <v/>
      </c>
      <c r="CT322" s="86"/>
      <c r="CU322" s="78" t="str">
        <f t="shared" si="673"/>
        <v/>
      </c>
      <c r="CV322" s="78" t="str">
        <f t="shared" si="674"/>
        <v/>
      </c>
      <c r="CW322" s="84" t="str">
        <f t="shared" si="675"/>
        <v/>
      </c>
      <c r="CX322" s="78" t="str">
        <f t="shared" si="676"/>
        <v/>
      </c>
      <c r="CY322" s="78" t="str">
        <f t="shared" si="677"/>
        <v/>
      </c>
      <c r="CZ322" s="87"/>
    </row>
    <row r="323" spans="1:104" ht="45.75" thickBot="1" x14ac:dyDescent="0.3">
      <c r="A323" s="17">
        <v>320</v>
      </c>
      <c r="B323" s="76" t="str">
        <f t="shared" si="645"/>
        <v>Administración de Bienes y Servicios</v>
      </c>
      <c r="C323" s="76" t="str">
        <f t="shared" si="646"/>
        <v>Generación de residuos</v>
      </c>
      <c r="D323" s="76" t="str">
        <f t="shared" si="647"/>
        <v>Contaminación por generación de residuos reutilizables</v>
      </c>
      <c r="E323" s="82">
        <v>43647</v>
      </c>
      <c r="F323" s="168" t="s">
        <v>334</v>
      </c>
      <c r="G323" s="99" t="s">
        <v>177</v>
      </c>
      <c r="H323" s="99" t="s">
        <v>336</v>
      </c>
      <c r="I323" s="77" t="s">
        <v>11</v>
      </c>
      <c r="J323" s="78" t="s">
        <v>92</v>
      </c>
      <c r="K323" s="111" t="s">
        <v>221</v>
      </c>
      <c r="L323" s="53" t="s">
        <v>263</v>
      </c>
      <c r="M323" s="80" t="s">
        <v>68</v>
      </c>
      <c r="N323" s="77" t="s">
        <v>210</v>
      </c>
      <c r="O323" s="77" t="s">
        <v>461</v>
      </c>
      <c r="P323" s="77" t="s">
        <v>23</v>
      </c>
      <c r="Q323" s="77" t="s">
        <v>227</v>
      </c>
      <c r="R323" s="78" t="s">
        <v>71</v>
      </c>
      <c r="S323" s="81" t="s">
        <v>76</v>
      </c>
      <c r="T323" s="82">
        <v>43647</v>
      </c>
      <c r="U323" s="78" t="s">
        <v>101</v>
      </c>
      <c r="V323" s="78" t="s">
        <v>103</v>
      </c>
      <c r="W323" s="78" t="str">
        <f t="shared" si="648"/>
        <v>Moderado</v>
      </c>
      <c r="X323" s="78">
        <f t="shared" si="681"/>
        <v>5</v>
      </c>
      <c r="Y323" s="78">
        <f t="shared" si="682"/>
        <v>3</v>
      </c>
      <c r="Z323" s="78">
        <f t="shared" si="651"/>
        <v>15</v>
      </c>
      <c r="AA323" s="78" t="str">
        <f t="shared" si="652"/>
        <v>Potencialmente no tolerable</v>
      </c>
      <c r="AB323" s="78" t="str">
        <f t="shared" si="653"/>
        <v>No</v>
      </c>
      <c r="AC323" s="53" t="s">
        <v>306</v>
      </c>
      <c r="AD323" s="80" t="s">
        <v>230</v>
      </c>
      <c r="AE323" s="78">
        <v>0</v>
      </c>
      <c r="AF323" s="83">
        <v>0</v>
      </c>
      <c r="AG323" s="84">
        <f t="shared" si="654"/>
        <v>0</v>
      </c>
      <c r="AH323" s="27">
        <v>0</v>
      </c>
      <c r="AI323" s="187">
        <f t="shared" si="594"/>
        <v>0</v>
      </c>
      <c r="AJ323" s="145">
        <v>44006</v>
      </c>
      <c r="AK323" s="145" t="s">
        <v>291</v>
      </c>
      <c r="AL323" s="158" t="str">
        <f>IF(MATRIZASPECTOS[[#This Row],[(2) Tipo de valoración 2020]]="","",IF(MATRIZASPECTOS[[#This Row],[(2) Tipo de valoración 2020]]="Manual","",MATRIZASPECTOS[[#This Row],[Probabilidad]]))</f>
        <v>Certeza</v>
      </c>
      <c r="AM323" s="158" t="str">
        <f>IF(MATRIZASPECTOS[[#This Row],[(2) Tipo de valoración 2020]]="","",IF(MATRIZASPECTOS[[#This Row],[(2) Tipo de valoración 2020]]="Manual","",MATRIZASPECTOS[[#This Row],[Consecuencia]]))</f>
        <v>Moderada</v>
      </c>
      <c r="AN323" s="159" t="str">
        <f t="shared" si="595"/>
        <v>Moderado</v>
      </c>
      <c r="AO323" s="159">
        <f t="shared" si="596"/>
        <v>5</v>
      </c>
      <c r="AP323" s="159">
        <f t="shared" si="597"/>
        <v>3</v>
      </c>
      <c r="AQ323" s="78">
        <f t="shared" si="598"/>
        <v>15</v>
      </c>
      <c r="AR323" s="84">
        <f t="shared" si="599"/>
        <v>15</v>
      </c>
      <c r="AS323" s="78" t="str">
        <f t="shared" si="655"/>
        <v>Potencialmente no tolerable</v>
      </c>
      <c r="AT323" s="78" t="str">
        <f t="shared" si="656"/>
        <v>No</v>
      </c>
      <c r="AU323" s="140" t="s">
        <v>314</v>
      </c>
      <c r="AV323" s="37" t="s">
        <v>230</v>
      </c>
      <c r="AW323" s="27">
        <v>0</v>
      </c>
      <c r="AX323" s="191">
        <v>0</v>
      </c>
      <c r="AY323" s="29">
        <f t="shared" si="600"/>
        <v>0</v>
      </c>
      <c r="AZ323" s="27">
        <v>0</v>
      </c>
      <c r="BA323" s="189">
        <f t="shared" si="601"/>
        <v>0</v>
      </c>
      <c r="BB323" s="145">
        <v>44105</v>
      </c>
      <c r="BC323" s="27" t="s">
        <v>291</v>
      </c>
      <c r="BD323" s="27" t="str">
        <f>IF(MATRIZASPECTOS[[#This Row],[(E) Tipo de valoración extraordinaria 2020]]="","",IF(MATRIZASPECTOS[[#This Row],[(E) Tipo de valoración extraordinaria 2020]]="Manual","",MATRIZASPECTOS[[#This Row],[(2) Probabilidad]]))</f>
        <v>Certeza</v>
      </c>
      <c r="BE323" s="27" t="str">
        <f>IF(MATRIZASPECTOS[[#This Row],[(E) Tipo de valoración extraordinaria 2020]]="","",IF(MATRIZASPECTOS[[#This Row],[(E) Tipo de valoración extraordinaria 2020]]="Manual","",MATRIZASPECTOS[[#This Row],[(2) Consecuencia]]))</f>
        <v>Moderada</v>
      </c>
      <c r="BF323" s="27" t="str">
        <f t="shared" si="602"/>
        <v>Moderado</v>
      </c>
      <c r="BG323" s="27">
        <f t="shared" si="603"/>
        <v>5</v>
      </c>
      <c r="BH323" s="27">
        <f t="shared" si="604"/>
        <v>3</v>
      </c>
      <c r="BI323" s="27">
        <f t="shared" si="605"/>
        <v>15</v>
      </c>
      <c r="BJ323" s="29">
        <f t="shared" si="606"/>
        <v>15</v>
      </c>
      <c r="BK323" s="78" t="str">
        <f t="shared" si="644"/>
        <v>Potencialmente no tolerable</v>
      </c>
      <c r="BL323" s="27" t="str">
        <f t="shared" si="607"/>
        <v>No</v>
      </c>
      <c r="BM323" s="53" t="s">
        <v>450</v>
      </c>
      <c r="BN323" s="80"/>
      <c r="BO323" s="84">
        <f t="shared" si="608"/>
        <v>0</v>
      </c>
      <c r="BP323" s="83"/>
      <c r="BQ323" s="84" t="str">
        <f t="shared" si="657"/>
        <v/>
      </c>
      <c r="BR323" s="27"/>
      <c r="BS323" s="85" t="str">
        <f t="shared" si="658"/>
        <v/>
      </c>
      <c r="BT323" s="86"/>
      <c r="BU323" s="78">
        <f t="shared" si="609"/>
        <v>15</v>
      </c>
      <c r="BV323" s="78" t="str">
        <f t="shared" si="610"/>
        <v>Potencialmente no tolerable</v>
      </c>
      <c r="BW323" s="84" t="str">
        <f t="shared" si="659"/>
        <v/>
      </c>
      <c r="BX323" s="78" t="str">
        <f t="shared" si="660"/>
        <v/>
      </c>
      <c r="BY323" s="78" t="str">
        <f t="shared" si="661"/>
        <v/>
      </c>
      <c r="BZ323" s="79"/>
      <c r="CA323" s="80"/>
      <c r="CB323" s="84" t="str">
        <f t="shared" si="662"/>
        <v/>
      </c>
      <c r="CC323" s="83"/>
      <c r="CD323" s="84" t="str">
        <f t="shared" si="663"/>
        <v/>
      </c>
      <c r="CE323" s="27"/>
      <c r="CF323" s="85" t="str">
        <f t="shared" si="664"/>
        <v/>
      </c>
      <c r="CG323" s="86"/>
      <c r="CH323" s="78" t="str">
        <f t="shared" si="665"/>
        <v/>
      </c>
      <c r="CI323" s="78" t="str">
        <f t="shared" si="666"/>
        <v/>
      </c>
      <c r="CJ323" s="84" t="str">
        <f t="shared" si="667"/>
        <v/>
      </c>
      <c r="CK323" s="78" t="str">
        <f t="shared" si="668"/>
        <v/>
      </c>
      <c r="CL323" s="78" t="str">
        <f t="shared" si="669"/>
        <v/>
      </c>
      <c r="CM323" s="79"/>
      <c r="CN323" s="80"/>
      <c r="CO323" s="84" t="str">
        <f t="shared" si="670"/>
        <v/>
      </c>
      <c r="CP323" s="83"/>
      <c r="CQ323" s="84" t="str">
        <f t="shared" si="671"/>
        <v/>
      </c>
      <c r="CR323" s="27"/>
      <c r="CS323" s="85" t="str">
        <f t="shared" si="672"/>
        <v/>
      </c>
      <c r="CT323" s="86"/>
      <c r="CU323" s="78" t="str">
        <f t="shared" si="673"/>
        <v/>
      </c>
      <c r="CV323" s="78" t="str">
        <f t="shared" si="674"/>
        <v/>
      </c>
      <c r="CW323" s="84" t="str">
        <f t="shared" si="675"/>
        <v/>
      </c>
      <c r="CX323" s="78" t="str">
        <f t="shared" si="676"/>
        <v/>
      </c>
      <c r="CY323" s="78" t="str">
        <f t="shared" si="677"/>
        <v/>
      </c>
      <c r="CZ323" s="87"/>
    </row>
    <row r="324" spans="1:104" ht="45.75" thickBot="1" x14ac:dyDescent="0.3">
      <c r="A324" s="17">
        <v>321</v>
      </c>
      <c r="B324" s="76" t="str">
        <f t="shared" si="645"/>
        <v>Administración de Bienes y Servicios</v>
      </c>
      <c r="C324" s="76" t="str">
        <f t="shared" si="646"/>
        <v>Generación de residuos</v>
      </c>
      <c r="D324" s="76" t="str">
        <f t="shared" si="647"/>
        <v>Contaminación por generación de residuos de aparatos eléctricos y electrónicos</v>
      </c>
      <c r="E324" s="82">
        <v>43647</v>
      </c>
      <c r="F324" s="168" t="s">
        <v>334</v>
      </c>
      <c r="G324" s="99" t="s">
        <v>177</v>
      </c>
      <c r="H324" s="99" t="s">
        <v>336</v>
      </c>
      <c r="I324" s="77" t="s">
        <v>11</v>
      </c>
      <c r="J324" s="78" t="s">
        <v>92</v>
      </c>
      <c r="K324" s="111" t="s">
        <v>221</v>
      </c>
      <c r="L324" s="53" t="s">
        <v>263</v>
      </c>
      <c r="M324" s="80" t="s">
        <v>68</v>
      </c>
      <c r="N324" s="77" t="s">
        <v>214</v>
      </c>
      <c r="O324" s="77" t="s">
        <v>461</v>
      </c>
      <c r="P324" s="77" t="s">
        <v>23</v>
      </c>
      <c r="Q324" s="77" t="s">
        <v>58</v>
      </c>
      <c r="R324" s="78" t="s">
        <v>71</v>
      </c>
      <c r="S324" s="81" t="s">
        <v>76</v>
      </c>
      <c r="T324" s="82">
        <v>43647</v>
      </c>
      <c r="U324" s="78" t="s">
        <v>101</v>
      </c>
      <c r="V324" s="78" t="s">
        <v>103</v>
      </c>
      <c r="W324" s="78" t="str">
        <f t="shared" si="648"/>
        <v>Moderado</v>
      </c>
      <c r="X324" s="78">
        <f t="shared" si="681"/>
        <v>5</v>
      </c>
      <c r="Y324" s="78">
        <f t="shared" si="682"/>
        <v>3</v>
      </c>
      <c r="Z324" s="78">
        <f t="shared" si="651"/>
        <v>15</v>
      </c>
      <c r="AA324" s="78" t="str">
        <f t="shared" si="652"/>
        <v>Potencialmente no tolerable</v>
      </c>
      <c r="AB324" s="78" t="str">
        <f t="shared" si="653"/>
        <v>No</v>
      </c>
      <c r="AC324" s="53" t="s">
        <v>306</v>
      </c>
      <c r="AD324" s="71" t="s">
        <v>230</v>
      </c>
      <c r="AE324" s="89">
        <v>0</v>
      </c>
      <c r="AF324" s="93">
        <v>0</v>
      </c>
      <c r="AG324" s="84">
        <f t="shared" si="654"/>
        <v>0</v>
      </c>
      <c r="AH324" s="27">
        <v>0</v>
      </c>
      <c r="AI324" s="187">
        <f t="shared" ref="AI324:AI388" si="683">IF(AG324="","",IF(AH324="","",IF(AH324=0,0,((AG324-AH324)/AG324))))</f>
        <v>0</v>
      </c>
      <c r="AJ324" s="145">
        <v>44006</v>
      </c>
      <c r="AK324" s="145" t="s">
        <v>291</v>
      </c>
      <c r="AL324" s="158" t="str">
        <f>IF(MATRIZASPECTOS[[#This Row],[(2) Tipo de valoración 2020]]="","",IF(MATRIZASPECTOS[[#This Row],[(2) Tipo de valoración 2020]]="Manual","",MATRIZASPECTOS[[#This Row],[Probabilidad]]))</f>
        <v>Certeza</v>
      </c>
      <c r="AM324" s="158" t="str">
        <f>IF(MATRIZASPECTOS[[#This Row],[(2) Tipo de valoración 2020]]="","",IF(MATRIZASPECTOS[[#This Row],[(2) Tipo de valoración 2020]]="Manual","",MATRIZASPECTOS[[#This Row],[Consecuencia]]))</f>
        <v>Moderada</v>
      </c>
      <c r="AN324" s="159" t="str">
        <f t="shared" ref="AN324:AN388" si="684">IF(AQ324="","",IF(AQ324&lt;=10,"Bajo",IF(AQ324&lt;=15,"Moderado",IF(AQ324&gt;15,"Alto",""))))</f>
        <v>Moderado</v>
      </c>
      <c r="AO324" s="159">
        <f t="shared" ref="AO324:AO388" si="685">IF(AL324="","",VLOOKUP(AL324,MATRIZ2,2,FALSE))</f>
        <v>5</v>
      </c>
      <c r="AP324" s="159">
        <f t="shared" ref="AP324:AP388" si="686">IF(AM324="","",VLOOKUP(AM324,MATRIZ3,2,FALSE))</f>
        <v>3</v>
      </c>
      <c r="AQ324" s="78">
        <f t="shared" ref="AQ324:AQ388" si="687">IF(AO324="","",IF(AP324="","",(AO324*AP324)))</f>
        <v>15</v>
      </c>
      <c r="AR324" s="84">
        <f t="shared" ref="AR324:AR388" si="688">IF(AI324="","",(IF(AI324&lt;=-1%,(AQ324+(ABS(AQ324*AI324))),(AQ324-((ABS(AQ324*AI324))+AF324)))))</f>
        <v>15</v>
      </c>
      <c r="AS324" s="78" t="str">
        <f t="shared" si="655"/>
        <v>Potencialmente no tolerable</v>
      </c>
      <c r="AT324" s="78" t="str">
        <f t="shared" si="656"/>
        <v>No</v>
      </c>
      <c r="AU324" s="140" t="s">
        <v>314</v>
      </c>
      <c r="AV324" s="37" t="s">
        <v>230</v>
      </c>
      <c r="AW324" s="27">
        <v>0</v>
      </c>
      <c r="AX324" s="191">
        <v>0</v>
      </c>
      <c r="AY324" s="29">
        <f t="shared" ref="AY324:AY388" si="689">IF(AW324="","",IF(AX324="","",(AW324-(AW324*AX324))))</f>
        <v>0</v>
      </c>
      <c r="AZ324" s="27">
        <v>0</v>
      </c>
      <c r="BA324" s="189">
        <f t="shared" ref="BA324:BA388" si="690">IF(AY324="","",IF(AZ324="","",IF(AZ324=0,0,((AY324-AZ324)/AY324))))</f>
        <v>0</v>
      </c>
      <c r="BB324" s="142">
        <v>44105</v>
      </c>
      <c r="BC324" s="27" t="s">
        <v>291</v>
      </c>
      <c r="BD324" s="27" t="str">
        <f>IF(MATRIZASPECTOS[[#This Row],[(E) Tipo de valoración extraordinaria 2020]]="","",IF(MATRIZASPECTOS[[#This Row],[(E) Tipo de valoración extraordinaria 2020]]="Manual","",MATRIZASPECTOS[[#This Row],[(2) Probabilidad]]))</f>
        <v>Certeza</v>
      </c>
      <c r="BE324" s="27" t="str">
        <f>IF(MATRIZASPECTOS[[#This Row],[(E) Tipo de valoración extraordinaria 2020]]="","",IF(MATRIZASPECTOS[[#This Row],[(E) Tipo de valoración extraordinaria 2020]]="Manual","",MATRIZASPECTOS[[#This Row],[(2) Consecuencia]]))</f>
        <v>Moderada</v>
      </c>
      <c r="BF324" s="27" t="str">
        <f t="shared" ref="BF324:BF388" si="691">IF(BI324="","",IF(BI324&lt;=10,"Bajo",IF(BI324&lt;=15,"Moderado",IF(BI324&gt;15,"Alto",""))))</f>
        <v>Moderado</v>
      </c>
      <c r="BG324" s="27">
        <f t="shared" ref="BG324:BG388" si="692">IF(BD324="","",VLOOKUP(BD324,MATRIZ2,2,FALSE))</f>
        <v>5</v>
      </c>
      <c r="BH324" s="27">
        <f t="shared" ref="BH324:BH388" si="693">IF(BE324="","",VLOOKUP(BE324,MATRIZ3,2,FALSE))</f>
        <v>3</v>
      </c>
      <c r="BI324" s="27">
        <f t="shared" ref="BI324:BI387" si="694">IF(BG324="","",IF(BH324="","",IF(BC324="Manual",(BG324*BH324),AR324)))</f>
        <v>15</v>
      </c>
      <c r="BJ324" s="29">
        <f t="shared" ref="BJ324:BJ388" si="695">IF(BA324="","",(IF(BA324&lt;=-1%,(BI324+(ABS(BI324*BA324))),(BI324-((ABS(BI324*BA324))+AX324)))))</f>
        <v>15</v>
      </c>
      <c r="BK324" s="78" t="str">
        <f t="shared" si="644"/>
        <v>Potencialmente no tolerable</v>
      </c>
      <c r="BL324" s="27" t="str">
        <f t="shared" ref="BL324:BL388" si="696">IF(BK324="","",IF(BK324="Tolerable","No",IF(BK324="Potencialmente no tolerable","No",IF(BK324="No tolerable","Si",""))))</f>
        <v>No</v>
      </c>
      <c r="BM324" s="53" t="s">
        <v>420</v>
      </c>
      <c r="BN324" s="80"/>
      <c r="BO324" s="84">
        <f t="shared" ref="BO324:BO388" si="697">IF(AH324="","",AH324)</f>
        <v>0</v>
      </c>
      <c r="BP324" s="83"/>
      <c r="BQ324" s="84" t="str">
        <f t="shared" si="657"/>
        <v/>
      </c>
      <c r="BR324" s="27"/>
      <c r="BS324" s="85" t="str">
        <f t="shared" si="658"/>
        <v/>
      </c>
      <c r="BT324" s="86"/>
      <c r="BU324" s="78">
        <f t="shared" ref="BU324:BU388" si="698">IF(AR324="","",AR324)</f>
        <v>15</v>
      </c>
      <c r="BV324" s="78" t="str">
        <f t="shared" ref="BV324:BV388" si="699">IF(AS324="","",AS324)</f>
        <v>Potencialmente no tolerable</v>
      </c>
      <c r="BW324" s="84" t="str">
        <f t="shared" si="659"/>
        <v/>
      </c>
      <c r="BX324" s="78" t="str">
        <f t="shared" si="660"/>
        <v/>
      </c>
      <c r="BY324" s="78" t="str">
        <f t="shared" si="661"/>
        <v/>
      </c>
      <c r="BZ324" s="79"/>
      <c r="CA324" s="80"/>
      <c r="CB324" s="84" t="str">
        <f t="shared" si="662"/>
        <v/>
      </c>
      <c r="CC324" s="83"/>
      <c r="CD324" s="84" t="str">
        <f t="shared" si="663"/>
        <v/>
      </c>
      <c r="CE324" s="27"/>
      <c r="CF324" s="85" t="str">
        <f t="shared" si="664"/>
        <v/>
      </c>
      <c r="CG324" s="86"/>
      <c r="CH324" s="78" t="str">
        <f t="shared" si="665"/>
        <v/>
      </c>
      <c r="CI324" s="78" t="str">
        <f t="shared" si="666"/>
        <v/>
      </c>
      <c r="CJ324" s="84" t="str">
        <f t="shared" si="667"/>
        <v/>
      </c>
      <c r="CK324" s="78" t="str">
        <f t="shared" si="668"/>
        <v/>
      </c>
      <c r="CL324" s="78" t="str">
        <f t="shared" si="669"/>
        <v/>
      </c>
      <c r="CM324" s="79"/>
      <c r="CN324" s="80"/>
      <c r="CO324" s="84" t="str">
        <f t="shared" si="670"/>
        <v/>
      </c>
      <c r="CP324" s="83"/>
      <c r="CQ324" s="84" t="str">
        <f t="shared" si="671"/>
        <v/>
      </c>
      <c r="CR324" s="27"/>
      <c r="CS324" s="85" t="str">
        <f t="shared" si="672"/>
        <v/>
      </c>
      <c r="CT324" s="86"/>
      <c r="CU324" s="78" t="str">
        <f t="shared" si="673"/>
        <v/>
      </c>
      <c r="CV324" s="78" t="str">
        <f t="shared" si="674"/>
        <v/>
      </c>
      <c r="CW324" s="84" t="str">
        <f t="shared" si="675"/>
        <v/>
      </c>
      <c r="CX324" s="78" t="str">
        <f t="shared" si="676"/>
        <v/>
      </c>
      <c r="CY324" s="78" t="str">
        <f t="shared" si="677"/>
        <v/>
      </c>
      <c r="CZ324" s="87"/>
    </row>
    <row r="325" spans="1:104" ht="45.75" thickBot="1" x14ac:dyDescent="0.3">
      <c r="A325" s="17">
        <v>322</v>
      </c>
      <c r="B325" s="76" t="str">
        <f t="shared" si="645"/>
        <v>Administración de Bienes y Servicios</v>
      </c>
      <c r="C325" s="76" t="str">
        <f t="shared" si="646"/>
        <v>Generación de residuos</v>
      </c>
      <c r="D325" s="76" t="str">
        <f t="shared" si="647"/>
        <v>Contaminación por generación de residuos de escombro</v>
      </c>
      <c r="E325" s="82">
        <v>43647</v>
      </c>
      <c r="F325" s="168" t="s">
        <v>334</v>
      </c>
      <c r="G325" s="99" t="s">
        <v>177</v>
      </c>
      <c r="H325" s="99" t="s">
        <v>336</v>
      </c>
      <c r="I325" s="77" t="s">
        <v>11</v>
      </c>
      <c r="J325" s="78" t="s">
        <v>92</v>
      </c>
      <c r="K325" s="111" t="s">
        <v>221</v>
      </c>
      <c r="L325" s="53" t="s">
        <v>263</v>
      </c>
      <c r="M325" s="80" t="s">
        <v>68</v>
      </c>
      <c r="N325" s="77" t="s">
        <v>224</v>
      </c>
      <c r="O325" s="77" t="s">
        <v>461</v>
      </c>
      <c r="P325" s="77" t="s">
        <v>23</v>
      </c>
      <c r="Q325" s="77" t="s">
        <v>57</v>
      </c>
      <c r="R325" s="78" t="s">
        <v>71</v>
      </c>
      <c r="S325" s="81" t="s">
        <v>76</v>
      </c>
      <c r="T325" s="82">
        <v>43647</v>
      </c>
      <c r="U325" s="78" t="s">
        <v>99</v>
      </c>
      <c r="V325" s="78" t="s">
        <v>104</v>
      </c>
      <c r="W325" s="78" t="str">
        <f t="shared" si="648"/>
        <v>Bajo</v>
      </c>
      <c r="X325" s="78">
        <f t="shared" si="681"/>
        <v>1</v>
      </c>
      <c r="Y325" s="78">
        <f t="shared" si="682"/>
        <v>5</v>
      </c>
      <c r="Z325" s="78">
        <f t="shared" si="651"/>
        <v>5</v>
      </c>
      <c r="AA325" s="78" t="str">
        <f t="shared" si="652"/>
        <v>Tolerable</v>
      </c>
      <c r="AB325" s="78" t="str">
        <f t="shared" si="653"/>
        <v>No</v>
      </c>
      <c r="AC325" s="53" t="s">
        <v>306</v>
      </c>
      <c r="AD325" s="80" t="s">
        <v>230</v>
      </c>
      <c r="AE325" s="78">
        <v>0</v>
      </c>
      <c r="AF325" s="83">
        <v>0</v>
      </c>
      <c r="AG325" s="84">
        <f t="shared" si="654"/>
        <v>0</v>
      </c>
      <c r="AH325" s="27">
        <v>0</v>
      </c>
      <c r="AI325" s="187">
        <f t="shared" si="683"/>
        <v>0</v>
      </c>
      <c r="AJ325" s="145">
        <v>44006</v>
      </c>
      <c r="AK325" s="145" t="s">
        <v>291</v>
      </c>
      <c r="AL325" s="158" t="str">
        <f>IF(MATRIZASPECTOS[[#This Row],[(2) Tipo de valoración 2020]]="","",IF(MATRIZASPECTOS[[#This Row],[(2) Tipo de valoración 2020]]="Manual","",MATRIZASPECTOS[[#This Row],[Probabilidad]]))</f>
        <v>Improbable</v>
      </c>
      <c r="AM325" s="158" t="str">
        <f>IF(MATRIZASPECTOS[[#This Row],[(2) Tipo de valoración 2020]]="","",IF(MATRIZASPECTOS[[#This Row],[(2) Tipo de valoración 2020]]="Manual","",MATRIZASPECTOS[[#This Row],[Consecuencia]]))</f>
        <v>Alta</v>
      </c>
      <c r="AN325" s="159" t="str">
        <f t="shared" si="684"/>
        <v>Bajo</v>
      </c>
      <c r="AO325" s="159">
        <f t="shared" si="685"/>
        <v>1</v>
      </c>
      <c r="AP325" s="159">
        <f t="shared" si="686"/>
        <v>5</v>
      </c>
      <c r="AQ325" s="78">
        <f t="shared" si="687"/>
        <v>5</v>
      </c>
      <c r="AR325" s="84">
        <f t="shared" si="688"/>
        <v>5</v>
      </c>
      <c r="AS325" s="78" t="str">
        <f t="shared" si="655"/>
        <v>Tolerable</v>
      </c>
      <c r="AT325" s="78" t="str">
        <f t="shared" si="656"/>
        <v>No</v>
      </c>
      <c r="AU325" s="140" t="s">
        <v>314</v>
      </c>
      <c r="AV325" s="37" t="s">
        <v>230</v>
      </c>
      <c r="AW325" s="27">
        <v>0</v>
      </c>
      <c r="AX325" s="191">
        <v>0</v>
      </c>
      <c r="AY325" s="29">
        <f t="shared" si="689"/>
        <v>0</v>
      </c>
      <c r="AZ325" s="27">
        <v>0</v>
      </c>
      <c r="BA325" s="189">
        <f t="shared" si="690"/>
        <v>0</v>
      </c>
      <c r="BB325" s="142">
        <v>44105</v>
      </c>
      <c r="BC325" s="27" t="s">
        <v>291</v>
      </c>
      <c r="BD325" s="27" t="str">
        <f>IF(MATRIZASPECTOS[[#This Row],[(E) Tipo de valoración extraordinaria 2020]]="","",IF(MATRIZASPECTOS[[#This Row],[(E) Tipo de valoración extraordinaria 2020]]="Manual","",MATRIZASPECTOS[[#This Row],[(2) Probabilidad]]))</f>
        <v>Improbable</v>
      </c>
      <c r="BE325" s="27" t="str">
        <f>IF(MATRIZASPECTOS[[#This Row],[(E) Tipo de valoración extraordinaria 2020]]="","",IF(MATRIZASPECTOS[[#This Row],[(E) Tipo de valoración extraordinaria 2020]]="Manual","",MATRIZASPECTOS[[#This Row],[(2) Consecuencia]]))</f>
        <v>Alta</v>
      </c>
      <c r="BF325" s="27" t="str">
        <f t="shared" si="691"/>
        <v>Bajo</v>
      </c>
      <c r="BG325" s="27">
        <f t="shared" si="692"/>
        <v>1</v>
      </c>
      <c r="BH325" s="27">
        <f t="shared" si="693"/>
        <v>5</v>
      </c>
      <c r="BI325" s="27">
        <f t="shared" si="694"/>
        <v>5</v>
      </c>
      <c r="BJ325" s="29">
        <f t="shared" si="695"/>
        <v>5</v>
      </c>
      <c r="BK325" s="78" t="str">
        <f t="shared" si="644"/>
        <v>Tolerable</v>
      </c>
      <c r="BL325" s="27" t="str">
        <f t="shared" si="696"/>
        <v>No</v>
      </c>
      <c r="BM325" s="53" t="s">
        <v>421</v>
      </c>
      <c r="BN325" s="80"/>
      <c r="BO325" s="84">
        <f t="shared" si="697"/>
        <v>0</v>
      </c>
      <c r="BP325" s="83"/>
      <c r="BQ325" s="84" t="str">
        <f t="shared" si="657"/>
        <v/>
      </c>
      <c r="BR325" s="27"/>
      <c r="BS325" s="85" t="str">
        <f t="shared" si="658"/>
        <v/>
      </c>
      <c r="BT325" s="86"/>
      <c r="BU325" s="78">
        <f t="shared" si="698"/>
        <v>5</v>
      </c>
      <c r="BV325" s="78" t="str">
        <f t="shared" si="699"/>
        <v>Tolerable</v>
      </c>
      <c r="BW325" s="84" t="str">
        <f t="shared" si="659"/>
        <v/>
      </c>
      <c r="BX325" s="78" t="str">
        <f t="shared" si="660"/>
        <v/>
      </c>
      <c r="BY325" s="78" t="str">
        <f t="shared" si="661"/>
        <v/>
      </c>
      <c r="BZ325" s="79"/>
      <c r="CA325" s="80"/>
      <c r="CB325" s="84" t="str">
        <f t="shared" si="662"/>
        <v/>
      </c>
      <c r="CC325" s="83"/>
      <c r="CD325" s="84" t="str">
        <f t="shared" si="663"/>
        <v/>
      </c>
      <c r="CE325" s="27"/>
      <c r="CF325" s="85" t="str">
        <f t="shared" si="664"/>
        <v/>
      </c>
      <c r="CG325" s="86"/>
      <c r="CH325" s="78" t="str">
        <f t="shared" si="665"/>
        <v/>
      </c>
      <c r="CI325" s="78" t="str">
        <f t="shared" si="666"/>
        <v/>
      </c>
      <c r="CJ325" s="84" t="str">
        <f t="shared" si="667"/>
        <v/>
      </c>
      <c r="CK325" s="78" t="str">
        <f t="shared" si="668"/>
        <v/>
      </c>
      <c r="CL325" s="78" t="str">
        <f t="shared" si="669"/>
        <v/>
      </c>
      <c r="CM325" s="79"/>
      <c r="CN325" s="80"/>
      <c r="CO325" s="84" t="str">
        <f t="shared" si="670"/>
        <v/>
      </c>
      <c r="CP325" s="83"/>
      <c r="CQ325" s="84" t="str">
        <f t="shared" si="671"/>
        <v/>
      </c>
      <c r="CR325" s="27"/>
      <c r="CS325" s="85" t="str">
        <f t="shared" si="672"/>
        <v/>
      </c>
      <c r="CT325" s="86"/>
      <c r="CU325" s="78" t="str">
        <f t="shared" si="673"/>
        <v/>
      </c>
      <c r="CV325" s="78" t="str">
        <f t="shared" si="674"/>
        <v/>
      </c>
      <c r="CW325" s="84" t="str">
        <f t="shared" si="675"/>
        <v/>
      </c>
      <c r="CX325" s="78" t="str">
        <f t="shared" si="676"/>
        <v/>
      </c>
      <c r="CY325" s="78" t="str">
        <f t="shared" si="677"/>
        <v/>
      </c>
      <c r="CZ325" s="87"/>
    </row>
    <row r="326" spans="1:104" ht="45.75" thickBot="1" x14ac:dyDescent="0.3">
      <c r="A326" s="17">
        <v>323</v>
      </c>
      <c r="B326" s="76" t="str">
        <f t="shared" si="645"/>
        <v>Administración de Bienes y Servicios</v>
      </c>
      <c r="C326" s="76" t="str">
        <f t="shared" si="646"/>
        <v>Generación de residuos</v>
      </c>
      <c r="D326" s="76" t="str">
        <f t="shared" si="647"/>
        <v>Contaminación por generación de residuos peligrosos</v>
      </c>
      <c r="E326" s="82">
        <v>43647</v>
      </c>
      <c r="F326" s="168" t="s">
        <v>334</v>
      </c>
      <c r="G326" s="99" t="s">
        <v>177</v>
      </c>
      <c r="H326" s="99" t="s">
        <v>336</v>
      </c>
      <c r="I326" s="77" t="s">
        <v>11</v>
      </c>
      <c r="J326" s="78" t="s">
        <v>92</v>
      </c>
      <c r="K326" s="111" t="s">
        <v>222</v>
      </c>
      <c r="L326" s="53" t="s">
        <v>263</v>
      </c>
      <c r="M326" s="80" t="s">
        <v>68</v>
      </c>
      <c r="N326" s="77" t="s">
        <v>225</v>
      </c>
      <c r="O326" s="77" t="s">
        <v>461</v>
      </c>
      <c r="P326" s="77" t="s">
        <v>23</v>
      </c>
      <c r="Q326" s="77" t="s">
        <v>56</v>
      </c>
      <c r="R326" s="78" t="s">
        <v>71</v>
      </c>
      <c r="S326" s="81" t="s">
        <v>76</v>
      </c>
      <c r="T326" s="82">
        <v>43647</v>
      </c>
      <c r="U326" s="78" t="s">
        <v>99</v>
      </c>
      <c r="V326" s="78" t="s">
        <v>103</v>
      </c>
      <c r="W326" s="78" t="str">
        <f t="shared" si="648"/>
        <v>Bajo</v>
      </c>
      <c r="X326" s="78">
        <f t="shared" si="681"/>
        <v>1</v>
      </c>
      <c r="Y326" s="78">
        <f t="shared" si="682"/>
        <v>3</v>
      </c>
      <c r="Z326" s="78">
        <f t="shared" si="651"/>
        <v>3</v>
      </c>
      <c r="AA326" s="78" t="str">
        <f t="shared" si="652"/>
        <v>Tolerable</v>
      </c>
      <c r="AB326" s="78" t="str">
        <f t="shared" si="653"/>
        <v>No</v>
      </c>
      <c r="AC326" s="53" t="s">
        <v>306</v>
      </c>
      <c r="AD326" s="80" t="s">
        <v>230</v>
      </c>
      <c r="AE326" s="78">
        <v>0</v>
      </c>
      <c r="AF326" s="83">
        <v>0</v>
      </c>
      <c r="AG326" s="84">
        <f t="shared" si="654"/>
        <v>0</v>
      </c>
      <c r="AH326" s="27">
        <v>0</v>
      </c>
      <c r="AI326" s="187">
        <f t="shared" si="683"/>
        <v>0</v>
      </c>
      <c r="AJ326" s="145">
        <v>44006</v>
      </c>
      <c r="AK326" s="145" t="s">
        <v>291</v>
      </c>
      <c r="AL326" s="158" t="str">
        <f>IF(MATRIZASPECTOS[[#This Row],[(2) Tipo de valoración 2020]]="","",IF(MATRIZASPECTOS[[#This Row],[(2) Tipo de valoración 2020]]="Manual","",MATRIZASPECTOS[[#This Row],[Probabilidad]]))</f>
        <v>Improbable</v>
      </c>
      <c r="AM326" s="158" t="str">
        <f>IF(MATRIZASPECTOS[[#This Row],[(2) Tipo de valoración 2020]]="","",IF(MATRIZASPECTOS[[#This Row],[(2) Tipo de valoración 2020]]="Manual","",MATRIZASPECTOS[[#This Row],[Consecuencia]]))</f>
        <v>Moderada</v>
      </c>
      <c r="AN326" s="159" t="str">
        <f t="shared" si="684"/>
        <v>Bajo</v>
      </c>
      <c r="AO326" s="159">
        <f t="shared" si="685"/>
        <v>1</v>
      </c>
      <c r="AP326" s="159">
        <f t="shared" si="686"/>
        <v>3</v>
      </c>
      <c r="AQ326" s="78">
        <f t="shared" si="687"/>
        <v>3</v>
      </c>
      <c r="AR326" s="84">
        <f t="shared" si="688"/>
        <v>3</v>
      </c>
      <c r="AS326" s="78" t="str">
        <f t="shared" si="655"/>
        <v>Tolerable</v>
      </c>
      <c r="AT326" s="78" t="str">
        <f t="shared" si="656"/>
        <v>No</v>
      </c>
      <c r="AU326" s="140" t="s">
        <v>314</v>
      </c>
      <c r="AV326" s="37" t="s">
        <v>230</v>
      </c>
      <c r="AW326" s="27">
        <v>0</v>
      </c>
      <c r="AX326" s="191">
        <v>0</v>
      </c>
      <c r="AY326" s="29">
        <f t="shared" si="689"/>
        <v>0</v>
      </c>
      <c r="AZ326" s="27">
        <v>0</v>
      </c>
      <c r="BA326" s="189">
        <f t="shared" si="690"/>
        <v>0</v>
      </c>
      <c r="BB326" s="142">
        <v>44105</v>
      </c>
      <c r="BC326" s="27" t="s">
        <v>291</v>
      </c>
      <c r="BD326" s="27" t="str">
        <f>IF(MATRIZASPECTOS[[#This Row],[(E) Tipo de valoración extraordinaria 2020]]="","",IF(MATRIZASPECTOS[[#This Row],[(E) Tipo de valoración extraordinaria 2020]]="Manual","",MATRIZASPECTOS[[#This Row],[(2) Probabilidad]]))</f>
        <v>Improbable</v>
      </c>
      <c r="BE326" s="27" t="str">
        <f>IF(MATRIZASPECTOS[[#This Row],[(E) Tipo de valoración extraordinaria 2020]]="","",IF(MATRIZASPECTOS[[#This Row],[(E) Tipo de valoración extraordinaria 2020]]="Manual","",MATRIZASPECTOS[[#This Row],[(2) Consecuencia]]))</f>
        <v>Moderada</v>
      </c>
      <c r="BF326" s="27" t="str">
        <f t="shared" si="691"/>
        <v>Bajo</v>
      </c>
      <c r="BG326" s="27">
        <f t="shared" si="692"/>
        <v>1</v>
      </c>
      <c r="BH326" s="27">
        <f t="shared" si="693"/>
        <v>3</v>
      </c>
      <c r="BI326" s="27">
        <f t="shared" si="694"/>
        <v>3</v>
      </c>
      <c r="BJ326" s="29">
        <f t="shared" si="695"/>
        <v>3</v>
      </c>
      <c r="BK326" s="78" t="str">
        <f t="shared" si="644"/>
        <v>Tolerable</v>
      </c>
      <c r="BL326" s="27" t="str">
        <f t="shared" si="696"/>
        <v>No</v>
      </c>
      <c r="BM326" s="53" t="s">
        <v>422</v>
      </c>
      <c r="BN326" s="80"/>
      <c r="BO326" s="84">
        <f t="shared" si="697"/>
        <v>0</v>
      </c>
      <c r="BP326" s="83"/>
      <c r="BQ326" s="84" t="str">
        <f t="shared" si="657"/>
        <v/>
      </c>
      <c r="BR326" s="27"/>
      <c r="BS326" s="85" t="str">
        <f t="shared" si="658"/>
        <v/>
      </c>
      <c r="BT326" s="86"/>
      <c r="BU326" s="78">
        <f t="shared" si="698"/>
        <v>3</v>
      </c>
      <c r="BV326" s="78" t="str">
        <f t="shared" si="699"/>
        <v>Tolerable</v>
      </c>
      <c r="BW326" s="84" t="str">
        <f t="shared" si="659"/>
        <v/>
      </c>
      <c r="BX326" s="78" t="str">
        <f t="shared" si="660"/>
        <v/>
      </c>
      <c r="BY326" s="78" t="str">
        <f t="shared" si="661"/>
        <v/>
      </c>
      <c r="BZ326" s="79"/>
      <c r="CA326" s="80"/>
      <c r="CB326" s="84" t="str">
        <f t="shared" si="662"/>
        <v/>
      </c>
      <c r="CC326" s="83"/>
      <c r="CD326" s="84" t="str">
        <f t="shared" si="663"/>
        <v/>
      </c>
      <c r="CE326" s="27"/>
      <c r="CF326" s="85" t="str">
        <f t="shared" si="664"/>
        <v/>
      </c>
      <c r="CG326" s="86"/>
      <c r="CH326" s="78" t="str">
        <f t="shared" si="665"/>
        <v/>
      </c>
      <c r="CI326" s="78" t="str">
        <f t="shared" si="666"/>
        <v/>
      </c>
      <c r="CJ326" s="84" t="str">
        <f t="shared" si="667"/>
        <v/>
      </c>
      <c r="CK326" s="78" t="str">
        <f t="shared" si="668"/>
        <v/>
      </c>
      <c r="CL326" s="78" t="str">
        <f t="shared" si="669"/>
        <v/>
      </c>
      <c r="CM326" s="79"/>
      <c r="CN326" s="80"/>
      <c r="CO326" s="84" t="str">
        <f t="shared" si="670"/>
        <v/>
      </c>
      <c r="CP326" s="83"/>
      <c r="CQ326" s="84" t="str">
        <f t="shared" si="671"/>
        <v/>
      </c>
      <c r="CR326" s="27"/>
      <c r="CS326" s="85" t="str">
        <f t="shared" si="672"/>
        <v/>
      </c>
      <c r="CT326" s="86"/>
      <c r="CU326" s="78" t="str">
        <f t="shared" si="673"/>
        <v/>
      </c>
      <c r="CV326" s="78" t="str">
        <f t="shared" si="674"/>
        <v/>
      </c>
      <c r="CW326" s="84" t="str">
        <f t="shared" si="675"/>
        <v/>
      </c>
      <c r="CX326" s="78" t="str">
        <f t="shared" si="676"/>
        <v/>
      </c>
      <c r="CY326" s="78" t="str">
        <f t="shared" si="677"/>
        <v/>
      </c>
      <c r="CZ326" s="87"/>
    </row>
    <row r="327" spans="1:104" ht="45.75" thickBot="1" x14ac:dyDescent="0.3">
      <c r="A327" s="17">
        <v>324</v>
      </c>
      <c r="B327" s="76" t="str">
        <f t="shared" si="645"/>
        <v>Administración de Bienes y Servicios</v>
      </c>
      <c r="C327" s="76" t="str">
        <f t="shared" si="646"/>
        <v>Generación de residuos</v>
      </c>
      <c r="D327" s="76" t="str">
        <f t="shared" si="647"/>
        <v>Contaminación por generación de residuos peligrosos</v>
      </c>
      <c r="E327" s="82">
        <v>43647</v>
      </c>
      <c r="F327" s="168" t="s">
        <v>334</v>
      </c>
      <c r="G327" s="99" t="s">
        <v>177</v>
      </c>
      <c r="H327" s="99" t="s">
        <v>336</v>
      </c>
      <c r="I327" s="77" t="s">
        <v>11</v>
      </c>
      <c r="J327" s="78" t="s">
        <v>92</v>
      </c>
      <c r="K327" s="111" t="s">
        <v>242</v>
      </c>
      <c r="L327" s="53" t="s">
        <v>263</v>
      </c>
      <c r="M327" s="80" t="s">
        <v>68</v>
      </c>
      <c r="N327" s="77" t="s">
        <v>241</v>
      </c>
      <c r="O327" s="77" t="s">
        <v>461</v>
      </c>
      <c r="P327" s="77" t="s">
        <v>23</v>
      </c>
      <c r="Q327" s="77" t="s">
        <v>56</v>
      </c>
      <c r="R327" s="78" t="s">
        <v>71</v>
      </c>
      <c r="S327" s="81" t="s">
        <v>76</v>
      </c>
      <c r="T327" s="82">
        <v>43647</v>
      </c>
      <c r="U327" s="78" t="s">
        <v>100</v>
      </c>
      <c r="V327" s="78" t="s">
        <v>103</v>
      </c>
      <c r="W327" s="78" t="str">
        <f t="shared" si="648"/>
        <v>Bajo</v>
      </c>
      <c r="X327" s="78">
        <f t="shared" si="681"/>
        <v>3</v>
      </c>
      <c r="Y327" s="78">
        <f t="shared" si="682"/>
        <v>3</v>
      </c>
      <c r="Z327" s="78">
        <f t="shared" si="651"/>
        <v>9</v>
      </c>
      <c r="AA327" s="78" t="str">
        <f t="shared" si="652"/>
        <v>Tolerable</v>
      </c>
      <c r="AB327" s="78" t="str">
        <f t="shared" si="653"/>
        <v>No</v>
      </c>
      <c r="AC327" s="53" t="s">
        <v>306</v>
      </c>
      <c r="AD327" s="80" t="s">
        <v>230</v>
      </c>
      <c r="AE327" s="78">
        <v>0</v>
      </c>
      <c r="AF327" s="83">
        <v>0</v>
      </c>
      <c r="AG327" s="84">
        <f t="shared" si="654"/>
        <v>0</v>
      </c>
      <c r="AH327" s="27">
        <v>0</v>
      </c>
      <c r="AI327" s="187">
        <f t="shared" si="683"/>
        <v>0</v>
      </c>
      <c r="AJ327" s="145">
        <v>44006</v>
      </c>
      <c r="AK327" s="145" t="s">
        <v>291</v>
      </c>
      <c r="AL327" s="158" t="str">
        <f>IF(MATRIZASPECTOS[[#This Row],[(2) Tipo de valoración 2020]]="","",IF(MATRIZASPECTOS[[#This Row],[(2) Tipo de valoración 2020]]="Manual","",MATRIZASPECTOS[[#This Row],[Probabilidad]]))</f>
        <v>Probable</v>
      </c>
      <c r="AM327" s="158" t="str">
        <f>IF(MATRIZASPECTOS[[#This Row],[(2) Tipo de valoración 2020]]="","",IF(MATRIZASPECTOS[[#This Row],[(2) Tipo de valoración 2020]]="Manual","",MATRIZASPECTOS[[#This Row],[Consecuencia]]))</f>
        <v>Moderada</v>
      </c>
      <c r="AN327" s="159" t="str">
        <f t="shared" si="684"/>
        <v>Bajo</v>
      </c>
      <c r="AO327" s="159">
        <f t="shared" si="685"/>
        <v>3</v>
      </c>
      <c r="AP327" s="159">
        <f t="shared" si="686"/>
        <v>3</v>
      </c>
      <c r="AQ327" s="78">
        <f t="shared" si="687"/>
        <v>9</v>
      </c>
      <c r="AR327" s="84">
        <f t="shared" si="688"/>
        <v>9</v>
      </c>
      <c r="AS327" s="78" t="str">
        <f t="shared" si="655"/>
        <v>Tolerable</v>
      </c>
      <c r="AT327" s="78" t="str">
        <f t="shared" si="656"/>
        <v>No</v>
      </c>
      <c r="AU327" s="140" t="s">
        <v>314</v>
      </c>
      <c r="AV327" s="37" t="s">
        <v>230</v>
      </c>
      <c r="AW327" s="27">
        <v>0</v>
      </c>
      <c r="AX327" s="191">
        <v>0</v>
      </c>
      <c r="AY327" s="29">
        <f t="shared" si="689"/>
        <v>0</v>
      </c>
      <c r="AZ327" s="27">
        <v>0</v>
      </c>
      <c r="BA327" s="189">
        <f t="shared" si="690"/>
        <v>0</v>
      </c>
      <c r="BB327" s="142">
        <v>44105</v>
      </c>
      <c r="BC327" s="27" t="s">
        <v>291</v>
      </c>
      <c r="BD327" s="27" t="str">
        <f>IF(MATRIZASPECTOS[[#This Row],[(E) Tipo de valoración extraordinaria 2020]]="","",IF(MATRIZASPECTOS[[#This Row],[(E) Tipo de valoración extraordinaria 2020]]="Manual","",MATRIZASPECTOS[[#This Row],[(2) Probabilidad]]))</f>
        <v>Probable</v>
      </c>
      <c r="BE327" s="27" t="str">
        <f>IF(MATRIZASPECTOS[[#This Row],[(E) Tipo de valoración extraordinaria 2020]]="","",IF(MATRIZASPECTOS[[#This Row],[(E) Tipo de valoración extraordinaria 2020]]="Manual","",MATRIZASPECTOS[[#This Row],[(2) Consecuencia]]))</f>
        <v>Moderada</v>
      </c>
      <c r="BF327" s="27" t="str">
        <f t="shared" si="691"/>
        <v>Bajo</v>
      </c>
      <c r="BG327" s="27">
        <f t="shared" si="692"/>
        <v>3</v>
      </c>
      <c r="BH327" s="27">
        <f t="shared" si="693"/>
        <v>3</v>
      </c>
      <c r="BI327" s="27">
        <f t="shared" si="694"/>
        <v>9</v>
      </c>
      <c r="BJ327" s="29">
        <f t="shared" si="695"/>
        <v>9</v>
      </c>
      <c r="BK327" s="78" t="str">
        <f t="shared" si="644"/>
        <v>Tolerable</v>
      </c>
      <c r="BL327" s="27" t="str">
        <f t="shared" si="696"/>
        <v>No</v>
      </c>
      <c r="BM327" s="53" t="s">
        <v>447</v>
      </c>
      <c r="BN327" s="80"/>
      <c r="BO327" s="84">
        <f t="shared" si="697"/>
        <v>0</v>
      </c>
      <c r="BP327" s="83"/>
      <c r="BQ327" s="84" t="str">
        <f t="shared" si="657"/>
        <v/>
      </c>
      <c r="BR327" s="27"/>
      <c r="BS327" s="85" t="str">
        <f t="shared" si="658"/>
        <v/>
      </c>
      <c r="BT327" s="86"/>
      <c r="BU327" s="78">
        <f t="shared" si="698"/>
        <v>9</v>
      </c>
      <c r="BV327" s="78" t="str">
        <f t="shared" si="699"/>
        <v>Tolerable</v>
      </c>
      <c r="BW327" s="84" t="str">
        <f t="shared" si="659"/>
        <v/>
      </c>
      <c r="BX327" s="78" t="str">
        <f t="shared" si="660"/>
        <v/>
      </c>
      <c r="BY327" s="78" t="str">
        <f t="shared" si="661"/>
        <v/>
      </c>
      <c r="BZ327" s="79"/>
      <c r="CA327" s="80"/>
      <c r="CB327" s="84" t="str">
        <f t="shared" si="662"/>
        <v/>
      </c>
      <c r="CC327" s="83"/>
      <c r="CD327" s="84" t="str">
        <f t="shared" si="663"/>
        <v/>
      </c>
      <c r="CE327" s="27"/>
      <c r="CF327" s="85" t="str">
        <f t="shared" si="664"/>
        <v/>
      </c>
      <c r="CG327" s="86"/>
      <c r="CH327" s="78" t="str">
        <f t="shared" si="665"/>
        <v/>
      </c>
      <c r="CI327" s="78" t="str">
        <f t="shared" si="666"/>
        <v/>
      </c>
      <c r="CJ327" s="84" t="str">
        <f t="shared" si="667"/>
        <v/>
      </c>
      <c r="CK327" s="78" t="str">
        <f t="shared" si="668"/>
        <v/>
      </c>
      <c r="CL327" s="78" t="str">
        <f t="shared" si="669"/>
        <v/>
      </c>
      <c r="CM327" s="79"/>
      <c r="CN327" s="80"/>
      <c r="CO327" s="84" t="str">
        <f t="shared" si="670"/>
        <v/>
      </c>
      <c r="CP327" s="83"/>
      <c r="CQ327" s="84" t="str">
        <f t="shared" si="671"/>
        <v/>
      </c>
      <c r="CR327" s="27"/>
      <c r="CS327" s="85" t="str">
        <f t="shared" si="672"/>
        <v/>
      </c>
      <c r="CT327" s="86"/>
      <c r="CU327" s="78" t="str">
        <f t="shared" si="673"/>
        <v/>
      </c>
      <c r="CV327" s="78" t="str">
        <f t="shared" si="674"/>
        <v/>
      </c>
      <c r="CW327" s="84" t="str">
        <f t="shared" si="675"/>
        <v/>
      </c>
      <c r="CX327" s="78" t="str">
        <f t="shared" si="676"/>
        <v/>
      </c>
      <c r="CY327" s="78" t="str">
        <f t="shared" si="677"/>
        <v/>
      </c>
      <c r="CZ327" s="87"/>
    </row>
    <row r="328" spans="1:104" ht="45.75" thickBot="1" x14ac:dyDescent="0.3">
      <c r="A328" s="17">
        <v>325</v>
      </c>
      <c r="B328" s="76" t="str">
        <f t="shared" si="645"/>
        <v>Administración de Bienes y Servicios</v>
      </c>
      <c r="C328" s="76" t="str">
        <f t="shared" si="646"/>
        <v>Generación de derrames</v>
      </c>
      <c r="D328" s="76" t="str">
        <f t="shared" si="647"/>
        <v>Contaminación del suelo</v>
      </c>
      <c r="E328" s="82">
        <v>43647</v>
      </c>
      <c r="F328" s="168" t="s">
        <v>334</v>
      </c>
      <c r="G328" s="99" t="s">
        <v>177</v>
      </c>
      <c r="H328" s="99" t="s">
        <v>336</v>
      </c>
      <c r="I328" s="77" t="s">
        <v>11</v>
      </c>
      <c r="J328" s="78" t="s">
        <v>92</v>
      </c>
      <c r="K328" s="111" t="s">
        <v>242</v>
      </c>
      <c r="L328" s="53" t="s">
        <v>263</v>
      </c>
      <c r="M328" s="80" t="s">
        <v>68</v>
      </c>
      <c r="N328" s="77" t="s">
        <v>244</v>
      </c>
      <c r="O328" s="77" t="s">
        <v>461</v>
      </c>
      <c r="P328" s="77" t="s">
        <v>34</v>
      </c>
      <c r="Q328" s="77" t="s">
        <v>54</v>
      </c>
      <c r="R328" s="78" t="s">
        <v>71</v>
      </c>
      <c r="S328" s="81" t="s">
        <v>76</v>
      </c>
      <c r="T328" s="82">
        <v>43647</v>
      </c>
      <c r="U328" s="78" t="s">
        <v>100</v>
      </c>
      <c r="V328" s="78" t="s">
        <v>104</v>
      </c>
      <c r="W328" s="78" t="str">
        <f t="shared" si="648"/>
        <v>Moderado</v>
      </c>
      <c r="X328" s="78">
        <f t="shared" si="681"/>
        <v>3</v>
      </c>
      <c r="Y328" s="78">
        <f t="shared" si="682"/>
        <v>5</v>
      </c>
      <c r="Z328" s="78">
        <f t="shared" si="651"/>
        <v>15</v>
      </c>
      <c r="AA328" s="78" t="str">
        <f t="shared" si="652"/>
        <v>Potencialmente no tolerable</v>
      </c>
      <c r="AB328" s="78" t="str">
        <f t="shared" si="653"/>
        <v>No</v>
      </c>
      <c r="AC328" s="53" t="s">
        <v>306</v>
      </c>
      <c r="AD328" s="80" t="s">
        <v>230</v>
      </c>
      <c r="AE328" s="78">
        <v>0</v>
      </c>
      <c r="AF328" s="83">
        <v>0</v>
      </c>
      <c r="AG328" s="84">
        <f t="shared" si="654"/>
        <v>0</v>
      </c>
      <c r="AH328" s="27">
        <v>0</v>
      </c>
      <c r="AI328" s="187">
        <f t="shared" si="683"/>
        <v>0</v>
      </c>
      <c r="AJ328" s="145">
        <v>44006</v>
      </c>
      <c r="AK328" s="145" t="s">
        <v>291</v>
      </c>
      <c r="AL328" s="158" t="str">
        <f>IF(MATRIZASPECTOS[[#This Row],[(2) Tipo de valoración 2020]]="","",IF(MATRIZASPECTOS[[#This Row],[(2) Tipo de valoración 2020]]="Manual","",MATRIZASPECTOS[[#This Row],[Probabilidad]]))</f>
        <v>Probable</v>
      </c>
      <c r="AM328" s="158" t="str">
        <f>IF(MATRIZASPECTOS[[#This Row],[(2) Tipo de valoración 2020]]="","",IF(MATRIZASPECTOS[[#This Row],[(2) Tipo de valoración 2020]]="Manual","",MATRIZASPECTOS[[#This Row],[Consecuencia]]))</f>
        <v>Alta</v>
      </c>
      <c r="AN328" s="159" t="str">
        <f t="shared" si="684"/>
        <v>Moderado</v>
      </c>
      <c r="AO328" s="159">
        <f t="shared" si="685"/>
        <v>3</v>
      </c>
      <c r="AP328" s="159">
        <f t="shared" si="686"/>
        <v>5</v>
      </c>
      <c r="AQ328" s="78">
        <f t="shared" si="687"/>
        <v>15</v>
      </c>
      <c r="AR328" s="84">
        <f t="shared" si="688"/>
        <v>15</v>
      </c>
      <c r="AS328" s="78" t="str">
        <f t="shared" si="655"/>
        <v>Potencialmente no tolerable</v>
      </c>
      <c r="AT328" s="78" t="str">
        <f t="shared" si="656"/>
        <v>No</v>
      </c>
      <c r="AU328" s="140" t="s">
        <v>314</v>
      </c>
      <c r="AV328" s="37" t="s">
        <v>230</v>
      </c>
      <c r="AW328" s="27">
        <v>0</v>
      </c>
      <c r="AX328" s="191">
        <v>0</v>
      </c>
      <c r="AY328" s="29">
        <f t="shared" si="689"/>
        <v>0</v>
      </c>
      <c r="AZ328" s="27">
        <v>0</v>
      </c>
      <c r="BA328" s="189">
        <f t="shared" si="690"/>
        <v>0</v>
      </c>
      <c r="BB328" s="143">
        <v>44105</v>
      </c>
      <c r="BC328" s="27" t="s">
        <v>291</v>
      </c>
      <c r="BD328" s="27" t="str">
        <f>IF(MATRIZASPECTOS[[#This Row],[(E) Tipo de valoración extraordinaria 2020]]="","",IF(MATRIZASPECTOS[[#This Row],[(E) Tipo de valoración extraordinaria 2020]]="Manual","",MATRIZASPECTOS[[#This Row],[(2) Probabilidad]]))</f>
        <v>Probable</v>
      </c>
      <c r="BE328" s="27" t="str">
        <f>IF(MATRIZASPECTOS[[#This Row],[(E) Tipo de valoración extraordinaria 2020]]="","",IF(MATRIZASPECTOS[[#This Row],[(E) Tipo de valoración extraordinaria 2020]]="Manual","",MATRIZASPECTOS[[#This Row],[(2) Consecuencia]]))</f>
        <v>Alta</v>
      </c>
      <c r="BF328" s="27" t="str">
        <f t="shared" si="691"/>
        <v>Moderado</v>
      </c>
      <c r="BG328" s="27">
        <f t="shared" si="692"/>
        <v>3</v>
      </c>
      <c r="BH328" s="27">
        <f t="shared" si="693"/>
        <v>5</v>
      </c>
      <c r="BI328" s="27">
        <f t="shared" si="694"/>
        <v>15</v>
      </c>
      <c r="BJ328" s="29">
        <f t="shared" si="695"/>
        <v>15</v>
      </c>
      <c r="BK328" s="78" t="str">
        <f t="shared" si="644"/>
        <v>Potencialmente no tolerable</v>
      </c>
      <c r="BL328" s="27" t="str">
        <f t="shared" si="696"/>
        <v>No</v>
      </c>
      <c r="BM328" s="53" t="s">
        <v>410</v>
      </c>
      <c r="BN328" s="80"/>
      <c r="BO328" s="84">
        <f t="shared" si="697"/>
        <v>0</v>
      </c>
      <c r="BP328" s="83"/>
      <c r="BQ328" s="84" t="str">
        <f t="shared" si="657"/>
        <v/>
      </c>
      <c r="BR328" s="27"/>
      <c r="BS328" s="85" t="str">
        <f t="shared" si="658"/>
        <v/>
      </c>
      <c r="BT328" s="86"/>
      <c r="BU328" s="78">
        <f t="shared" si="698"/>
        <v>15</v>
      </c>
      <c r="BV328" s="78" t="str">
        <f t="shared" si="699"/>
        <v>Potencialmente no tolerable</v>
      </c>
      <c r="BW328" s="84" t="str">
        <f t="shared" si="659"/>
        <v/>
      </c>
      <c r="BX328" s="78" t="str">
        <f t="shared" si="660"/>
        <v/>
      </c>
      <c r="BY328" s="78" t="str">
        <f t="shared" si="661"/>
        <v/>
      </c>
      <c r="BZ328" s="79"/>
      <c r="CA328" s="80"/>
      <c r="CB328" s="84" t="str">
        <f t="shared" si="662"/>
        <v/>
      </c>
      <c r="CC328" s="83"/>
      <c r="CD328" s="84" t="str">
        <f t="shared" si="663"/>
        <v/>
      </c>
      <c r="CE328" s="27"/>
      <c r="CF328" s="85" t="str">
        <f t="shared" si="664"/>
        <v/>
      </c>
      <c r="CG328" s="86"/>
      <c r="CH328" s="78" t="str">
        <f t="shared" si="665"/>
        <v/>
      </c>
      <c r="CI328" s="78" t="str">
        <f t="shared" si="666"/>
        <v/>
      </c>
      <c r="CJ328" s="84" t="str">
        <f t="shared" si="667"/>
        <v/>
      </c>
      <c r="CK328" s="78" t="str">
        <f t="shared" si="668"/>
        <v/>
      </c>
      <c r="CL328" s="78" t="str">
        <f t="shared" si="669"/>
        <v/>
      </c>
      <c r="CM328" s="79"/>
      <c r="CN328" s="80"/>
      <c r="CO328" s="84" t="str">
        <f t="shared" si="670"/>
        <v/>
      </c>
      <c r="CP328" s="83"/>
      <c r="CQ328" s="84" t="str">
        <f t="shared" si="671"/>
        <v/>
      </c>
      <c r="CR328" s="27"/>
      <c r="CS328" s="85" t="str">
        <f t="shared" si="672"/>
        <v/>
      </c>
      <c r="CT328" s="86"/>
      <c r="CU328" s="78" t="str">
        <f t="shared" si="673"/>
        <v/>
      </c>
      <c r="CV328" s="78" t="str">
        <f t="shared" si="674"/>
        <v/>
      </c>
      <c r="CW328" s="84" t="str">
        <f t="shared" si="675"/>
        <v/>
      </c>
      <c r="CX328" s="78" t="str">
        <f t="shared" si="676"/>
        <v/>
      </c>
      <c r="CY328" s="78" t="str">
        <f t="shared" si="677"/>
        <v/>
      </c>
      <c r="CZ328" s="87"/>
    </row>
    <row r="329" spans="1:104" ht="45.75" thickBot="1" x14ac:dyDescent="0.3">
      <c r="A329" s="17">
        <v>326</v>
      </c>
      <c r="B329" s="88" t="str">
        <f t="shared" si="645"/>
        <v>Administración de Bienes y Servicios</v>
      </c>
      <c r="C329" s="88" t="str">
        <f t="shared" si="646"/>
        <v>Generación de vertimientos</v>
      </c>
      <c r="D329" s="88" t="str">
        <f t="shared" si="647"/>
        <v>Contaminación por descarga de aguas residuales no domésticas</v>
      </c>
      <c r="E329" s="92">
        <v>43647</v>
      </c>
      <c r="F329" s="169" t="s">
        <v>334</v>
      </c>
      <c r="G329" s="99" t="s">
        <v>177</v>
      </c>
      <c r="H329" s="99" t="s">
        <v>336</v>
      </c>
      <c r="I329" s="101" t="s">
        <v>11</v>
      </c>
      <c r="J329" s="89" t="s">
        <v>92</v>
      </c>
      <c r="K329" s="105" t="s">
        <v>242</v>
      </c>
      <c r="L329" s="53" t="s">
        <v>263</v>
      </c>
      <c r="M329" s="91" t="s">
        <v>68</v>
      </c>
      <c r="N329" s="101" t="s">
        <v>243</v>
      </c>
      <c r="O329" s="101" t="s">
        <v>461</v>
      </c>
      <c r="P329" s="101" t="s">
        <v>20</v>
      </c>
      <c r="Q329" s="101" t="s">
        <v>51</v>
      </c>
      <c r="R329" s="89" t="s">
        <v>71</v>
      </c>
      <c r="S329" s="102" t="s">
        <v>75</v>
      </c>
      <c r="T329" s="92">
        <v>43647</v>
      </c>
      <c r="U329" s="89" t="s">
        <v>100</v>
      </c>
      <c r="V329" s="89" t="s">
        <v>104</v>
      </c>
      <c r="W329" s="89" t="str">
        <f t="shared" si="648"/>
        <v>Moderado</v>
      </c>
      <c r="X329" s="89">
        <f t="shared" si="681"/>
        <v>3</v>
      </c>
      <c r="Y329" s="89">
        <f t="shared" si="682"/>
        <v>5</v>
      </c>
      <c r="Z329" s="89">
        <f t="shared" si="651"/>
        <v>15</v>
      </c>
      <c r="AA329" s="89" t="str">
        <f t="shared" si="652"/>
        <v>Potencialmente no tolerable</v>
      </c>
      <c r="AB329" s="89" t="str">
        <f t="shared" si="653"/>
        <v>No</v>
      </c>
      <c r="AC329" s="53" t="s">
        <v>306</v>
      </c>
      <c r="AD329" s="91" t="s">
        <v>230</v>
      </c>
      <c r="AE329" s="89">
        <v>0</v>
      </c>
      <c r="AF329" s="93">
        <v>0</v>
      </c>
      <c r="AG329" s="94">
        <f t="shared" si="654"/>
        <v>0</v>
      </c>
      <c r="AH329" s="69">
        <v>0</v>
      </c>
      <c r="AI329" s="186">
        <f t="shared" si="683"/>
        <v>0</v>
      </c>
      <c r="AJ329" s="144">
        <v>44006</v>
      </c>
      <c r="AK329" s="144" t="s">
        <v>291</v>
      </c>
      <c r="AL329" s="156" t="str">
        <f>IF(MATRIZASPECTOS[[#This Row],[(2) Tipo de valoración 2020]]="","",IF(MATRIZASPECTOS[[#This Row],[(2) Tipo de valoración 2020]]="Manual","",MATRIZASPECTOS[[#This Row],[Probabilidad]]))</f>
        <v>Probable</v>
      </c>
      <c r="AM329" s="156" t="str">
        <f>IF(MATRIZASPECTOS[[#This Row],[(2) Tipo de valoración 2020]]="","",IF(MATRIZASPECTOS[[#This Row],[(2) Tipo de valoración 2020]]="Manual","",MATRIZASPECTOS[[#This Row],[Consecuencia]]))</f>
        <v>Alta</v>
      </c>
      <c r="AN329" s="157" t="str">
        <f t="shared" si="684"/>
        <v>Moderado</v>
      </c>
      <c r="AO329" s="157">
        <f t="shared" si="685"/>
        <v>3</v>
      </c>
      <c r="AP329" s="157">
        <f t="shared" si="686"/>
        <v>5</v>
      </c>
      <c r="AQ329" s="89">
        <f t="shared" si="687"/>
        <v>15</v>
      </c>
      <c r="AR329" s="94">
        <f t="shared" si="688"/>
        <v>15</v>
      </c>
      <c r="AS329" s="89" t="str">
        <f t="shared" si="655"/>
        <v>Potencialmente no tolerable</v>
      </c>
      <c r="AT329" s="89" t="str">
        <f t="shared" si="656"/>
        <v>No</v>
      </c>
      <c r="AU329" s="140" t="s">
        <v>314</v>
      </c>
      <c r="AV329" s="37" t="s">
        <v>230</v>
      </c>
      <c r="AW329" s="27">
        <v>0</v>
      </c>
      <c r="AX329" s="191">
        <v>0</v>
      </c>
      <c r="AY329" s="29">
        <f t="shared" si="689"/>
        <v>0</v>
      </c>
      <c r="AZ329" s="27">
        <v>0</v>
      </c>
      <c r="BA329" s="189">
        <f t="shared" si="690"/>
        <v>0</v>
      </c>
      <c r="BB329" s="142">
        <v>44105</v>
      </c>
      <c r="BC329" s="27" t="s">
        <v>291</v>
      </c>
      <c r="BD329" s="27" t="str">
        <f>IF(MATRIZASPECTOS[[#This Row],[(E) Tipo de valoración extraordinaria 2020]]="","",IF(MATRIZASPECTOS[[#This Row],[(E) Tipo de valoración extraordinaria 2020]]="Manual","",MATRIZASPECTOS[[#This Row],[(2) Probabilidad]]))</f>
        <v>Probable</v>
      </c>
      <c r="BE329" s="27" t="str">
        <f>IF(MATRIZASPECTOS[[#This Row],[(E) Tipo de valoración extraordinaria 2020]]="","",IF(MATRIZASPECTOS[[#This Row],[(E) Tipo de valoración extraordinaria 2020]]="Manual","",MATRIZASPECTOS[[#This Row],[(2) Consecuencia]]))</f>
        <v>Alta</v>
      </c>
      <c r="BF329" s="27" t="str">
        <f t="shared" si="691"/>
        <v>Moderado</v>
      </c>
      <c r="BG329" s="27">
        <f t="shared" si="692"/>
        <v>3</v>
      </c>
      <c r="BH329" s="27">
        <f t="shared" si="693"/>
        <v>5</v>
      </c>
      <c r="BI329" s="27">
        <f t="shared" si="694"/>
        <v>15</v>
      </c>
      <c r="BJ329" s="29">
        <f t="shared" si="695"/>
        <v>15</v>
      </c>
      <c r="BK329" s="89" t="str">
        <f t="shared" si="644"/>
        <v>Potencialmente no tolerable</v>
      </c>
      <c r="BL329" s="27" t="str">
        <f t="shared" si="696"/>
        <v>No</v>
      </c>
      <c r="BM329" s="53" t="s">
        <v>423</v>
      </c>
      <c r="BN329" s="91"/>
      <c r="BO329" s="94">
        <f t="shared" si="697"/>
        <v>0</v>
      </c>
      <c r="BP329" s="93"/>
      <c r="BQ329" s="94" t="str">
        <f t="shared" si="657"/>
        <v/>
      </c>
      <c r="BR329" s="69"/>
      <c r="BS329" s="95" t="str">
        <f t="shared" si="658"/>
        <v/>
      </c>
      <c r="BT329" s="96"/>
      <c r="BU329" s="89">
        <f t="shared" si="698"/>
        <v>15</v>
      </c>
      <c r="BV329" s="89" t="str">
        <f t="shared" si="699"/>
        <v>Potencialmente no tolerable</v>
      </c>
      <c r="BW329" s="94" t="str">
        <f t="shared" si="659"/>
        <v/>
      </c>
      <c r="BX329" s="89" t="str">
        <f t="shared" si="660"/>
        <v/>
      </c>
      <c r="BY329" s="89" t="str">
        <f t="shared" si="661"/>
        <v/>
      </c>
      <c r="BZ329" s="90"/>
      <c r="CA329" s="91"/>
      <c r="CB329" s="94" t="str">
        <f t="shared" si="662"/>
        <v/>
      </c>
      <c r="CC329" s="93"/>
      <c r="CD329" s="94" t="str">
        <f t="shared" si="663"/>
        <v/>
      </c>
      <c r="CE329" s="69"/>
      <c r="CF329" s="95" t="str">
        <f t="shared" si="664"/>
        <v/>
      </c>
      <c r="CG329" s="96"/>
      <c r="CH329" s="89" t="str">
        <f t="shared" si="665"/>
        <v/>
      </c>
      <c r="CI329" s="89" t="str">
        <f t="shared" si="666"/>
        <v/>
      </c>
      <c r="CJ329" s="94" t="str">
        <f t="shared" si="667"/>
        <v/>
      </c>
      <c r="CK329" s="89" t="str">
        <f t="shared" si="668"/>
        <v/>
      </c>
      <c r="CL329" s="89" t="str">
        <f t="shared" si="669"/>
        <v/>
      </c>
      <c r="CM329" s="90"/>
      <c r="CN329" s="91"/>
      <c r="CO329" s="94" t="str">
        <f t="shared" si="670"/>
        <v/>
      </c>
      <c r="CP329" s="93"/>
      <c r="CQ329" s="94" t="str">
        <f t="shared" si="671"/>
        <v/>
      </c>
      <c r="CR329" s="69"/>
      <c r="CS329" s="95" t="str">
        <f t="shared" si="672"/>
        <v/>
      </c>
      <c r="CT329" s="96"/>
      <c r="CU329" s="89" t="str">
        <f t="shared" si="673"/>
        <v/>
      </c>
      <c r="CV329" s="89" t="str">
        <f t="shared" si="674"/>
        <v/>
      </c>
      <c r="CW329" s="94" t="str">
        <f t="shared" si="675"/>
        <v/>
      </c>
      <c r="CX329" s="89" t="str">
        <f t="shared" si="676"/>
        <v/>
      </c>
      <c r="CY329" s="89" t="str">
        <f t="shared" si="677"/>
        <v/>
      </c>
      <c r="CZ329" s="97"/>
    </row>
    <row r="330" spans="1:104" ht="45.75" thickBot="1" x14ac:dyDescent="0.3">
      <c r="A330" s="17">
        <v>327</v>
      </c>
      <c r="B330" s="76" t="str">
        <f t="shared" ref="B330:B352" si="700">IF(I330="","",I330)</f>
        <v>Gestión Financiera</v>
      </c>
      <c r="C330" s="76" t="str">
        <f t="shared" ref="C330:C352" si="701">IF(P330="","",P330)</f>
        <v>Consumo del recurso hídrico</v>
      </c>
      <c r="D330" s="76" t="str">
        <f t="shared" ref="D330:D352" si="702">IF(Q330="","",Q330)</f>
        <v>Agotamiento del recurso hídrico</v>
      </c>
      <c r="E330" s="82">
        <v>43647</v>
      </c>
      <c r="F330" s="168" t="s">
        <v>334</v>
      </c>
      <c r="G330" s="99" t="s">
        <v>177</v>
      </c>
      <c r="H330" s="99" t="s">
        <v>338</v>
      </c>
      <c r="I330" s="77" t="s">
        <v>12</v>
      </c>
      <c r="J330" s="78" t="s">
        <v>90</v>
      </c>
      <c r="K330" s="111" t="s">
        <v>230</v>
      </c>
      <c r="L330" s="53" t="s">
        <v>273</v>
      </c>
      <c r="M330" s="80" t="s">
        <v>233</v>
      </c>
      <c r="N330" s="77" t="s">
        <v>199</v>
      </c>
      <c r="O330" s="77" t="s">
        <v>461</v>
      </c>
      <c r="P330" s="77" t="s">
        <v>21</v>
      </c>
      <c r="Q330" s="77" t="s">
        <v>52</v>
      </c>
      <c r="R330" s="78" t="s">
        <v>71</v>
      </c>
      <c r="S330" s="81" t="s">
        <v>75</v>
      </c>
      <c r="T330" s="82">
        <v>43647</v>
      </c>
      <c r="U330" s="78" t="s">
        <v>100</v>
      </c>
      <c r="V330" s="78" t="s">
        <v>103</v>
      </c>
      <c r="W330" s="78" t="str">
        <f t="shared" ref="W330:W352" si="703">IF(Z330="","",IF(Z330&lt;=10,"Bajo",IF(Z330&lt;=15,"Moderado",IF(Z330&gt;15,"Alto",""))))</f>
        <v>Bajo</v>
      </c>
      <c r="X330" s="78">
        <f t="shared" si="681"/>
        <v>3</v>
      </c>
      <c r="Y330" s="78">
        <f t="shared" si="682"/>
        <v>3</v>
      </c>
      <c r="Z330" s="78">
        <f t="shared" ref="Z330:Z352" si="704">IF(X330="","",IF(Y330="","",(X330*Y330)))</f>
        <v>9</v>
      </c>
      <c r="AA330" s="78" t="str">
        <f t="shared" ref="AA330:AA352" si="705">IF(Z330="","",IF(Z330&lt;=10,"Tolerable",IF(Z330&lt;=15,"Potencialmente no tolerable",IF(Z330&gt;15,"No tolerable",""))))</f>
        <v>Tolerable</v>
      </c>
      <c r="AB330" s="78" t="str">
        <f t="shared" ref="AB330:AB352" si="706">IF(AA330="","",IF(AA330="Tolerable","No",IF(AA330="Potencialmente no tolerable","No",IF(AA330="No tolerable","Si",""))))</f>
        <v>No</v>
      </c>
      <c r="AC330" s="53" t="s">
        <v>306</v>
      </c>
      <c r="AD330" s="80" t="s">
        <v>230</v>
      </c>
      <c r="AE330" s="78">
        <v>0</v>
      </c>
      <c r="AF330" s="83">
        <v>0</v>
      </c>
      <c r="AG330" s="84">
        <f t="shared" ref="AG330:AG354" si="707">IF(AE330="","",IF(AF330="","",(AE330-(AE330*AF330))))</f>
        <v>0</v>
      </c>
      <c r="AH330" s="27">
        <v>0</v>
      </c>
      <c r="AI330" s="187">
        <f t="shared" si="683"/>
        <v>0</v>
      </c>
      <c r="AJ330" s="145">
        <v>44006</v>
      </c>
      <c r="AK330" s="145" t="s">
        <v>291</v>
      </c>
      <c r="AL330" s="158" t="str">
        <f>IF(MATRIZASPECTOS[[#This Row],[(2) Tipo de valoración 2020]]="","",IF(MATRIZASPECTOS[[#This Row],[(2) Tipo de valoración 2020]]="Manual","",MATRIZASPECTOS[[#This Row],[Probabilidad]]))</f>
        <v>Probable</v>
      </c>
      <c r="AM330" s="158" t="str">
        <f>IF(MATRIZASPECTOS[[#This Row],[(2) Tipo de valoración 2020]]="","",IF(MATRIZASPECTOS[[#This Row],[(2) Tipo de valoración 2020]]="Manual","",MATRIZASPECTOS[[#This Row],[Consecuencia]]))</f>
        <v>Moderada</v>
      </c>
      <c r="AN330" s="159" t="str">
        <f t="shared" si="684"/>
        <v>Bajo</v>
      </c>
      <c r="AO330" s="159">
        <f t="shared" si="685"/>
        <v>3</v>
      </c>
      <c r="AP330" s="159">
        <f t="shared" si="686"/>
        <v>3</v>
      </c>
      <c r="AQ330" s="78">
        <f t="shared" si="687"/>
        <v>9</v>
      </c>
      <c r="AR330" s="84">
        <f t="shared" si="688"/>
        <v>9</v>
      </c>
      <c r="AS330" s="78" t="str">
        <f t="shared" ref="AS330:AS352" si="708">IF(AR330="","",IF(AR330&lt;=10,"Tolerable",IF(AR330&lt;=15,"Potencialmente no tolerable",IF(AR330&gt;15,"No tolerable",""))))</f>
        <v>Tolerable</v>
      </c>
      <c r="AT330" s="78" t="str">
        <f t="shared" ref="AT330:AT352" si="709">IF(AS330="","",IF(AS330="Tolerable","No",IF(AS330="Potencialmente no tolerable","No",IF(AS330="No tolerable","Si",""))))</f>
        <v>No</v>
      </c>
      <c r="AU330" s="140" t="s">
        <v>300</v>
      </c>
      <c r="AV330" s="37" t="s">
        <v>230</v>
      </c>
      <c r="AW330" s="27">
        <v>0</v>
      </c>
      <c r="AX330" s="191">
        <v>0</v>
      </c>
      <c r="AY330" s="29">
        <f t="shared" si="689"/>
        <v>0</v>
      </c>
      <c r="AZ330" s="27">
        <v>0</v>
      </c>
      <c r="BA330" s="189">
        <f t="shared" si="690"/>
        <v>0</v>
      </c>
      <c r="BB330" s="142">
        <v>44105</v>
      </c>
      <c r="BC330" s="27" t="s">
        <v>292</v>
      </c>
      <c r="BD330" s="27" t="s">
        <v>99</v>
      </c>
      <c r="BE330" s="27" t="s">
        <v>102</v>
      </c>
      <c r="BF330" s="27" t="str">
        <f t="shared" si="691"/>
        <v>Bajo</v>
      </c>
      <c r="BG330" s="27">
        <f t="shared" si="692"/>
        <v>1</v>
      </c>
      <c r="BH330" s="27">
        <f t="shared" si="693"/>
        <v>1</v>
      </c>
      <c r="BI330" s="27">
        <f t="shared" si="694"/>
        <v>1</v>
      </c>
      <c r="BJ330" s="29">
        <f t="shared" si="695"/>
        <v>1</v>
      </c>
      <c r="BK330" s="78" t="str">
        <f t="shared" si="644"/>
        <v>Tolerable</v>
      </c>
      <c r="BL330" s="27" t="str">
        <f t="shared" si="696"/>
        <v>No</v>
      </c>
      <c r="BM330" s="53" t="s">
        <v>395</v>
      </c>
      <c r="BN330" s="80"/>
      <c r="BO330" s="84">
        <f t="shared" si="697"/>
        <v>0</v>
      </c>
      <c r="BP330" s="83"/>
      <c r="BQ330" s="84" t="str">
        <f t="shared" ref="BQ330:BQ352" si="710">IF(BO330="","",IF(BP330="","",(BO330-(BO330*BP330))))</f>
        <v/>
      </c>
      <c r="BR330" s="27"/>
      <c r="BS330" s="85" t="str">
        <f t="shared" ref="BS330:BS352" si="711">IF(BQ330="","",IF(BR330="","",((BQ330-BR330)/BQ330)))</f>
        <v/>
      </c>
      <c r="BT330" s="86"/>
      <c r="BU330" s="78">
        <f t="shared" si="698"/>
        <v>9</v>
      </c>
      <c r="BV330" s="78" t="str">
        <f t="shared" si="699"/>
        <v>Tolerable</v>
      </c>
      <c r="BW330" s="84" t="str">
        <f t="shared" ref="BW330:BW352" si="712">IF(BS330="","",(IF(BS330&lt;=-1%,(BU330+(ABS(BU330*BS330))),(BU330-((ABS(BU330*BS330))+BP330)))))</f>
        <v/>
      </c>
      <c r="BX330" s="78" t="str">
        <f t="shared" ref="BX330:BX352" si="713">IF(BW330="","",IF(BW330&lt;=10,"Tolerable",IF(BW330&lt;=15,"Potencialmente no tolerable",IF(BW330&gt;15,"No tolerable",""))))</f>
        <v/>
      </c>
      <c r="BY330" s="78" t="str">
        <f t="shared" ref="BY330:BY352" si="714">IF(BX330="","",IF(BX330="Tolerable","No",IF(BX330="Potencialmente no tolerable","No",IF(BX330="No tolerable","Si",""))))</f>
        <v/>
      </c>
      <c r="BZ330" s="79"/>
      <c r="CA330" s="80"/>
      <c r="CB330" s="84" t="str">
        <f t="shared" ref="CB330:CB352" si="715">IF(BR330="","",BR330)</f>
        <v/>
      </c>
      <c r="CC330" s="83"/>
      <c r="CD330" s="84" t="str">
        <f t="shared" ref="CD330:CD352" si="716">IF(CB330="","",IF(CC330="","",(CB330-(CB330*CC330))))</f>
        <v/>
      </c>
      <c r="CE330" s="27"/>
      <c r="CF330" s="85" t="str">
        <f t="shared" ref="CF330:CF352" si="717">IF(CD330="","",IF(CE330="","",((CD330-CE330)/CD330)))</f>
        <v/>
      </c>
      <c r="CG330" s="86"/>
      <c r="CH330" s="78" t="str">
        <f t="shared" ref="CH330:CH352" si="718">IF(BW330="","",BW330)</f>
        <v/>
      </c>
      <c r="CI330" s="78" t="str">
        <f t="shared" ref="CI330:CI352" si="719">IF(BX330="","",BX330)</f>
        <v/>
      </c>
      <c r="CJ330" s="84" t="str">
        <f t="shared" ref="CJ330:CJ352" si="720">IF(CF330="","",(IF(CF330&lt;=-1%,(CH330+(ABS(CH330*CF330))),(CH330-((ABS(CH330*CF330))+CC330)))))</f>
        <v/>
      </c>
      <c r="CK330" s="78" t="str">
        <f t="shared" ref="CK330:CK352" si="721">IF(CJ330="","",IF(CJ330&lt;=10,"Tolerable",IF(CJ330&lt;=15,"Potencialmente no tolerable",IF(CJ330&gt;15,"No tolerable",""))))</f>
        <v/>
      </c>
      <c r="CL330" s="78" t="str">
        <f t="shared" ref="CL330:CL352" si="722">IF(CK330="","",IF(CK330="Tolerable","No",IF(CK330="Potencialmente no tolerable","No",IF(CK330="No tolerable","Si",""))))</f>
        <v/>
      </c>
      <c r="CM330" s="79"/>
      <c r="CN330" s="80"/>
      <c r="CO330" s="84" t="str">
        <f t="shared" ref="CO330:CO352" si="723">IF(CE330="","",CE330)</f>
        <v/>
      </c>
      <c r="CP330" s="83"/>
      <c r="CQ330" s="84" t="str">
        <f t="shared" ref="CQ330:CQ352" si="724">IF(CO330="","",IF(CP330="","",(CO330-(CO330*CP330))))</f>
        <v/>
      </c>
      <c r="CR330" s="27"/>
      <c r="CS330" s="85" t="str">
        <f t="shared" ref="CS330:CS352" si="725">IF(CQ330="","",IF(CR330="","",((CQ330-CR330)/CQ330)))</f>
        <v/>
      </c>
      <c r="CT330" s="86"/>
      <c r="CU330" s="78" t="str">
        <f t="shared" ref="CU330:CU352" si="726">IF(CJ330="","",CJ330)</f>
        <v/>
      </c>
      <c r="CV330" s="78" t="str">
        <f t="shared" ref="CV330:CV352" si="727">IF(CK330="","",CK330)</f>
        <v/>
      </c>
      <c r="CW330" s="84" t="str">
        <f t="shared" ref="CW330:CW352" si="728">IF(CS330="","",(IF(CS330&lt;=-1%,(CU330+(ABS(CU330*CS330))),(CU330-((ABS(CU330*CS330))+CP330)))))</f>
        <v/>
      </c>
      <c r="CX330" s="78" t="str">
        <f t="shared" ref="CX330:CX352" si="729">IF(CW330="","",IF(CW330&lt;=10,"Tolerable",IF(CW330&lt;=15,"Potencialmente no tolerable",IF(CW330&gt;15,"No tolerable",""))))</f>
        <v/>
      </c>
      <c r="CY330" s="78" t="str">
        <f t="shared" ref="CY330:CY352" si="730">IF(CX330="","",IF(CX330="Tolerable","No",IF(CX330="Potencialmente no tolerable","No",IF(CX330="No tolerable","Si",""))))</f>
        <v/>
      </c>
      <c r="CZ330" s="87"/>
    </row>
    <row r="331" spans="1:104" ht="45.75" thickBot="1" x14ac:dyDescent="0.3">
      <c r="A331" s="17">
        <v>328</v>
      </c>
      <c r="B331" s="76" t="str">
        <f t="shared" si="700"/>
        <v>Gestión Financiera</v>
      </c>
      <c r="C331" s="76" t="str">
        <f t="shared" si="701"/>
        <v>Consumo del recurso hídrico</v>
      </c>
      <c r="D331" s="76" t="str">
        <f t="shared" si="702"/>
        <v>Agotamiento del recurso hídrico</v>
      </c>
      <c r="E331" s="82">
        <v>43647</v>
      </c>
      <c r="F331" s="168" t="s">
        <v>334</v>
      </c>
      <c r="G331" s="99" t="s">
        <v>177</v>
      </c>
      <c r="H331" s="99" t="s">
        <v>338</v>
      </c>
      <c r="I331" s="77" t="s">
        <v>12</v>
      </c>
      <c r="J331" s="78" t="s">
        <v>90</v>
      </c>
      <c r="K331" s="111" t="s">
        <v>230</v>
      </c>
      <c r="L331" s="53" t="s">
        <v>273</v>
      </c>
      <c r="M331" s="80" t="s">
        <v>233</v>
      </c>
      <c r="N331" s="77" t="s">
        <v>200</v>
      </c>
      <c r="O331" s="77" t="s">
        <v>461</v>
      </c>
      <c r="P331" s="77" t="s">
        <v>21</v>
      </c>
      <c r="Q331" s="77" t="s">
        <v>52</v>
      </c>
      <c r="R331" s="78" t="s">
        <v>71</v>
      </c>
      <c r="S331" s="81" t="s">
        <v>75</v>
      </c>
      <c r="T331" s="82">
        <v>43647</v>
      </c>
      <c r="U331" s="78" t="s">
        <v>99</v>
      </c>
      <c r="V331" s="78" t="s">
        <v>102</v>
      </c>
      <c r="W331" s="78" t="str">
        <f t="shared" si="703"/>
        <v>Bajo</v>
      </c>
      <c r="X331" s="78">
        <f t="shared" si="681"/>
        <v>1</v>
      </c>
      <c r="Y331" s="78">
        <f t="shared" si="682"/>
        <v>1</v>
      </c>
      <c r="Z331" s="78">
        <f t="shared" si="704"/>
        <v>1</v>
      </c>
      <c r="AA331" s="78" t="str">
        <f t="shared" si="705"/>
        <v>Tolerable</v>
      </c>
      <c r="AB331" s="78" t="str">
        <f t="shared" si="706"/>
        <v>No</v>
      </c>
      <c r="AC331" s="53" t="s">
        <v>306</v>
      </c>
      <c r="AD331" s="80" t="s">
        <v>230</v>
      </c>
      <c r="AE331" s="78">
        <v>0</v>
      </c>
      <c r="AF331" s="83">
        <v>0</v>
      </c>
      <c r="AG331" s="84">
        <f t="shared" si="707"/>
        <v>0</v>
      </c>
      <c r="AH331" s="27">
        <v>0</v>
      </c>
      <c r="AI331" s="187">
        <f t="shared" si="683"/>
        <v>0</v>
      </c>
      <c r="AJ331" s="145">
        <v>44006</v>
      </c>
      <c r="AK331" s="145" t="s">
        <v>291</v>
      </c>
      <c r="AL331" s="158" t="str">
        <f>IF(MATRIZASPECTOS[[#This Row],[(2) Tipo de valoración 2020]]="","",IF(MATRIZASPECTOS[[#This Row],[(2) Tipo de valoración 2020]]="Manual","",MATRIZASPECTOS[[#This Row],[Probabilidad]]))</f>
        <v>Improbable</v>
      </c>
      <c r="AM331" s="158" t="str">
        <f>IF(MATRIZASPECTOS[[#This Row],[(2) Tipo de valoración 2020]]="","",IF(MATRIZASPECTOS[[#This Row],[(2) Tipo de valoración 2020]]="Manual","",MATRIZASPECTOS[[#This Row],[Consecuencia]]))</f>
        <v>Baja</v>
      </c>
      <c r="AN331" s="159" t="str">
        <f t="shared" si="684"/>
        <v>Bajo</v>
      </c>
      <c r="AO331" s="159">
        <f t="shared" si="685"/>
        <v>1</v>
      </c>
      <c r="AP331" s="159">
        <f t="shared" si="686"/>
        <v>1</v>
      </c>
      <c r="AQ331" s="78">
        <f t="shared" si="687"/>
        <v>1</v>
      </c>
      <c r="AR331" s="84">
        <f t="shared" si="688"/>
        <v>1</v>
      </c>
      <c r="AS331" s="78" t="str">
        <f t="shared" si="708"/>
        <v>Tolerable</v>
      </c>
      <c r="AT331" s="78" t="str">
        <f t="shared" si="709"/>
        <v>No</v>
      </c>
      <c r="AU331" s="140" t="s">
        <v>300</v>
      </c>
      <c r="AV331" s="37" t="s">
        <v>230</v>
      </c>
      <c r="AW331" s="27">
        <v>0</v>
      </c>
      <c r="AX331" s="191">
        <v>0</v>
      </c>
      <c r="AY331" s="29">
        <f t="shared" si="689"/>
        <v>0</v>
      </c>
      <c r="AZ331" s="27">
        <v>0</v>
      </c>
      <c r="BA331" s="189">
        <f t="shared" si="690"/>
        <v>0</v>
      </c>
      <c r="BB331" s="142">
        <v>44105</v>
      </c>
      <c r="BC331" s="27" t="s">
        <v>292</v>
      </c>
      <c r="BD331" s="27" t="s">
        <v>99</v>
      </c>
      <c r="BE331" s="27" t="s">
        <v>102</v>
      </c>
      <c r="BF331" s="27" t="str">
        <f t="shared" si="691"/>
        <v>Bajo</v>
      </c>
      <c r="BG331" s="27">
        <f t="shared" si="692"/>
        <v>1</v>
      </c>
      <c r="BH331" s="27">
        <f t="shared" si="693"/>
        <v>1</v>
      </c>
      <c r="BI331" s="27">
        <f t="shared" si="694"/>
        <v>1</v>
      </c>
      <c r="BJ331" s="29">
        <f t="shared" si="695"/>
        <v>1</v>
      </c>
      <c r="BK331" s="78" t="str">
        <f t="shared" si="644"/>
        <v>Tolerable</v>
      </c>
      <c r="BL331" s="27" t="str">
        <f t="shared" si="696"/>
        <v>No</v>
      </c>
      <c r="BM331" s="53" t="s">
        <v>395</v>
      </c>
      <c r="BN331" s="80"/>
      <c r="BO331" s="84">
        <f t="shared" si="697"/>
        <v>0</v>
      </c>
      <c r="BP331" s="83"/>
      <c r="BQ331" s="84" t="str">
        <f t="shared" si="710"/>
        <v/>
      </c>
      <c r="BR331" s="27"/>
      <c r="BS331" s="85" t="str">
        <f t="shared" si="711"/>
        <v/>
      </c>
      <c r="BT331" s="86"/>
      <c r="BU331" s="78">
        <f t="shared" si="698"/>
        <v>1</v>
      </c>
      <c r="BV331" s="78" t="str">
        <f t="shared" si="699"/>
        <v>Tolerable</v>
      </c>
      <c r="BW331" s="84" t="str">
        <f t="shared" si="712"/>
        <v/>
      </c>
      <c r="BX331" s="78" t="str">
        <f t="shared" si="713"/>
        <v/>
      </c>
      <c r="BY331" s="78" t="str">
        <f t="shared" si="714"/>
        <v/>
      </c>
      <c r="BZ331" s="79"/>
      <c r="CA331" s="80"/>
      <c r="CB331" s="84" t="str">
        <f t="shared" si="715"/>
        <v/>
      </c>
      <c r="CC331" s="83"/>
      <c r="CD331" s="84" t="str">
        <f t="shared" si="716"/>
        <v/>
      </c>
      <c r="CE331" s="27"/>
      <c r="CF331" s="85" t="str">
        <f t="shared" si="717"/>
        <v/>
      </c>
      <c r="CG331" s="86"/>
      <c r="CH331" s="78" t="str">
        <f t="shared" si="718"/>
        <v/>
      </c>
      <c r="CI331" s="78" t="str">
        <f t="shared" si="719"/>
        <v/>
      </c>
      <c r="CJ331" s="84" t="str">
        <f t="shared" si="720"/>
        <v/>
      </c>
      <c r="CK331" s="78" t="str">
        <f t="shared" si="721"/>
        <v/>
      </c>
      <c r="CL331" s="78" t="str">
        <f t="shared" si="722"/>
        <v/>
      </c>
      <c r="CM331" s="79"/>
      <c r="CN331" s="80"/>
      <c r="CO331" s="84" t="str">
        <f t="shared" si="723"/>
        <v/>
      </c>
      <c r="CP331" s="83"/>
      <c r="CQ331" s="84" t="str">
        <f t="shared" si="724"/>
        <v/>
      </c>
      <c r="CR331" s="27"/>
      <c r="CS331" s="85" t="str">
        <f t="shared" si="725"/>
        <v/>
      </c>
      <c r="CT331" s="86"/>
      <c r="CU331" s="78" t="str">
        <f t="shared" si="726"/>
        <v/>
      </c>
      <c r="CV331" s="78" t="str">
        <f t="shared" si="727"/>
        <v/>
      </c>
      <c r="CW331" s="84" t="str">
        <f t="shared" si="728"/>
        <v/>
      </c>
      <c r="CX331" s="78" t="str">
        <f t="shared" si="729"/>
        <v/>
      </c>
      <c r="CY331" s="78" t="str">
        <f t="shared" si="730"/>
        <v/>
      </c>
      <c r="CZ331" s="87"/>
    </row>
    <row r="332" spans="1:104" ht="63.75" thickBot="1" x14ac:dyDescent="0.3">
      <c r="A332" s="17">
        <v>329</v>
      </c>
      <c r="B332" s="76" t="str">
        <f t="shared" si="700"/>
        <v>Gestión Financiera</v>
      </c>
      <c r="C332" s="76" t="str">
        <f t="shared" si="701"/>
        <v>Consumo de energía eléctrica</v>
      </c>
      <c r="D332" s="76" t="str">
        <f t="shared" si="702"/>
        <v>Presión sobre el recurso energético eléctrico</v>
      </c>
      <c r="E332" s="82">
        <v>43647</v>
      </c>
      <c r="F332" s="168" t="s">
        <v>334</v>
      </c>
      <c r="G332" s="99" t="s">
        <v>177</v>
      </c>
      <c r="H332" s="99" t="s">
        <v>338</v>
      </c>
      <c r="I332" s="77" t="s">
        <v>12</v>
      </c>
      <c r="J332" s="78" t="s">
        <v>90</v>
      </c>
      <c r="K332" s="111" t="s">
        <v>230</v>
      </c>
      <c r="L332" s="53" t="s">
        <v>273</v>
      </c>
      <c r="M332" s="80" t="s">
        <v>233</v>
      </c>
      <c r="N332" s="77" t="s">
        <v>201</v>
      </c>
      <c r="O332" s="77" t="s">
        <v>461</v>
      </c>
      <c r="P332" s="77" t="s">
        <v>36</v>
      </c>
      <c r="Q332" s="77" t="s">
        <v>65</v>
      </c>
      <c r="R332" s="78" t="s">
        <v>71</v>
      </c>
      <c r="S332" s="81" t="s">
        <v>75</v>
      </c>
      <c r="T332" s="82">
        <v>43647</v>
      </c>
      <c r="U332" s="78" t="s">
        <v>101</v>
      </c>
      <c r="V332" s="78" t="s">
        <v>104</v>
      </c>
      <c r="W332" s="78" t="str">
        <f t="shared" si="703"/>
        <v>Alto</v>
      </c>
      <c r="X332" s="78">
        <f t="shared" si="681"/>
        <v>5</v>
      </c>
      <c r="Y332" s="78">
        <f t="shared" si="682"/>
        <v>5</v>
      </c>
      <c r="Z332" s="78">
        <f t="shared" si="704"/>
        <v>25</v>
      </c>
      <c r="AA332" s="78" t="str">
        <f t="shared" si="705"/>
        <v>No tolerable</v>
      </c>
      <c r="AB332" s="78" t="str">
        <f t="shared" si="706"/>
        <v>Si</v>
      </c>
      <c r="AC332" s="53" t="s">
        <v>307</v>
      </c>
      <c r="AD332" s="80" t="s">
        <v>283</v>
      </c>
      <c r="AE332" s="78">
        <v>68.84</v>
      </c>
      <c r="AF332" s="83">
        <v>0</v>
      </c>
      <c r="AG332" s="84">
        <f t="shared" si="707"/>
        <v>68.84</v>
      </c>
      <c r="AH332" s="27">
        <v>76.09</v>
      </c>
      <c r="AI332" s="187">
        <f t="shared" si="683"/>
        <v>-0.10531667635095875</v>
      </c>
      <c r="AJ332" s="145">
        <v>44006</v>
      </c>
      <c r="AK332" s="145" t="s">
        <v>291</v>
      </c>
      <c r="AL332" s="158" t="str">
        <f>IF(MATRIZASPECTOS[[#This Row],[(2) Tipo de valoración 2020]]="","",IF(MATRIZASPECTOS[[#This Row],[(2) Tipo de valoración 2020]]="Manual","",MATRIZASPECTOS[[#This Row],[Probabilidad]]))</f>
        <v>Certeza</v>
      </c>
      <c r="AM332" s="158" t="str">
        <f>IF(MATRIZASPECTOS[[#This Row],[(2) Tipo de valoración 2020]]="","",IF(MATRIZASPECTOS[[#This Row],[(2) Tipo de valoración 2020]]="Manual","",MATRIZASPECTOS[[#This Row],[Consecuencia]]))</f>
        <v>Alta</v>
      </c>
      <c r="AN332" s="159" t="str">
        <f t="shared" si="684"/>
        <v>Alto</v>
      </c>
      <c r="AO332" s="159">
        <f t="shared" si="685"/>
        <v>5</v>
      </c>
      <c r="AP332" s="159">
        <f t="shared" si="686"/>
        <v>5</v>
      </c>
      <c r="AQ332" s="78">
        <f t="shared" si="687"/>
        <v>25</v>
      </c>
      <c r="AR332" s="84">
        <f t="shared" si="688"/>
        <v>27.632916908773968</v>
      </c>
      <c r="AS332" s="78" t="str">
        <f t="shared" si="708"/>
        <v>No tolerable</v>
      </c>
      <c r="AT332" s="78" t="str">
        <f t="shared" si="709"/>
        <v>Si</v>
      </c>
      <c r="AU332" s="140" t="s">
        <v>301</v>
      </c>
      <c r="AV332" s="37" t="s">
        <v>283</v>
      </c>
      <c r="AW332" s="27">
        <v>76.09</v>
      </c>
      <c r="AX332" s="191">
        <v>0.14845894940336801</v>
      </c>
      <c r="AY332" s="29">
        <f t="shared" si="689"/>
        <v>64.793758539897738</v>
      </c>
      <c r="AZ332" s="27">
        <v>59.39</v>
      </c>
      <c r="BA332" s="189">
        <f t="shared" si="690"/>
        <v>8.3399368421732956E-2</v>
      </c>
      <c r="BB332" s="142">
        <v>44105</v>
      </c>
      <c r="BC332" s="27" t="s">
        <v>291</v>
      </c>
      <c r="BD332" s="27" t="str">
        <f>IF(MATRIZASPECTOS[[#This Row],[(E) Tipo de valoración extraordinaria 2020]]="","",IF(MATRIZASPECTOS[[#This Row],[(E) Tipo de valoración extraordinaria 2020]]="Manual","",MATRIZASPECTOS[[#This Row],[(2) Probabilidad]]))</f>
        <v>Certeza</v>
      </c>
      <c r="BE332" s="27" t="str">
        <f>IF(MATRIZASPECTOS[[#This Row],[(E) Tipo de valoración extraordinaria 2020]]="","",IF(MATRIZASPECTOS[[#This Row],[(E) Tipo de valoración extraordinaria 2020]]="Manual","",MATRIZASPECTOS[[#This Row],[(2) Consecuencia]]))</f>
        <v>Alta</v>
      </c>
      <c r="BF332" s="27" t="str">
        <f t="shared" si="691"/>
        <v>Alto</v>
      </c>
      <c r="BG332" s="27">
        <f t="shared" si="692"/>
        <v>5</v>
      </c>
      <c r="BH332" s="27">
        <f t="shared" si="693"/>
        <v>5</v>
      </c>
      <c r="BI332" s="29">
        <f t="shared" si="694"/>
        <v>27.632916908773968</v>
      </c>
      <c r="BJ332" s="29">
        <f t="shared" si="695"/>
        <v>25.179890141528624</v>
      </c>
      <c r="BK332" s="78" t="str">
        <f t="shared" si="644"/>
        <v>No tolerable</v>
      </c>
      <c r="BL332" s="27" t="str">
        <f t="shared" si="696"/>
        <v>Si</v>
      </c>
      <c r="BM332" s="53" t="s">
        <v>453</v>
      </c>
      <c r="BN332" s="80"/>
      <c r="BO332" s="84">
        <f t="shared" si="697"/>
        <v>76.09</v>
      </c>
      <c r="BP332" s="83"/>
      <c r="BQ332" s="84" t="str">
        <f t="shared" si="710"/>
        <v/>
      </c>
      <c r="BR332" s="27"/>
      <c r="BS332" s="85" t="str">
        <f t="shared" si="711"/>
        <v/>
      </c>
      <c r="BT332" s="86"/>
      <c r="BU332" s="78">
        <f t="shared" si="698"/>
        <v>27.632916908773968</v>
      </c>
      <c r="BV332" s="78" t="str">
        <f t="shared" si="699"/>
        <v>No tolerable</v>
      </c>
      <c r="BW332" s="84" t="str">
        <f t="shared" si="712"/>
        <v/>
      </c>
      <c r="BX332" s="78" t="str">
        <f t="shared" si="713"/>
        <v/>
      </c>
      <c r="BY332" s="78" t="str">
        <f t="shared" si="714"/>
        <v/>
      </c>
      <c r="BZ332" s="79"/>
      <c r="CA332" s="80"/>
      <c r="CB332" s="84" t="str">
        <f t="shared" si="715"/>
        <v/>
      </c>
      <c r="CC332" s="83"/>
      <c r="CD332" s="84" t="str">
        <f t="shared" si="716"/>
        <v/>
      </c>
      <c r="CE332" s="27"/>
      <c r="CF332" s="85" t="str">
        <f t="shared" si="717"/>
        <v/>
      </c>
      <c r="CG332" s="86"/>
      <c r="CH332" s="78" t="str">
        <f t="shared" si="718"/>
        <v/>
      </c>
      <c r="CI332" s="78" t="str">
        <f t="shared" si="719"/>
        <v/>
      </c>
      <c r="CJ332" s="84" t="str">
        <f t="shared" si="720"/>
        <v/>
      </c>
      <c r="CK332" s="78" t="str">
        <f t="shared" si="721"/>
        <v/>
      </c>
      <c r="CL332" s="78" t="str">
        <f t="shared" si="722"/>
        <v/>
      </c>
      <c r="CM332" s="79"/>
      <c r="CN332" s="80"/>
      <c r="CO332" s="84" t="str">
        <f t="shared" si="723"/>
        <v/>
      </c>
      <c r="CP332" s="83"/>
      <c r="CQ332" s="84" t="str">
        <f t="shared" si="724"/>
        <v/>
      </c>
      <c r="CR332" s="27"/>
      <c r="CS332" s="85" t="str">
        <f t="shared" si="725"/>
        <v/>
      </c>
      <c r="CT332" s="86"/>
      <c r="CU332" s="78" t="str">
        <f t="shared" si="726"/>
        <v/>
      </c>
      <c r="CV332" s="78" t="str">
        <f t="shared" si="727"/>
        <v/>
      </c>
      <c r="CW332" s="84" t="str">
        <f t="shared" si="728"/>
        <v/>
      </c>
      <c r="CX332" s="78" t="str">
        <f t="shared" si="729"/>
        <v/>
      </c>
      <c r="CY332" s="78" t="str">
        <f t="shared" si="730"/>
        <v/>
      </c>
      <c r="CZ332" s="87"/>
    </row>
    <row r="333" spans="1:104" ht="45.75" thickBot="1" x14ac:dyDescent="0.3">
      <c r="A333" s="17">
        <v>330</v>
      </c>
      <c r="B333" s="76" t="str">
        <f t="shared" si="700"/>
        <v>Gestión Financiera</v>
      </c>
      <c r="C333" s="76" t="str">
        <f t="shared" si="701"/>
        <v>Consumo de materias primas e insumos</v>
      </c>
      <c r="D333" s="76" t="str">
        <f t="shared" si="702"/>
        <v>Agotamiento de los recursos naturales no renovables</v>
      </c>
      <c r="E333" s="82">
        <v>43647</v>
      </c>
      <c r="F333" s="168" t="s">
        <v>334</v>
      </c>
      <c r="G333" s="99" t="s">
        <v>177</v>
      </c>
      <c r="H333" s="99" t="s">
        <v>338</v>
      </c>
      <c r="I333" s="77" t="s">
        <v>12</v>
      </c>
      <c r="J333" s="78" t="s">
        <v>90</v>
      </c>
      <c r="K333" s="111" t="s">
        <v>230</v>
      </c>
      <c r="L333" s="53" t="s">
        <v>273</v>
      </c>
      <c r="M333" s="80" t="s">
        <v>233</v>
      </c>
      <c r="N333" s="77" t="s">
        <v>202</v>
      </c>
      <c r="O333" s="77" t="s">
        <v>457</v>
      </c>
      <c r="P333" s="77" t="s">
        <v>24</v>
      </c>
      <c r="Q333" s="77" t="s">
        <v>62</v>
      </c>
      <c r="R333" s="78" t="s">
        <v>71</v>
      </c>
      <c r="S333" s="81" t="s">
        <v>77</v>
      </c>
      <c r="T333" s="82">
        <v>43647</v>
      </c>
      <c r="U333" s="78" t="s">
        <v>100</v>
      </c>
      <c r="V333" s="78" t="s">
        <v>104</v>
      </c>
      <c r="W333" s="78" t="str">
        <f t="shared" si="703"/>
        <v>Moderado</v>
      </c>
      <c r="X333" s="78">
        <f t="shared" si="681"/>
        <v>3</v>
      </c>
      <c r="Y333" s="78">
        <f t="shared" si="682"/>
        <v>5</v>
      </c>
      <c r="Z333" s="78">
        <f t="shared" si="704"/>
        <v>15</v>
      </c>
      <c r="AA333" s="78" t="str">
        <f t="shared" si="705"/>
        <v>Potencialmente no tolerable</v>
      </c>
      <c r="AB333" s="78" t="str">
        <f t="shared" si="706"/>
        <v>No</v>
      </c>
      <c r="AC333" s="53" t="s">
        <v>306</v>
      </c>
      <c r="AD333" s="80" t="s">
        <v>230</v>
      </c>
      <c r="AE333" s="78">
        <v>0</v>
      </c>
      <c r="AF333" s="83">
        <v>0</v>
      </c>
      <c r="AG333" s="84">
        <f t="shared" si="707"/>
        <v>0</v>
      </c>
      <c r="AH333" s="27">
        <v>0</v>
      </c>
      <c r="AI333" s="187">
        <f t="shared" si="683"/>
        <v>0</v>
      </c>
      <c r="AJ333" s="145">
        <v>44006</v>
      </c>
      <c r="AK333" s="145" t="s">
        <v>291</v>
      </c>
      <c r="AL333" s="158" t="str">
        <f>IF(MATRIZASPECTOS[[#This Row],[(2) Tipo de valoración 2020]]="","",IF(MATRIZASPECTOS[[#This Row],[(2) Tipo de valoración 2020]]="Manual","",MATRIZASPECTOS[[#This Row],[Probabilidad]]))</f>
        <v>Probable</v>
      </c>
      <c r="AM333" s="158" t="str">
        <f>IF(MATRIZASPECTOS[[#This Row],[(2) Tipo de valoración 2020]]="","",IF(MATRIZASPECTOS[[#This Row],[(2) Tipo de valoración 2020]]="Manual","",MATRIZASPECTOS[[#This Row],[Consecuencia]]))</f>
        <v>Alta</v>
      </c>
      <c r="AN333" s="159" t="str">
        <f t="shared" si="684"/>
        <v>Moderado</v>
      </c>
      <c r="AO333" s="159">
        <f t="shared" si="685"/>
        <v>3</v>
      </c>
      <c r="AP333" s="159">
        <f t="shared" si="686"/>
        <v>5</v>
      </c>
      <c r="AQ333" s="78">
        <f t="shared" si="687"/>
        <v>15</v>
      </c>
      <c r="AR333" s="84">
        <f t="shared" si="688"/>
        <v>15</v>
      </c>
      <c r="AS333" s="78" t="str">
        <f t="shared" si="708"/>
        <v>Potencialmente no tolerable</v>
      </c>
      <c r="AT333" s="78" t="str">
        <f t="shared" si="709"/>
        <v>No</v>
      </c>
      <c r="AU333" s="140" t="s">
        <v>300</v>
      </c>
      <c r="AV333" s="37" t="s">
        <v>230</v>
      </c>
      <c r="AW333" s="27">
        <v>0</v>
      </c>
      <c r="AX333" s="191">
        <v>0</v>
      </c>
      <c r="AY333" s="29">
        <f t="shared" si="689"/>
        <v>0</v>
      </c>
      <c r="AZ333" s="27">
        <v>0</v>
      </c>
      <c r="BA333" s="189">
        <f t="shared" si="690"/>
        <v>0</v>
      </c>
      <c r="BB333" s="145">
        <v>44105</v>
      </c>
      <c r="BC333" s="27" t="s">
        <v>292</v>
      </c>
      <c r="BD333" s="27" t="s">
        <v>100</v>
      </c>
      <c r="BE333" s="27" t="s">
        <v>103</v>
      </c>
      <c r="BF333" s="27" t="str">
        <f t="shared" si="691"/>
        <v>Bajo</v>
      </c>
      <c r="BG333" s="27">
        <f t="shared" si="692"/>
        <v>3</v>
      </c>
      <c r="BH333" s="27">
        <f t="shared" si="693"/>
        <v>3</v>
      </c>
      <c r="BI333" s="27">
        <f t="shared" si="694"/>
        <v>9</v>
      </c>
      <c r="BJ333" s="29">
        <f t="shared" si="695"/>
        <v>9</v>
      </c>
      <c r="BK333" s="78" t="str">
        <f t="shared" si="644"/>
        <v>Tolerable</v>
      </c>
      <c r="BL333" s="27" t="str">
        <f t="shared" si="696"/>
        <v>No</v>
      </c>
      <c r="BM333" s="53" t="s">
        <v>436</v>
      </c>
      <c r="BN333" s="80"/>
      <c r="BO333" s="84">
        <f t="shared" si="697"/>
        <v>0</v>
      </c>
      <c r="BP333" s="83"/>
      <c r="BQ333" s="84" t="str">
        <f t="shared" si="710"/>
        <v/>
      </c>
      <c r="BR333" s="27"/>
      <c r="BS333" s="85" t="str">
        <f t="shared" si="711"/>
        <v/>
      </c>
      <c r="BT333" s="86"/>
      <c r="BU333" s="78">
        <f t="shared" si="698"/>
        <v>15</v>
      </c>
      <c r="BV333" s="78" t="str">
        <f t="shared" si="699"/>
        <v>Potencialmente no tolerable</v>
      </c>
      <c r="BW333" s="84" t="str">
        <f t="shared" si="712"/>
        <v/>
      </c>
      <c r="BX333" s="78" t="str">
        <f t="shared" si="713"/>
        <v/>
      </c>
      <c r="BY333" s="78" t="str">
        <f t="shared" si="714"/>
        <v/>
      </c>
      <c r="BZ333" s="79"/>
      <c r="CA333" s="80"/>
      <c r="CB333" s="84" t="str">
        <f t="shared" si="715"/>
        <v/>
      </c>
      <c r="CC333" s="83"/>
      <c r="CD333" s="84" t="str">
        <f t="shared" si="716"/>
        <v/>
      </c>
      <c r="CE333" s="27"/>
      <c r="CF333" s="85" t="str">
        <f t="shared" si="717"/>
        <v/>
      </c>
      <c r="CG333" s="86"/>
      <c r="CH333" s="78" t="str">
        <f t="shared" si="718"/>
        <v/>
      </c>
      <c r="CI333" s="78" t="str">
        <f t="shared" si="719"/>
        <v/>
      </c>
      <c r="CJ333" s="84" t="str">
        <f t="shared" si="720"/>
        <v/>
      </c>
      <c r="CK333" s="78" t="str">
        <f t="shared" si="721"/>
        <v/>
      </c>
      <c r="CL333" s="78" t="str">
        <f t="shared" si="722"/>
        <v/>
      </c>
      <c r="CM333" s="79"/>
      <c r="CN333" s="80"/>
      <c r="CO333" s="84" t="str">
        <f t="shared" si="723"/>
        <v/>
      </c>
      <c r="CP333" s="83"/>
      <c r="CQ333" s="84" t="str">
        <f t="shared" si="724"/>
        <v/>
      </c>
      <c r="CR333" s="27"/>
      <c r="CS333" s="85" t="str">
        <f t="shared" si="725"/>
        <v/>
      </c>
      <c r="CT333" s="86"/>
      <c r="CU333" s="78" t="str">
        <f t="shared" si="726"/>
        <v/>
      </c>
      <c r="CV333" s="78" t="str">
        <f t="shared" si="727"/>
        <v/>
      </c>
      <c r="CW333" s="84" t="str">
        <f t="shared" si="728"/>
        <v/>
      </c>
      <c r="CX333" s="78" t="str">
        <f t="shared" si="729"/>
        <v/>
      </c>
      <c r="CY333" s="78" t="str">
        <f t="shared" si="730"/>
        <v/>
      </c>
      <c r="CZ333" s="87"/>
    </row>
    <row r="334" spans="1:104" ht="45.75" thickBot="1" x14ac:dyDescent="0.3">
      <c r="A334" s="17">
        <v>331</v>
      </c>
      <c r="B334" s="76" t="str">
        <f t="shared" si="700"/>
        <v>Gestión Financiera</v>
      </c>
      <c r="C334" s="76" t="str">
        <f t="shared" si="701"/>
        <v>Consumo de materias primas e insumos</v>
      </c>
      <c r="D334" s="76" t="str">
        <f t="shared" si="702"/>
        <v>Agotamiento general de los recursos naturales</v>
      </c>
      <c r="E334" s="82">
        <v>43647</v>
      </c>
      <c r="F334" s="168" t="s">
        <v>334</v>
      </c>
      <c r="G334" s="99" t="s">
        <v>177</v>
      </c>
      <c r="H334" s="99" t="s">
        <v>338</v>
      </c>
      <c r="I334" s="77" t="s">
        <v>12</v>
      </c>
      <c r="J334" s="78" t="s">
        <v>90</v>
      </c>
      <c r="K334" s="111" t="s">
        <v>230</v>
      </c>
      <c r="L334" s="53" t="s">
        <v>273</v>
      </c>
      <c r="M334" s="80" t="s">
        <v>233</v>
      </c>
      <c r="N334" s="77" t="s">
        <v>205</v>
      </c>
      <c r="O334" s="77" t="s">
        <v>457</v>
      </c>
      <c r="P334" s="77" t="s">
        <v>24</v>
      </c>
      <c r="Q334" s="77" t="s">
        <v>63</v>
      </c>
      <c r="R334" s="78" t="s">
        <v>71</v>
      </c>
      <c r="S334" s="81" t="s">
        <v>77</v>
      </c>
      <c r="T334" s="82">
        <v>43647</v>
      </c>
      <c r="U334" s="78" t="s">
        <v>100</v>
      </c>
      <c r="V334" s="78" t="s">
        <v>102</v>
      </c>
      <c r="W334" s="78" t="str">
        <f t="shared" si="703"/>
        <v>Bajo</v>
      </c>
      <c r="X334" s="78">
        <f t="shared" si="681"/>
        <v>3</v>
      </c>
      <c r="Y334" s="78">
        <f t="shared" si="682"/>
        <v>1</v>
      </c>
      <c r="Z334" s="78">
        <f t="shared" si="704"/>
        <v>3</v>
      </c>
      <c r="AA334" s="78" t="str">
        <f t="shared" si="705"/>
        <v>Tolerable</v>
      </c>
      <c r="AB334" s="78" t="str">
        <f t="shared" si="706"/>
        <v>No</v>
      </c>
      <c r="AC334" s="53" t="s">
        <v>306</v>
      </c>
      <c r="AD334" s="80" t="s">
        <v>230</v>
      </c>
      <c r="AE334" s="78">
        <v>0</v>
      </c>
      <c r="AF334" s="83">
        <v>0</v>
      </c>
      <c r="AG334" s="84">
        <f t="shared" si="707"/>
        <v>0</v>
      </c>
      <c r="AH334" s="27">
        <v>0</v>
      </c>
      <c r="AI334" s="187">
        <f t="shared" si="683"/>
        <v>0</v>
      </c>
      <c r="AJ334" s="145">
        <v>44006</v>
      </c>
      <c r="AK334" s="145" t="s">
        <v>291</v>
      </c>
      <c r="AL334" s="158" t="str">
        <f>IF(MATRIZASPECTOS[[#This Row],[(2) Tipo de valoración 2020]]="","",IF(MATRIZASPECTOS[[#This Row],[(2) Tipo de valoración 2020]]="Manual","",MATRIZASPECTOS[[#This Row],[Probabilidad]]))</f>
        <v>Probable</v>
      </c>
      <c r="AM334" s="158" t="str">
        <f>IF(MATRIZASPECTOS[[#This Row],[(2) Tipo de valoración 2020]]="","",IF(MATRIZASPECTOS[[#This Row],[(2) Tipo de valoración 2020]]="Manual","",MATRIZASPECTOS[[#This Row],[Consecuencia]]))</f>
        <v>Baja</v>
      </c>
      <c r="AN334" s="159" t="str">
        <f t="shared" si="684"/>
        <v>Bajo</v>
      </c>
      <c r="AO334" s="159">
        <f t="shared" si="685"/>
        <v>3</v>
      </c>
      <c r="AP334" s="159">
        <f t="shared" si="686"/>
        <v>1</v>
      </c>
      <c r="AQ334" s="78">
        <f t="shared" si="687"/>
        <v>3</v>
      </c>
      <c r="AR334" s="84">
        <f t="shared" si="688"/>
        <v>3</v>
      </c>
      <c r="AS334" s="78" t="str">
        <f t="shared" si="708"/>
        <v>Tolerable</v>
      </c>
      <c r="AT334" s="78" t="str">
        <f t="shared" si="709"/>
        <v>No</v>
      </c>
      <c r="AU334" s="140" t="s">
        <v>300</v>
      </c>
      <c r="AV334" s="37" t="s">
        <v>230</v>
      </c>
      <c r="AW334" s="27">
        <v>0</v>
      </c>
      <c r="AX334" s="191">
        <v>0</v>
      </c>
      <c r="AY334" s="29">
        <f t="shared" si="689"/>
        <v>0</v>
      </c>
      <c r="AZ334" s="27">
        <v>0</v>
      </c>
      <c r="BA334" s="189">
        <f t="shared" si="690"/>
        <v>0</v>
      </c>
      <c r="BB334" s="145">
        <v>44105</v>
      </c>
      <c r="BC334" s="27" t="s">
        <v>292</v>
      </c>
      <c r="BD334" s="27" t="s">
        <v>99</v>
      </c>
      <c r="BE334" s="27" t="s">
        <v>102</v>
      </c>
      <c r="BF334" s="27" t="str">
        <f t="shared" si="691"/>
        <v>Bajo</v>
      </c>
      <c r="BG334" s="27">
        <f t="shared" si="692"/>
        <v>1</v>
      </c>
      <c r="BH334" s="27">
        <f t="shared" si="693"/>
        <v>1</v>
      </c>
      <c r="BI334" s="27">
        <f t="shared" si="694"/>
        <v>1</v>
      </c>
      <c r="BJ334" s="29">
        <f t="shared" si="695"/>
        <v>1</v>
      </c>
      <c r="BK334" s="78" t="str">
        <f t="shared" si="644"/>
        <v>Tolerable</v>
      </c>
      <c r="BL334" s="27" t="str">
        <f t="shared" si="696"/>
        <v>No</v>
      </c>
      <c r="BM334" s="53" t="s">
        <v>424</v>
      </c>
      <c r="BN334" s="80"/>
      <c r="BO334" s="84">
        <f t="shared" si="697"/>
        <v>0</v>
      </c>
      <c r="BP334" s="83"/>
      <c r="BQ334" s="84" t="str">
        <f t="shared" si="710"/>
        <v/>
      </c>
      <c r="BR334" s="27"/>
      <c r="BS334" s="85" t="str">
        <f t="shared" si="711"/>
        <v/>
      </c>
      <c r="BT334" s="86"/>
      <c r="BU334" s="78">
        <f t="shared" si="698"/>
        <v>3</v>
      </c>
      <c r="BV334" s="78" t="str">
        <f t="shared" si="699"/>
        <v>Tolerable</v>
      </c>
      <c r="BW334" s="84" t="str">
        <f t="shared" si="712"/>
        <v/>
      </c>
      <c r="BX334" s="78" t="str">
        <f t="shared" si="713"/>
        <v/>
      </c>
      <c r="BY334" s="78" t="str">
        <f t="shared" si="714"/>
        <v/>
      </c>
      <c r="BZ334" s="79"/>
      <c r="CA334" s="80"/>
      <c r="CB334" s="84" t="str">
        <f t="shared" si="715"/>
        <v/>
      </c>
      <c r="CC334" s="83"/>
      <c r="CD334" s="84" t="str">
        <f t="shared" si="716"/>
        <v/>
      </c>
      <c r="CE334" s="27"/>
      <c r="CF334" s="85" t="str">
        <f t="shared" si="717"/>
        <v/>
      </c>
      <c r="CG334" s="86"/>
      <c r="CH334" s="78" t="str">
        <f t="shared" si="718"/>
        <v/>
      </c>
      <c r="CI334" s="78" t="str">
        <f t="shared" si="719"/>
        <v/>
      </c>
      <c r="CJ334" s="84" t="str">
        <f t="shared" si="720"/>
        <v/>
      </c>
      <c r="CK334" s="78" t="str">
        <f t="shared" si="721"/>
        <v/>
      </c>
      <c r="CL334" s="78" t="str">
        <f t="shared" si="722"/>
        <v/>
      </c>
      <c r="CM334" s="79"/>
      <c r="CN334" s="80"/>
      <c r="CO334" s="84" t="str">
        <f t="shared" si="723"/>
        <v/>
      </c>
      <c r="CP334" s="83"/>
      <c r="CQ334" s="84" t="str">
        <f t="shared" si="724"/>
        <v/>
      </c>
      <c r="CR334" s="27"/>
      <c r="CS334" s="85" t="str">
        <f t="shared" si="725"/>
        <v/>
      </c>
      <c r="CT334" s="86"/>
      <c r="CU334" s="78" t="str">
        <f t="shared" si="726"/>
        <v/>
      </c>
      <c r="CV334" s="78" t="str">
        <f t="shared" si="727"/>
        <v/>
      </c>
      <c r="CW334" s="84" t="str">
        <f t="shared" si="728"/>
        <v/>
      </c>
      <c r="CX334" s="78" t="str">
        <f t="shared" si="729"/>
        <v/>
      </c>
      <c r="CY334" s="78" t="str">
        <f t="shared" si="730"/>
        <v/>
      </c>
      <c r="CZ334" s="87"/>
    </row>
    <row r="335" spans="1:104" ht="45.75" thickBot="1" x14ac:dyDescent="0.3">
      <c r="A335" s="17">
        <v>332</v>
      </c>
      <c r="B335" s="76" t="str">
        <f t="shared" si="700"/>
        <v>Gestión Financiera</v>
      </c>
      <c r="C335" s="76" t="str">
        <f t="shared" si="701"/>
        <v>Consumo de materias primas e insumos</v>
      </c>
      <c r="D335" s="76" t="str">
        <f t="shared" si="702"/>
        <v>Agotamiento general de los recursos naturales</v>
      </c>
      <c r="E335" s="82">
        <v>43647</v>
      </c>
      <c r="F335" s="168" t="s">
        <v>334</v>
      </c>
      <c r="G335" s="99" t="s">
        <v>177</v>
      </c>
      <c r="H335" s="99" t="s">
        <v>338</v>
      </c>
      <c r="I335" s="77" t="s">
        <v>12</v>
      </c>
      <c r="J335" s="78" t="s">
        <v>90</v>
      </c>
      <c r="K335" s="111" t="s">
        <v>230</v>
      </c>
      <c r="L335" s="53" t="s">
        <v>273</v>
      </c>
      <c r="M335" s="80" t="s">
        <v>233</v>
      </c>
      <c r="N335" s="77" t="s">
        <v>206</v>
      </c>
      <c r="O335" s="77" t="s">
        <v>457</v>
      </c>
      <c r="P335" s="77" t="s">
        <v>24</v>
      </c>
      <c r="Q335" s="77" t="s">
        <v>63</v>
      </c>
      <c r="R335" s="78" t="s">
        <v>71</v>
      </c>
      <c r="S335" s="81" t="s">
        <v>77</v>
      </c>
      <c r="T335" s="82">
        <v>43647</v>
      </c>
      <c r="U335" s="78" t="s">
        <v>101</v>
      </c>
      <c r="V335" s="78" t="s">
        <v>102</v>
      </c>
      <c r="W335" s="78" t="str">
        <f t="shared" si="703"/>
        <v>Bajo</v>
      </c>
      <c r="X335" s="78">
        <f t="shared" si="681"/>
        <v>5</v>
      </c>
      <c r="Y335" s="78">
        <f t="shared" si="682"/>
        <v>1</v>
      </c>
      <c r="Z335" s="78">
        <f t="shared" si="704"/>
        <v>5</v>
      </c>
      <c r="AA335" s="78" t="str">
        <f t="shared" si="705"/>
        <v>Tolerable</v>
      </c>
      <c r="AB335" s="78" t="str">
        <f t="shared" si="706"/>
        <v>No</v>
      </c>
      <c r="AC335" s="53" t="s">
        <v>306</v>
      </c>
      <c r="AD335" s="80" t="s">
        <v>230</v>
      </c>
      <c r="AE335" s="78">
        <v>0</v>
      </c>
      <c r="AF335" s="83">
        <v>0</v>
      </c>
      <c r="AG335" s="84">
        <f t="shared" si="707"/>
        <v>0</v>
      </c>
      <c r="AH335" s="27">
        <v>0</v>
      </c>
      <c r="AI335" s="187">
        <f t="shared" si="683"/>
        <v>0</v>
      </c>
      <c r="AJ335" s="145">
        <v>44006</v>
      </c>
      <c r="AK335" s="145" t="s">
        <v>291</v>
      </c>
      <c r="AL335" s="158" t="str">
        <f>IF(MATRIZASPECTOS[[#This Row],[(2) Tipo de valoración 2020]]="","",IF(MATRIZASPECTOS[[#This Row],[(2) Tipo de valoración 2020]]="Manual","",MATRIZASPECTOS[[#This Row],[Probabilidad]]))</f>
        <v>Certeza</v>
      </c>
      <c r="AM335" s="158" t="str">
        <f>IF(MATRIZASPECTOS[[#This Row],[(2) Tipo de valoración 2020]]="","",IF(MATRIZASPECTOS[[#This Row],[(2) Tipo de valoración 2020]]="Manual","",MATRIZASPECTOS[[#This Row],[Consecuencia]]))</f>
        <v>Baja</v>
      </c>
      <c r="AN335" s="159" t="str">
        <f t="shared" si="684"/>
        <v>Bajo</v>
      </c>
      <c r="AO335" s="159">
        <f t="shared" si="685"/>
        <v>5</v>
      </c>
      <c r="AP335" s="159">
        <f t="shared" si="686"/>
        <v>1</v>
      </c>
      <c r="AQ335" s="78">
        <f t="shared" si="687"/>
        <v>5</v>
      </c>
      <c r="AR335" s="84">
        <f t="shared" si="688"/>
        <v>5</v>
      </c>
      <c r="AS335" s="78" t="str">
        <f t="shared" si="708"/>
        <v>Tolerable</v>
      </c>
      <c r="AT335" s="78" t="str">
        <f t="shared" si="709"/>
        <v>No</v>
      </c>
      <c r="AU335" s="140" t="s">
        <v>282</v>
      </c>
      <c r="AV335" s="37" t="s">
        <v>230</v>
      </c>
      <c r="AW335" s="27">
        <v>0</v>
      </c>
      <c r="AX335" s="191">
        <v>0</v>
      </c>
      <c r="AY335" s="29">
        <f t="shared" si="689"/>
        <v>0</v>
      </c>
      <c r="AZ335" s="27">
        <v>0</v>
      </c>
      <c r="BA335" s="189">
        <f t="shared" si="690"/>
        <v>0</v>
      </c>
      <c r="BB335" s="142">
        <v>44105</v>
      </c>
      <c r="BC335" s="27" t="s">
        <v>291</v>
      </c>
      <c r="BD335" s="27" t="str">
        <f>IF(MATRIZASPECTOS[[#This Row],[(E) Tipo de valoración extraordinaria 2020]]="","",IF(MATRIZASPECTOS[[#This Row],[(E) Tipo de valoración extraordinaria 2020]]="Manual","",MATRIZASPECTOS[[#This Row],[(2) Probabilidad]]))</f>
        <v>Certeza</v>
      </c>
      <c r="BE335" s="27" t="str">
        <f>IF(MATRIZASPECTOS[[#This Row],[(E) Tipo de valoración extraordinaria 2020]]="","",IF(MATRIZASPECTOS[[#This Row],[(E) Tipo de valoración extraordinaria 2020]]="Manual","",MATRIZASPECTOS[[#This Row],[(2) Consecuencia]]))</f>
        <v>Baja</v>
      </c>
      <c r="BF335" s="27" t="str">
        <f t="shared" si="691"/>
        <v>Bajo</v>
      </c>
      <c r="BG335" s="27">
        <f t="shared" si="692"/>
        <v>5</v>
      </c>
      <c r="BH335" s="27">
        <f t="shared" si="693"/>
        <v>1</v>
      </c>
      <c r="BI335" s="27">
        <f t="shared" si="694"/>
        <v>5</v>
      </c>
      <c r="BJ335" s="29">
        <f t="shared" si="695"/>
        <v>5</v>
      </c>
      <c r="BK335" s="78" t="str">
        <f t="shared" si="644"/>
        <v>Tolerable</v>
      </c>
      <c r="BL335" s="27" t="str">
        <f t="shared" si="696"/>
        <v>No</v>
      </c>
      <c r="BM335" s="53" t="s">
        <v>409</v>
      </c>
      <c r="BN335" s="80"/>
      <c r="BO335" s="84">
        <f t="shared" si="697"/>
        <v>0</v>
      </c>
      <c r="BP335" s="83"/>
      <c r="BQ335" s="84" t="str">
        <f t="shared" si="710"/>
        <v/>
      </c>
      <c r="BR335" s="27"/>
      <c r="BS335" s="85" t="str">
        <f t="shared" si="711"/>
        <v/>
      </c>
      <c r="BT335" s="86"/>
      <c r="BU335" s="78">
        <f t="shared" si="698"/>
        <v>5</v>
      </c>
      <c r="BV335" s="78" t="str">
        <f t="shared" si="699"/>
        <v>Tolerable</v>
      </c>
      <c r="BW335" s="84" t="str">
        <f t="shared" si="712"/>
        <v/>
      </c>
      <c r="BX335" s="78" t="str">
        <f t="shared" si="713"/>
        <v/>
      </c>
      <c r="BY335" s="78" t="str">
        <f t="shared" si="714"/>
        <v/>
      </c>
      <c r="BZ335" s="79"/>
      <c r="CA335" s="80"/>
      <c r="CB335" s="84" t="str">
        <f t="shared" si="715"/>
        <v/>
      </c>
      <c r="CC335" s="83"/>
      <c r="CD335" s="84" t="str">
        <f t="shared" si="716"/>
        <v/>
      </c>
      <c r="CE335" s="27"/>
      <c r="CF335" s="85" t="str">
        <f t="shared" si="717"/>
        <v/>
      </c>
      <c r="CG335" s="86"/>
      <c r="CH335" s="78" t="str">
        <f t="shared" si="718"/>
        <v/>
      </c>
      <c r="CI335" s="78" t="str">
        <f t="shared" si="719"/>
        <v/>
      </c>
      <c r="CJ335" s="84" t="str">
        <f t="shared" si="720"/>
        <v/>
      </c>
      <c r="CK335" s="78" t="str">
        <f t="shared" si="721"/>
        <v/>
      </c>
      <c r="CL335" s="78" t="str">
        <f t="shared" si="722"/>
        <v/>
      </c>
      <c r="CM335" s="79"/>
      <c r="CN335" s="80"/>
      <c r="CO335" s="84" t="str">
        <f t="shared" si="723"/>
        <v/>
      </c>
      <c r="CP335" s="83"/>
      <c r="CQ335" s="84" t="str">
        <f t="shared" si="724"/>
        <v/>
      </c>
      <c r="CR335" s="27"/>
      <c r="CS335" s="85" t="str">
        <f t="shared" si="725"/>
        <v/>
      </c>
      <c r="CT335" s="86"/>
      <c r="CU335" s="78" t="str">
        <f t="shared" si="726"/>
        <v/>
      </c>
      <c r="CV335" s="78" t="str">
        <f t="shared" si="727"/>
        <v/>
      </c>
      <c r="CW335" s="84" t="str">
        <f t="shared" si="728"/>
        <v/>
      </c>
      <c r="CX335" s="78" t="str">
        <f t="shared" si="729"/>
        <v/>
      </c>
      <c r="CY335" s="78" t="str">
        <f t="shared" si="730"/>
        <v/>
      </c>
      <c r="CZ335" s="87"/>
    </row>
    <row r="336" spans="1:104" ht="45.75" thickBot="1" x14ac:dyDescent="0.3">
      <c r="A336" s="17">
        <v>333</v>
      </c>
      <c r="B336" s="76" t="str">
        <f t="shared" si="700"/>
        <v>Gestión Financiera</v>
      </c>
      <c r="C336" s="76" t="str">
        <f t="shared" si="701"/>
        <v>Consumo de materias primas e insumos</v>
      </c>
      <c r="D336" s="76" t="str">
        <f t="shared" si="702"/>
        <v>Agotamiento general de los recursos naturales</v>
      </c>
      <c r="E336" s="82">
        <v>43647</v>
      </c>
      <c r="F336" s="168" t="s">
        <v>334</v>
      </c>
      <c r="G336" s="99" t="s">
        <v>177</v>
      </c>
      <c r="H336" s="99" t="s">
        <v>338</v>
      </c>
      <c r="I336" s="77" t="s">
        <v>12</v>
      </c>
      <c r="J336" s="78" t="s">
        <v>90</v>
      </c>
      <c r="K336" s="111" t="s">
        <v>230</v>
      </c>
      <c r="L336" s="53" t="s">
        <v>273</v>
      </c>
      <c r="M336" s="80" t="s">
        <v>233</v>
      </c>
      <c r="N336" s="77" t="s">
        <v>207</v>
      </c>
      <c r="O336" s="77" t="s">
        <v>457</v>
      </c>
      <c r="P336" s="77" t="s">
        <v>24</v>
      </c>
      <c r="Q336" s="77" t="s">
        <v>63</v>
      </c>
      <c r="R336" s="78" t="s">
        <v>71</v>
      </c>
      <c r="S336" s="81" t="s">
        <v>77</v>
      </c>
      <c r="T336" s="82">
        <v>43647</v>
      </c>
      <c r="U336" s="78" t="s">
        <v>100</v>
      </c>
      <c r="V336" s="78" t="s">
        <v>102</v>
      </c>
      <c r="W336" s="78" t="str">
        <f t="shared" si="703"/>
        <v>Bajo</v>
      </c>
      <c r="X336" s="78">
        <f t="shared" si="681"/>
        <v>3</v>
      </c>
      <c r="Y336" s="78">
        <f t="shared" si="682"/>
        <v>1</v>
      </c>
      <c r="Z336" s="78">
        <f t="shared" si="704"/>
        <v>3</v>
      </c>
      <c r="AA336" s="78" t="str">
        <f t="shared" si="705"/>
        <v>Tolerable</v>
      </c>
      <c r="AB336" s="78" t="str">
        <f t="shared" si="706"/>
        <v>No</v>
      </c>
      <c r="AC336" s="53" t="s">
        <v>306</v>
      </c>
      <c r="AD336" s="80" t="s">
        <v>230</v>
      </c>
      <c r="AE336" s="27">
        <v>0</v>
      </c>
      <c r="AF336" s="28">
        <v>0</v>
      </c>
      <c r="AG336" s="84">
        <f t="shared" si="707"/>
        <v>0</v>
      </c>
      <c r="AH336" s="27">
        <v>0</v>
      </c>
      <c r="AI336" s="187">
        <f t="shared" si="683"/>
        <v>0</v>
      </c>
      <c r="AJ336" s="145">
        <v>44006</v>
      </c>
      <c r="AK336" s="145" t="s">
        <v>291</v>
      </c>
      <c r="AL336" s="158" t="str">
        <f>IF(MATRIZASPECTOS[[#This Row],[(2) Tipo de valoración 2020]]="","",IF(MATRIZASPECTOS[[#This Row],[(2) Tipo de valoración 2020]]="Manual","",MATRIZASPECTOS[[#This Row],[Probabilidad]]))</f>
        <v>Probable</v>
      </c>
      <c r="AM336" s="158" t="str">
        <f>IF(MATRIZASPECTOS[[#This Row],[(2) Tipo de valoración 2020]]="","",IF(MATRIZASPECTOS[[#This Row],[(2) Tipo de valoración 2020]]="Manual","",MATRIZASPECTOS[[#This Row],[Consecuencia]]))</f>
        <v>Baja</v>
      </c>
      <c r="AN336" s="159" t="str">
        <f t="shared" si="684"/>
        <v>Bajo</v>
      </c>
      <c r="AO336" s="159">
        <f t="shared" si="685"/>
        <v>3</v>
      </c>
      <c r="AP336" s="159">
        <f t="shared" si="686"/>
        <v>1</v>
      </c>
      <c r="AQ336" s="78">
        <f t="shared" si="687"/>
        <v>3</v>
      </c>
      <c r="AR336" s="84">
        <f t="shared" si="688"/>
        <v>3</v>
      </c>
      <c r="AS336" s="78" t="str">
        <f t="shared" si="708"/>
        <v>Tolerable</v>
      </c>
      <c r="AT336" s="78" t="str">
        <f t="shared" si="709"/>
        <v>No</v>
      </c>
      <c r="AU336" s="140" t="s">
        <v>300</v>
      </c>
      <c r="AV336" s="37" t="s">
        <v>230</v>
      </c>
      <c r="AW336" s="27">
        <v>0</v>
      </c>
      <c r="AX336" s="191">
        <v>0</v>
      </c>
      <c r="AY336" s="29">
        <f t="shared" si="689"/>
        <v>0</v>
      </c>
      <c r="AZ336" s="27">
        <v>0</v>
      </c>
      <c r="BA336" s="189">
        <f t="shared" si="690"/>
        <v>0</v>
      </c>
      <c r="BB336" s="142">
        <v>44105</v>
      </c>
      <c r="BC336" s="27" t="s">
        <v>291</v>
      </c>
      <c r="BD336" s="27" t="str">
        <f>IF(MATRIZASPECTOS[[#This Row],[(E) Tipo de valoración extraordinaria 2020]]="","",IF(MATRIZASPECTOS[[#This Row],[(E) Tipo de valoración extraordinaria 2020]]="Manual","",MATRIZASPECTOS[[#This Row],[(2) Probabilidad]]))</f>
        <v>Probable</v>
      </c>
      <c r="BE336" s="27" t="str">
        <f>IF(MATRIZASPECTOS[[#This Row],[(E) Tipo de valoración extraordinaria 2020]]="","",IF(MATRIZASPECTOS[[#This Row],[(E) Tipo de valoración extraordinaria 2020]]="Manual","",MATRIZASPECTOS[[#This Row],[(2) Consecuencia]]))</f>
        <v>Baja</v>
      </c>
      <c r="BF336" s="27" t="str">
        <f t="shared" si="691"/>
        <v>Bajo</v>
      </c>
      <c r="BG336" s="27">
        <f t="shared" si="692"/>
        <v>3</v>
      </c>
      <c r="BH336" s="27">
        <f t="shared" si="693"/>
        <v>1</v>
      </c>
      <c r="BI336" s="27">
        <f t="shared" si="694"/>
        <v>3</v>
      </c>
      <c r="BJ336" s="29">
        <f t="shared" si="695"/>
        <v>3</v>
      </c>
      <c r="BK336" s="78" t="str">
        <f t="shared" si="644"/>
        <v>Tolerable</v>
      </c>
      <c r="BL336" s="27" t="str">
        <f t="shared" si="696"/>
        <v>No</v>
      </c>
      <c r="BM336" s="53" t="s">
        <v>417</v>
      </c>
      <c r="BN336" s="80"/>
      <c r="BO336" s="84">
        <f t="shared" si="697"/>
        <v>0</v>
      </c>
      <c r="BP336" s="83"/>
      <c r="BQ336" s="84" t="str">
        <f t="shared" si="710"/>
        <v/>
      </c>
      <c r="BR336" s="27"/>
      <c r="BS336" s="85" t="str">
        <f t="shared" si="711"/>
        <v/>
      </c>
      <c r="BT336" s="86"/>
      <c r="BU336" s="78">
        <f t="shared" si="698"/>
        <v>3</v>
      </c>
      <c r="BV336" s="78" t="str">
        <f t="shared" si="699"/>
        <v>Tolerable</v>
      </c>
      <c r="BW336" s="84" t="str">
        <f t="shared" si="712"/>
        <v/>
      </c>
      <c r="BX336" s="78" t="str">
        <f t="shared" si="713"/>
        <v/>
      </c>
      <c r="BY336" s="78" t="str">
        <f t="shared" si="714"/>
        <v/>
      </c>
      <c r="BZ336" s="79"/>
      <c r="CA336" s="80"/>
      <c r="CB336" s="84" t="str">
        <f t="shared" si="715"/>
        <v/>
      </c>
      <c r="CC336" s="83"/>
      <c r="CD336" s="84" t="str">
        <f t="shared" si="716"/>
        <v/>
      </c>
      <c r="CE336" s="27"/>
      <c r="CF336" s="85" t="str">
        <f t="shared" si="717"/>
        <v/>
      </c>
      <c r="CG336" s="86"/>
      <c r="CH336" s="78" t="str">
        <f t="shared" si="718"/>
        <v/>
      </c>
      <c r="CI336" s="78" t="str">
        <f t="shared" si="719"/>
        <v/>
      </c>
      <c r="CJ336" s="84" t="str">
        <f t="shared" si="720"/>
        <v/>
      </c>
      <c r="CK336" s="78" t="str">
        <f t="shared" si="721"/>
        <v/>
      </c>
      <c r="CL336" s="78" t="str">
        <f t="shared" si="722"/>
        <v/>
      </c>
      <c r="CM336" s="79"/>
      <c r="CN336" s="80"/>
      <c r="CO336" s="84" t="str">
        <f t="shared" si="723"/>
        <v/>
      </c>
      <c r="CP336" s="83"/>
      <c r="CQ336" s="84" t="str">
        <f t="shared" si="724"/>
        <v/>
      </c>
      <c r="CR336" s="27"/>
      <c r="CS336" s="85" t="str">
        <f t="shared" si="725"/>
        <v/>
      </c>
      <c r="CT336" s="86"/>
      <c r="CU336" s="78" t="str">
        <f t="shared" si="726"/>
        <v/>
      </c>
      <c r="CV336" s="78" t="str">
        <f t="shared" si="727"/>
        <v/>
      </c>
      <c r="CW336" s="84" t="str">
        <f t="shared" si="728"/>
        <v/>
      </c>
      <c r="CX336" s="78" t="str">
        <f t="shared" si="729"/>
        <v/>
      </c>
      <c r="CY336" s="78" t="str">
        <f t="shared" si="730"/>
        <v/>
      </c>
      <c r="CZ336" s="87"/>
    </row>
    <row r="337" spans="1:104" ht="45.75" thickBot="1" x14ac:dyDescent="0.3">
      <c r="A337" s="17">
        <v>334</v>
      </c>
      <c r="B337" s="76" t="str">
        <f t="shared" si="700"/>
        <v>Gestión Financiera</v>
      </c>
      <c r="C337" s="76" t="str">
        <f t="shared" si="701"/>
        <v>Generación de empleo</v>
      </c>
      <c r="D337" s="76" t="str">
        <f t="shared" si="702"/>
        <v>Desarrollo económico y social</v>
      </c>
      <c r="E337" s="82">
        <v>43647</v>
      </c>
      <c r="F337" s="168" t="s">
        <v>334</v>
      </c>
      <c r="G337" s="99" t="s">
        <v>177</v>
      </c>
      <c r="H337" s="99" t="s">
        <v>338</v>
      </c>
      <c r="I337" s="77" t="s">
        <v>12</v>
      </c>
      <c r="J337" s="78" t="s">
        <v>90</v>
      </c>
      <c r="K337" s="111" t="s">
        <v>230</v>
      </c>
      <c r="L337" s="53" t="s">
        <v>273</v>
      </c>
      <c r="M337" s="80" t="s">
        <v>233</v>
      </c>
      <c r="N337" s="77" t="s">
        <v>213</v>
      </c>
      <c r="O337" s="77" t="s">
        <v>461</v>
      </c>
      <c r="P337" s="77" t="s">
        <v>25</v>
      </c>
      <c r="Q337" s="77" t="s">
        <v>215</v>
      </c>
      <c r="R337" s="78" t="s">
        <v>72</v>
      </c>
      <c r="S337" s="81" t="s">
        <v>78</v>
      </c>
      <c r="T337" s="82">
        <v>43647</v>
      </c>
      <c r="U337" s="78" t="s">
        <v>101</v>
      </c>
      <c r="V337" s="78" t="s">
        <v>103</v>
      </c>
      <c r="W337" s="78" t="str">
        <f t="shared" si="703"/>
        <v>Moderado</v>
      </c>
      <c r="X337" s="78">
        <f t="shared" si="681"/>
        <v>5</v>
      </c>
      <c r="Y337" s="78">
        <f t="shared" si="682"/>
        <v>3</v>
      </c>
      <c r="Z337" s="78">
        <f t="shared" si="704"/>
        <v>15</v>
      </c>
      <c r="AA337" s="78" t="str">
        <f t="shared" si="705"/>
        <v>Potencialmente no tolerable</v>
      </c>
      <c r="AB337" s="78" t="str">
        <f t="shared" si="706"/>
        <v>No</v>
      </c>
      <c r="AC337" s="53" t="s">
        <v>306</v>
      </c>
      <c r="AD337" s="80" t="s">
        <v>230</v>
      </c>
      <c r="AE337" s="78">
        <v>0</v>
      </c>
      <c r="AF337" s="83">
        <v>0</v>
      </c>
      <c r="AG337" s="84">
        <f t="shared" si="707"/>
        <v>0</v>
      </c>
      <c r="AH337" s="27">
        <v>0</v>
      </c>
      <c r="AI337" s="187">
        <f t="shared" si="683"/>
        <v>0</v>
      </c>
      <c r="AJ337" s="145">
        <v>44006</v>
      </c>
      <c r="AK337" s="145" t="s">
        <v>291</v>
      </c>
      <c r="AL337" s="158" t="str">
        <f>IF(MATRIZASPECTOS[[#This Row],[(2) Tipo de valoración 2020]]="","",IF(MATRIZASPECTOS[[#This Row],[(2) Tipo de valoración 2020]]="Manual","",MATRIZASPECTOS[[#This Row],[Probabilidad]]))</f>
        <v>Certeza</v>
      </c>
      <c r="AM337" s="158" t="str">
        <f>IF(MATRIZASPECTOS[[#This Row],[(2) Tipo de valoración 2020]]="","",IF(MATRIZASPECTOS[[#This Row],[(2) Tipo de valoración 2020]]="Manual","",MATRIZASPECTOS[[#This Row],[Consecuencia]]))</f>
        <v>Moderada</v>
      </c>
      <c r="AN337" s="159" t="str">
        <f t="shared" si="684"/>
        <v>Moderado</v>
      </c>
      <c r="AO337" s="159">
        <f t="shared" si="685"/>
        <v>5</v>
      </c>
      <c r="AP337" s="159">
        <f t="shared" si="686"/>
        <v>3</v>
      </c>
      <c r="AQ337" s="78">
        <f t="shared" si="687"/>
        <v>15</v>
      </c>
      <c r="AR337" s="84">
        <f t="shared" si="688"/>
        <v>15</v>
      </c>
      <c r="AS337" s="78" t="str">
        <f t="shared" si="708"/>
        <v>Potencialmente no tolerable</v>
      </c>
      <c r="AT337" s="78" t="str">
        <f t="shared" si="709"/>
        <v>No</v>
      </c>
      <c r="AU337" s="140" t="s">
        <v>300</v>
      </c>
      <c r="AV337" s="37" t="s">
        <v>230</v>
      </c>
      <c r="AW337" s="27">
        <v>0</v>
      </c>
      <c r="AX337" s="191">
        <v>0</v>
      </c>
      <c r="AY337" s="29">
        <f t="shared" si="689"/>
        <v>0</v>
      </c>
      <c r="AZ337" s="27">
        <v>0</v>
      </c>
      <c r="BA337" s="189">
        <f t="shared" si="690"/>
        <v>0</v>
      </c>
      <c r="BB337" s="142">
        <v>44105</v>
      </c>
      <c r="BC337" s="27" t="s">
        <v>291</v>
      </c>
      <c r="BD337" s="27" t="str">
        <f>IF(MATRIZASPECTOS[[#This Row],[(E) Tipo de valoración extraordinaria 2020]]="","",IF(MATRIZASPECTOS[[#This Row],[(E) Tipo de valoración extraordinaria 2020]]="Manual","",MATRIZASPECTOS[[#This Row],[(2) Probabilidad]]))</f>
        <v>Certeza</v>
      </c>
      <c r="BE337" s="27" t="str">
        <f>IF(MATRIZASPECTOS[[#This Row],[(E) Tipo de valoración extraordinaria 2020]]="","",IF(MATRIZASPECTOS[[#This Row],[(E) Tipo de valoración extraordinaria 2020]]="Manual","",MATRIZASPECTOS[[#This Row],[(2) Consecuencia]]))</f>
        <v>Moderada</v>
      </c>
      <c r="BF337" s="27" t="str">
        <f t="shared" si="691"/>
        <v>Moderado</v>
      </c>
      <c r="BG337" s="27">
        <f t="shared" si="692"/>
        <v>5</v>
      </c>
      <c r="BH337" s="27">
        <f t="shared" si="693"/>
        <v>3</v>
      </c>
      <c r="BI337" s="27">
        <f t="shared" si="694"/>
        <v>15</v>
      </c>
      <c r="BJ337" s="29">
        <f t="shared" si="695"/>
        <v>15</v>
      </c>
      <c r="BK337" s="78" t="str">
        <f t="shared" si="644"/>
        <v>Potencialmente no tolerable</v>
      </c>
      <c r="BL337" s="27" t="str">
        <f t="shared" si="696"/>
        <v>No</v>
      </c>
      <c r="BM337" s="53" t="s">
        <v>418</v>
      </c>
      <c r="BN337" s="80"/>
      <c r="BO337" s="84">
        <f t="shared" si="697"/>
        <v>0</v>
      </c>
      <c r="BP337" s="83"/>
      <c r="BQ337" s="84" t="str">
        <f t="shared" si="710"/>
        <v/>
      </c>
      <c r="BR337" s="27"/>
      <c r="BS337" s="85" t="str">
        <f t="shared" si="711"/>
        <v/>
      </c>
      <c r="BT337" s="86"/>
      <c r="BU337" s="78">
        <f t="shared" si="698"/>
        <v>15</v>
      </c>
      <c r="BV337" s="78" t="str">
        <f t="shared" si="699"/>
        <v>Potencialmente no tolerable</v>
      </c>
      <c r="BW337" s="84" t="str">
        <f t="shared" si="712"/>
        <v/>
      </c>
      <c r="BX337" s="78" t="str">
        <f t="shared" si="713"/>
        <v/>
      </c>
      <c r="BY337" s="78" t="str">
        <f t="shared" si="714"/>
        <v/>
      </c>
      <c r="BZ337" s="79"/>
      <c r="CA337" s="80"/>
      <c r="CB337" s="84" t="str">
        <f t="shared" si="715"/>
        <v/>
      </c>
      <c r="CC337" s="83"/>
      <c r="CD337" s="84" t="str">
        <f t="shared" si="716"/>
        <v/>
      </c>
      <c r="CE337" s="27"/>
      <c r="CF337" s="85" t="str">
        <f t="shared" si="717"/>
        <v/>
      </c>
      <c r="CG337" s="86"/>
      <c r="CH337" s="78" t="str">
        <f t="shared" si="718"/>
        <v/>
      </c>
      <c r="CI337" s="78" t="str">
        <f t="shared" si="719"/>
        <v/>
      </c>
      <c r="CJ337" s="84" t="str">
        <f t="shared" si="720"/>
        <v/>
      </c>
      <c r="CK337" s="78" t="str">
        <f t="shared" si="721"/>
        <v/>
      </c>
      <c r="CL337" s="78" t="str">
        <f t="shared" si="722"/>
        <v/>
      </c>
      <c r="CM337" s="79"/>
      <c r="CN337" s="80"/>
      <c r="CO337" s="84" t="str">
        <f t="shared" si="723"/>
        <v/>
      </c>
      <c r="CP337" s="83"/>
      <c r="CQ337" s="84" t="str">
        <f t="shared" si="724"/>
        <v/>
      </c>
      <c r="CR337" s="27"/>
      <c r="CS337" s="85" t="str">
        <f t="shared" si="725"/>
        <v/>
      </c>
      <c r="CT337" s="86"/>
      <c r="CU337" s="78" t="str">
        <f t="shared" si="726"/>
        <v/>
      </c>
      <c r="CV337" s="78" t="str">
        <f t="shared" si="727"/>
        <v/>
      </c>
      <c r="CW337" s="84" t="str">
        <f t="shared" si="728"/>
        <v/>
      </c>
      <c r="CX337" s="78" t="str">
        <f t="shared" si="729"/>
        <v/>
      </c>
      <c r="CY337" s="78" t="str">
        <f t="shared" si="730"/>
        <v/>
      </c>
      <c r="CZ337" s="87"/>
    </row>
    <row r="338" spans="1:104" ht="45.75" thickBot="1" x14ac:dyDescent="0.3">
      <c r="A338" s="17">
        <v>335</v>
      </c>
      <c r="B338" s="76" t="str">
        <f t="shared" si="700"/>
        <v>Gestión Financiera</v>
      </c>
      <c r="C338" s="76" t="str">
        <f t="shared" si="701"/>
        <v>Generación de vertimientos</v>
      </c>
      <c r="D338" s="76" t="str">
        <f t="shared" si="702"/>
        <v>Contaminación por descarga de aguas residuales domésticas</v>
      </c>
      <c r="E338" s="82">
        <v>43647</v>
      </c>
      <c r="F338" s="168" t="s">
        <v>334</v>
      </c>
      <c r="G338" s="99" t="s">
        <v>177</v>
      </c>
      <c r="H338" s="99" t="s">
        <v>338</v>
      </c>
      <c r="I338" s="77" t="s">
        <v>12</v>
      </c>
      <c r="J338" s="78" t="s">
        <v>90</v>
      </c>
      <c r="K338" s="111" t="s">
        <v>230</v>
      </c>
      <c r="L338" s="53" t="s">
        <v>273</v>
      </c>
      <c r="M338" s="80" t="s">
        <v>68</v>
      </c>
      <c r="N338" s="77" t="s">
        <v>208</v>
      </c>
      <c r="O338" s="77" t="s">
        <v>461</v>
      </c>
      <c r="P338" s="77" t="s">
        <v>20</v>
      </c>
      <c r="Q338" s="77" t="s">
        <v>50</v>
      </c>
      <c r="R338" s="78" t="s">
        <v>71</v>
      </c>
      <c r="S338" s="81" t="s">
        <v>75</v>
      </c>
      <c r="T338" s="82">
        <v>43647</v>
      </c>
      <c r="U338" s="78" t="s">
        <v>101</v>
      </c>
      <c r="V338" s="78" t="s">
        <v>103</v>
      </c>
      <c r="W338" s="78" t="str">
        <f t="shared" si="703"/>
        <v>Moderado</v>
      </c>
      <c r="X338" s="78">
        <f t="shared" si="681"/>
        <v>5</v>
      </c>
      <c r="Y338" s="78">
        <f t="shared" si="682"/>
        <v>3</v>
      </c>
      <c r="Z338" s="78">
        <f t="shared" si="704"/>
        <v>15</v>
      </c>
      <c r="AA338" s="78" t="str">
        <f t="shared" si="705"/>
        <v>Potencialmente no tolerable</v>
      </c>
      <c r="AB338" s="78" t="str">
        <f t="shared" si="706"/>
        <v>No</v>
      </c>
      <c r="AC338" s="53" t="s">
        <v>306</v>
      </c>
      <c r="AD338" s="80" t="s">
        <v>230</v>
      </c>
      <c r="AE338" s="78">
        <v>0</v>
      </c>
      <c r="AF338" s="83">
        <v>0</v>
      </c>
      <c r="AG338" s="84">
        <f t="shared" si="707"/>
        <v>0</v>
      </c>
      <c r="AH338" s="27">
        <v>0</v>
      </c>
      <c r="AI338" s="187">
        <f t="shared" si="683"/>
        <v>0</v>
      </c>
      <c r="AJ338" s="145">
        <v>44006</v>
      </c>
      <c r="AK338" s="145" t="s">
        <v>291</v>
      </c>
      <c r="AL338" s="158" t="str">
        <f>IF(MATRIZASPECTOS[[#This Row],[(2) Tipo de valoración 2020]]="","",IF(MATRIZASPECTOS[[#This Row],[(2) Tipo de valoración 2020]]="Manual","",MATRIZASPECTOS[[#This Row],[Probabilidad]]))</f>
        <v>Certeza</v>
      </c>
      <c r="AM338" s="158" t="str">
        <f>IF(MATRIZASPECTOS[[#This Row],[(2) Tipo de valoración 2020]]="","",IF(MATRIZASPECTOS[[#This Row],[(2) Tipo de valoración 2020]]="Manual","",MATRIZASPECTOS[[#This Row],[Consecuencia]]))</f>
        <v>Moderada</v>
      </c>
      <c r="AN338" s="159" t="str">
        <f t="shared" si="684"/>
        <v>Moderado</v>
      </c>
      <c r="AO338" s="159">
        <f t="shared" si="685"/>
        <v>5</v>
      </c>
      <c r="AP338" s="159">
        <f t="shared" si="686"/>
        <v>3</v>
      </c>
      <c r="AQ338" s="78">
        <f t="shared" si="687"/>
        <v>15</v>
      </c>
      <c r="AR338" s="84">
        <f t="shared" si="688"/>
        <v>15</v>
      </c>
      <c r="AS338" s="78" t="str">
        <f t="shared" si="708"/>
        <v>Potencialmente no tolerable</v>
      </c>
      <c r="AT338" s="78" t="str">
        <f t="shared" si="709"/>
        <v>No</v>
      </c>
      <c r="AU338" s="140" t="s">
        <v>282</v>
      </c>
      <c r="AV338" s="37" t="s">
        <v>230</v>
      </c>
      <c r="AW338" s="27">
        <v>0</v>
      </c>
      <c r="AX338" s="191">
        <v>0</v>
      </c>
      <c r="AY338" s="29">
        <f t="shared" si="689"/>
        <v>0</v>
      </c>
      <c r="AZ338" s="27">
        <v>0</v>
      </c>
      <c r="BA338" s="189">
        <f t="shared" si="690"/>
        <v>0</v>
      </c>
      <c r="BB338" s="145">
        <v>44105</v>
      </c>
      <c r="BC338" s="27" t="s">
        <v>292</v>
      </c>
      <c r="BD338" s="27" t="s">
        <v>99</v>
      </c>
      <c r="BE338" s="27" t="s">
        <v>103</v>
      </c>
      <c r="BF338" s="27" t="str">
        <f t="shared" si="691"/>
        <v>Bajo</v>
      </c>
      <c r="BG338" s="27">
        <f t="shared" si="692"/>
        <v>1</v>
      </c>
      <c r="BH338" s="27">
        <f t="shared" si="693"/>
        <v>3</v>
      </c>
      <c r="BI338" s="27">
        <f t="shared" si="694"/>
        <v>3</v>
      </c>
      <c r="BJ338" s="29">
        <f t="shared" si="695"/>
        <v>3</v>
      </c>
      <c r="BK338" s="78" t="str">
        <f t="shared" si="644"/>
        <v>Tolerable</v>
      </c>
      <c r="BL338" s="27" t="str">
        <f t="shared" si="696"/>
        <v>No</v>
      </c>
      <c r="BM338" s="53" t="s">
        <v>399</v>
      </c>
      <c r="BN338" s="80"/>
      <c r="BO338" s="84">
        <f t="shared" si="697"/>
        <v>0</v>
      </c>
      <c r="BP338" s="83"/>
      <c r="BQ338" s="84" t="str">
        <f t="shared" si="710"/>
        <v/>
      </c>
      <c r="BR338" s="27"/>
      <c r="BS338" s="85" t="str">
        <f t="shared" si="711"/>
        <v/>
      </c>
      <c r="BT338" s="86"/>
      <c r="BU338" s="78">
        <f t="shared" si="698"/>
        <v>15</v>
      </c>
      <c r="BV338" s="78" t="str">
        <f t="shared" si="699"/>
        <v>Potencialmente no tolerable</v>
      </c>
      <c r="BW338" s="84" t="str">
        <f t="shared" si="712"/>
        <v/>
      </c>
      <c r="BX338" s="78" t="str">
        <f t="shared" si="713"/>
        <v/>
      </c>
      <c r="BY338" s="78" t="str">
        <f t="shared" si="714"/>
        <v/>
      </c>
      <c r="BZ338" s="79"/>
      <c r="CA338" s="80"/>
      <c r="CB338" s="84" t="str">
        <f t="shared" si="715"/>
        <v/>
      </c>
      <c r="CC338" s="83"/>
      <c r="CD338" s="84" t="str">
        <f t="shared" si="716"/>
        <v/>
      </c>
      <c r="CE338" s="27"/>
      <c r="CF338" s="85" t="str">
        <f t="shared" si="717"/>
        <v/>
      </c>
      <c r="CG338" s="86"/>
      <c r="CH338" s="78" t="str">
        <f t="shared" si="718"/>
        <v/>
      </c>
      <c r="CI338" s="78" t="str">
        <f t="shared" si="719"/>
        <v/>
      </c>
      <c r="CJ338" s="84" t="str">
        <f t="shared" si="720"/>
        <v/>
      </c>
      <c r="CK338" s="78" t="str">
        <f t="shared" si="721"/>
        <v/>
      </c>
      <c r="CL338" s="78" t="str">
        <f t="shared" si="722"/>
        <v/>
      </c>
      <c r="CM338" s="79"/>
      <c r="CN338" s="80"/>
      <c r="CO338" s="84" t="str">
        <f t="shared" si="723"/>
        <v/>
      </c>
      <c r="CP338" s="83"/>
      <c r="CQ338" s="84" t="str">
        <f t="shared" si="724"/>
        <v/>
      </c>
      <c r="CR338" s="27"/>
      <c r="CS338" s="85" t="str">
        <f t="shared" si="725"/>
        <v/>
      </c>
      <c r="CT338" s="86"/>
      <c r="CU338" s="78" t="str">
        <f t="shared" si="726"/>
        <v/>
      </c>
      <c r="CV338" s="78" t="str">
        <f t="shared" si="727"/>
        <v/>
      </c>
      <c r="CW338" s="84" t="str">
        <f t="shared" si="728"/>
        <v/>
      </c>
      <c r="CX338" s="78" t="str">
        <f t="shared" si="729"/>
        <v/>
      </c>
      <c r="CY338" s="78" t="str">
        <f t="shared" si="730"/>
        <v/>
      </c>
      <c r="CZ338" s="87"/>
    </row>
    <row r="339" spans="1:104" ht="72.75" thickBot="1" x14ac:dyDescent="0.3">
      <c r="A339" s="17">
        <v>336</v>
      </c>
      <c r="B339" s="76" t="str">
        <f t="shared" si="700"/>
        <v>Gestión Financiera</v>
      </c>
      <c r="C339" s="76" t="str">
        <f t="shared" si="701"/>
        <v>Generación de residuos</v>
      </c>
      <c r="D339" s="76" t="str">
        <f t="shared" si="702"/>
        <v>Contaminación por generación de residuos ordinarios</v>
      </c>
      <c r="E339" s="82">
        <v>43647</v>
      </c>
      <c r="F339" s="168" t="s">
        <v>334</v>
      </c>
      <c r="G339" s="99" t="s">
        <v>177</v>
      </c>
      <c r="H339" s="99" t="s">
        <v>338</v>
      </c>
      <c r="I339" s="77" t="s">
        <v>12</v>
      </c>
      <c r="J339" s="78" t="s">
        <v>90</v>
      </c>
      <c r="K339" s="111" t="s">
        <v>230</v>
      </c>
      <c r="L339" s="53" t="s">
        <v>273</v>
      </c>
      <c r="M339" s="80" t="s">
        <v>68</v>
      </c>
      <c r="N339" s="77" t="s">
        <v>209</v>
      </c>
      <c r="O339" s="77" t="s">
        <v>461</v>
      </c>
      <c r="P339" s="77" t="s">
        <v>23</v>
      </c>
      <c r="Q339" s="77" t="s">
        <v>55</v>
      </c>
      <c r="R339" s="78" t="s">
        <v>71</v>
      </c>
      <c r="S339" s="81" t="s">
        <v>76</v>
      </c>
      <c r="T339" s="82">
        <v>43647</v>
      </c>
      <c r="U339" s="78" t="s">
        <v>101</v>
      </c>
      <c r="V339" s="78" t="s">
        <v>104</v>
      </c>
      <c r="W339" s="78" t="str">
        <f t="shared" si="703"/>
        <v>Alto</v>
      </c>
      <c r="X339" s="78">
        <f t="shared" si="681"/>
        <v>5</v>
      </c>
      <c r="Y339" s="78">
        <f t="shared" si="682"/>
        <v>5</v>
      </c>
      <c r="Z339" s="78">
        <f t="shared" si="704"/>
        <v>25</v>
      </c>
      <c r="AA339" s="78" t="str">
        <f t="shared" si="705"/>
        <v>No tolerable</v>
      </c>
      <c r="AB339" s="78" t="str">
        <f t="shared" si="706"/>
        <v>Si</v>
      </c>
      <c r="AC339" s="53" t="s">
        <v>308</v>
      </c>
      <c r="AD339" s="80" t="s">
        <v>284</v>
      </c>
      <c r="AE339" s="78">
        <v>0.97</v>
      </c>
      <c r="AF339" s="83">
        <v>0</v>
      </c>
      <c r="AG339" s="84">
        <f t="shared" si="707"/>
        <v>0.97</v>
      </c>
      <c r="AH339" s="27">
        <v>0.74</v>
      </c>
      <c r="AI339" s="187">
        <f t="shared" si="683"/>
        <v>0.23711340206185566</v>
      </c>
      <c r="AJ339" s="145">
        <v>44006</v>
      </c>
      <c r="AK339" s="145" t="s">
        <v>291</v>
      </c>
      <c r="AL339" s="158" t="str">
        <f>IF(MATRIZASPECTOS[[#This Row],[(2) Tipo de valoración 2020]]="","",IF(MATRIZASPECTOS[[#This Row],[(2) Tipo de valoración 2020]]="Manual","",MATRIZASPECTOS[[#This Row],[Probabilidad]]))</f>
        <v>Certeza</v>
      </c>
      <c r="AM339" s="158" t="str">
        <f>IF(MATRIZASPECTOS[[#This Row],[(2) Tipo de valoración 2020]]="","",IF(MATRIZASPECTOS[[#This Row],[(2) Tipo de valoración 2020]]="Manual","",MATRIZASPECTOS[[#This Row],[Consecuencia]]))</f>
        <v>Alta</v>
      </c>
      <c r="AN339" s="159" t="str">
        <f t="shared" si="684"/>
        <v>Alto</v>
      </c>
      <c r="AO339" s="159">
        <f t="shared" si="685"/>
        <v>5</v>
      </c>
      <c r="AP339" s="159">
        <f t="shared" si="686"/>
        <v>5</v>
      </c>
      <c r="AQ339" s="78">
        <f t="shared" si="687"/>
        <v>25</v>
      </c>
      <c r="AR339" s="84">
        <f t="shared" si="688"/>
        <v>19.072164948453608</v>
      </c>
      <c r="AS339" s="78" t="str">
        <f t="shared" si="708"/>
        <v>No tolerable</v>
      </c>
      <c r="AT339" s="78" t="str">
        <f t="shared" si="709"/>
        <v>Si</v>
      </c>
      <c r="AU339" s="140" t="s">
        <v>285</v>
      </c>
      <c r="AV339" s="37" t="s">
        <v>284</v>
      </c>
      <c r="AW339" s="27">
        <v>0.74</v>
      </c>
      <c r="AX339" s="191">
        <v>-0.18</v>
      </c>
      <c r="AY339" s="29">
        <f t="shared" si="689"/>
        <v>0.87319999999999998</v>
      </c>
      <c r="AZ339" s="27">
        <v>0.28000000000000003</v>
      </c>
      <c r="BA339" s="189">
        <f t="shared" si="690"/>
        <v>0.67934035730645892</v>
      </c>
      <c r="BB339" s="143">
        <v>44105</v>
      </c>
      <c r="BC339" s="27" t="s">
        <v>291</v>
      </c>
      <c r="BD339" s="27" t="str">
        <f>IF(MATRIZASPECTOS[[#This Row],[(E) Tipo de valoración extraordinaria 2020]]="","",IF(MATRIZASPECTOS[[#This Row],[(E) Tipo de valoración extraordinaria 2020]]="Manual","",MATRIZASPECTOS[[#This Row],[(2) Probabilidad]]))</f>
        <v>Certeza</v>
      </c>
      <c r="BE339" s="27" t="str">
        <f>IF(MATRIZASPECTOS[[#This Row],[(E) Tipo de valoración extraordinaria 2020]]="","",IF(MATRIZASPECTOS[[#This Row],[(E) Tipo de valoración extraordinaria 2020]]="Manual","",MATRIZASPECTOS[[#This Row],[(2) Consecuencia]]))</f>
        <v>Alta</v>
      </c>
      <c r="BF339" s="27" t="str">
        <f t="shared" si="691"/>
        <v>Alto</v>
      </c>
      <c r="BG339" s="27">
        <f t="shared" si="692"/>
        <v>5</v>
      </c>
      <c r="BH339" s="27">
        <f t="shared" si="693"/>
        <v>5</v>
      </c>
      <c r="BI339" s="29">
        <f t="shared" si="694"/>
        <v>19.072164948453608</v>
      </c>
      <c r="BJ339" s="29">
        <f t="shared" si="695"/>
        <v>6.2956735977634128</v>
      </c>
      <c r="BK339" s="78" t="str">
        <f t="shared" si="644"/>
        <v>Tolerable</v>
      </c>
      <c r="BL339" s="27" t="str">
        <f t="shared" si="696"/>
        <v>No</v>
      </c>
      <c r="BM339" s="53" t="s">
        <v>454</v>
      </c>
      <c r="BN339" s="80"/>
      <c r="BO339" s="84">
        <f t="shared" si="697"/>
        <v>0.74</v>
      </c>
      <c r="BP339" s="83"/>
      <c r="BQ339" s="84" t="str">
        <f t="shared" si="710"/>
        <v/>
      </c>
      <c r="BR339" s="27"/>
      <c r="BS339" s="85" t="str">
        <f t="shared" si="711"/>
        <v/>
      </c>
      <c r="BT339" s="86"/>
      <c r="BU339" s="78">
        <f t="shared" si="698"/>
        <v>19.072164948453608</v>
      </c>
      <c r="BV339" s="78" t="str">
        <f t="shared" si="699"/>
        <v>No tolerable</v>
      </c>
      <c r="BW339" s="84" t="str">
        <f t="shared" si="712"/>
        <v/>
      </c>
      <c r="BX339" s="78" t="str">
        <f t="shared" si="713"/>
        <v/>
      </c>
      <c r="BY339" s="78" t="str">
        <f t="shared" si="714"/>
        <v/>
      </c>
      <c r="BZ339" s="79"/>
      <c r="CA339" s="80"/>
      <c r="CB339" s="84" t="str">
        <f t="shared" si="715"/>
        <v/>
      </c>
      <c r="CC339" s="83"/>
      <c r="CD339" s="84" t="str">
        <f t="shared" si="716"/>
        <v/>
      </c>
      <c r="CE339" s="27"/>
      <c r="CF339" s="85" t="str">
        <f t="shared" si="717"/>
        <v/>
      </c>
      <c r="CG339" s="86"/>
      <c r="CH339" s="78" t="str">
        <f t="shared" si="718"/>
        <v/>
      </c>
      <c r="CI339" s="78" t="str">
        <f t="shared" si="719"/>
        <v/>
      </c>
      <c r="CJ339" s="84" t="str">
        <f t="shared" si="720"/>
        <v/>
      </c>
      <c r="CK339" s="78" t="str">
        <f t="shared" si="721"/>
        <v/>
      </c>
      <c r="CL339" s="78" t="str">
        <f t="shared" si="722"/>
        <v/>
      </c>
      <c r="CM339" s="79"/>
      <c r="CN339" s="80"/>
      <c r="CO339" s="84" t="str">
        <f t="shared" si="723"/>
        <v/>
      </c>
      <c r="CP339" s="83"/>
      <c r="CQ339" s="84" t="str">
        <f t="shared" si="724"/>
        <v/>
      </c>
      <c r="CR339" s="27"/>
      <c r="CS339" s="85" t="str">
        <f t="shared" si="725"/>
        <v/>
      </c>
      <c r="CT339" s="86"/>
      <c r="CU339" s="78" t="str">
        <f t="shared" si="726"/>
        <v/>
      </c>
      <c r="CV339" s="78" t="str">
        <f t="shared" si="727"/>
        <v/>
      </c>
      <c r="CW339" s="84" t="str">
        <f t="shared" si="728"/>
        <v/>
      </c>
      <c r="CX339" s="78" t="str">
        <f t="shared" si="729"/>
        <v/>
      </c>
      <c r="CY339" s="78" t="str">
        <f t="shared" si="730"/>
        <v/>
      </c>
      <c r="CZ339" s="87"/>
    </row>
    <row r="340" spans="1:104" ht="45.75" thickBot="1" x14ac:dyDescent="0.3">
      <c r="A340" s="17">
        <v>337</v>
      </c>
      <c r="B340" s="76" t="str">
        <f t="shared" si="700"/>
        <v>Gestión Financiera</v>
      </c>
      <c r="C340" s="76" t="str">
        <f t="shared" si="701"/>
        <v>Generación de residuos</v>
      </c>
      <c r="D340" s="76" t="str">
        <f t="shared" si="702"/>
        <v>Aprovechamiento de residuos reutilizables</v>
      </c>
      <c r="E340" s="82">
        <v>43647</v>
      </c>
      <c r="F340" s="168" t="s">
        <v>334</v>
      </c>
      <c r="G340" s="99" t="s">
        <v>177</v>
      </c>
      <c r="H340" s="99" t="s">
        <v>338</v>
      </c>
      <c r="I340" s="77" t="s">
        <v>12</v>
      </c>
      <c r="J340" s="78" t="s">
        <v>90</v>
      </c>
      <c r="K340" s="111" t="s">
        <v>230</v>
      </c>
      <c r="L340" s="53" t="s">
        <v>273</v>
      </c>
      <c r="M340" s="80" t="s">
        <v>68</v>
      </c>
      <c r="N340" s="77" t="s">
        <v>216</v>
      </c>
      <c r="O340" s="77" t="s">
        <v>461</v>
      </c>
      <c r="P340" s="77" t="s">
        <v>23</v>
      </c>
      <c r="Q340" s="77" t="s">
        <v>60</v>
      </c>
      <c r="R340" s="78" t="s">
        <v>72</v>
      </c>
      <c r="S340" s="81" t="s">
        <v>76</v>
      </c>
      <c r="T340" s="82">
        <v>43647</v>
      </c>
      <c r="U340" s="78" t="s">
        <v>101</v>
      </c>
      <c r="V340" s="78" t="s">
        <v>103</v>
      </c>
      <c r="W340" s="78" t="str">
        <f t="shared" si="703"/>
        <v>Moderado</v>
      </c>
      <c r="X340" s="78">
        <f t="shared" si="681"/>
        <v>5</v>
      </c>
      <c r="Y340" s="78">
        <f t="shared" si="682"/>
        <v>3</v>
      </c>
      <c r="Z340" s="78">
        <f t="shared" si="704"/>
        <v>15</v>
      </c>
      <c r="AA340" s="78" t="str">
        <f t="shared" si="705"/>
        <v>Potencialmente no tolerable</v>
      </c>
      <c r="AB340" s="78" t="str">
        <f t="shared" si="706"/>
        <v>No</v>
      </c>
      <c r="AC340" s="53" t="s">
        <v>320</v>
      </c>
      <c r="AD340" s="80" t="s">
        <v>230</v>
      </c>
      <c r="AE340" s="78">
        <v>0</v>
      </c>
      <c r="AF340" s="83">
        <v>0</v>
      </c>
      <c r="AG340" s="84">
        <f t="shared" si="707"/>
        <v>0</v>
      </c>
      <c r="AH340" s="27">
        <v>0</v>
      </c>
      <c r="AI340" s="187">
        <f t="shared" si="683"/>
        <v>0</v>
      </c>
      <c r="AJ340" s="145">
        <v>44006</v>
      </c>
      <c r="AK340" s="145" t="s">
        <v>291</v>
      </c>
      <c r="AL340" s="158" t="str">
        <f>IF(MATRIZASPECTOS[[#This Row],[(2) Tipo de valoración 2020]]="","",IF(MATRIZASPECTOS[[#This Row],[(2) Tipo de valoración 2020]]="Manual","",MATRIZASPECTOS[[#This Row],[Probabilidad]]))</f>
        <v>Certeza</v>
      </c>
      <c r="AM340" s="158" t="str">
        <f>IF(MATRIZASPECTOS[[#This Row],[(2) Tipo de valoración 2020]]="","",IF(MATRIZASPECTOS[[#This Row],[(2) Tipo de valoración 2020]]="Manual","",MATRIZASPECTOS[[#This Row],[Consecuencia]]))</f>
        <v>Moderada</v>
      </c>
      <c r="AN340" s="159" t="str">
        <f t="shared" si="684"/>
        <v>Moderado</v>
      </c>
      <c r="AO340" s="159">
        <f t="shared" si="685"/>
        <v>5</v>
      </c>
      <c r="AP340" s="159">
        <f t="shared" si="686"/>
        <v>3</v>
      </c>
      <c r="AQ340" s="78">
        <f t="shared" si="687"/>
        <v>15</v>
      </c>
      <c r="AR340" s="84">
        <f t="shared" si="688"/>
        <v>15</v>
      </c>
      <c r="AS340" s="78" t="str">
        <f t="shared" si="708"/>
        <v>Potencialmente no tolerable</v>
      </c>
      <c r="AT340" s="78" t="str">
        <f t="shared" si="709"/>
        <v>No</v>
      </c>
      <c r="AU340" s="140" t="s">
        <v>321</v>
      </c>
      <c r="AV340" s="37" t="s">
        <v>230</v>
      </c>
      <c r="AW340" s="27">
        <v>0</v>
      </c>
      <c r="AX340" s="191">
        <v>0</v>
      </c>
      <c r="AY340" s="29">
        <f t="shared" si="689"/>
        <v>0</v>
      </c>
      <c r="AZ340" s="27">
        <v>0</v>
      </c>
      <c r="BA340" s="189">
        <f t="shared" si="690"/>
        <v>0</v>
      </c>
      <c r="BB340" s="145">
        <v>44105</v>
      </c>
      <c r="BC340" s="27" t="s">
        <v>292</v>
      </c>
      <c r="BD340" s="27" t="s">
        <v>100</v>
      </c>
      <c r="BE340" s="27" t="s">
        <v>103</v>
      </c>
      <c r="BF340" s="27" t="str">
        <f t="shared" si="691"/>
        <v>Bajo</v>
      </c>
      <c r="BG340" s="27">
        <f t="shared" si="692"/>
        <v>3</v>
      </c>
      <c r="BH340" s="27">
        <f t="shared" si="693"/>
        <v>3</v>
      </c>
      <c r="BI340" s="27">
        <f t="shared" si="694"/>
        <v>9</v>
      </c>
      <c r="BJ340" s="29">
        <f t="shared" si="695"/>
        <v>9</v>
      </c>
      <c r="BK340" s="78" t="str">
        <f t="shared" ref="BK340:BK403" si="731">IF(BJ340="","",IF(BJ340&lt;=10,"Tolerable",IF(BJ340&lt;=15,"Potencialmente no tolerable",IF(BJ340&gt;15,"No tolerable",""))))</f>
        <v>Tolerable</v>
      </c>
      <c r="BL340" s="27" t="str">
        <f t="shared" si="696"/>
        <v>No</v>
      </c>
      <c r="BM340" s="53" t="s">
        <v>449</v>
      </c>
      <c r="BN340" s="80"/>
      <c r="BO340" s="84">
        <f t="shared" si="697"/>
        <v>0</v>
      </c>
      <c r="BP340" s="83"/>
      <c r="BQ340" s="84" t="str">
        <f t="shared" si="710"/>
        <v/>
      </c>
      <c r="BR340" s="27"/>
      <c r="BS340" s="85" t="str">
        <f t="shared" si="711"/>
        <v/>
      </c>
      <c r="BT340" s="86"/>
      <c r="BU340" s="78">
        <f t="shared" si="698"/>
        <v>15</v>
      </c>
      <c r="BV340" s="78" t="str">
        <f t="shared" si="699"/>
        <v>Potencialmente no tolerable</v>
      </c>
      <c r="BW340" s="84" t="str">
        <f t="shared" si="712"/>
        <v/>
      </c>
      <c r="BX340" s="78" t="str">
        <f t="shared" si="713"/>
        <v/>
      </c>
      <c r="BY340" s="78" t="str">
        <f t="shared" si="714"/>
        <v/>
      </c>
      <c r="BZ340" s="79"/>
      <c r="CA340" s="80"/>
      <c r="CB340" s="84" t="str">
        <f t="shared" si="715"/>
        <v/>
      </c>
      <c r="CC340" s="83"/>
      <c r="CD340" s="84" t="str">
        <f t="shared" si="716"/>
        <v/>
      </c>
      <c r="CE340" s="27"/>
      <c r="CF340" s="85" t="str">
        <f t="shared" si="717"/>
        <v/>
      </c>
      <c r="CG340" s="86"/>
      <c r="CH340" s="78" t="str">
        <f t="shared" si="718"/>
        <v/>
      </c>
      <c r="CI340" s="78" t="str">
        <f t="shared" si="719"/>
        <v/>
      </c>
      <c r="CJ340" s="84" t="str">
        <f t="shared" si="720"/>
        <v/>
      </c>
      <c r="CK340" s="78" t="str">
        <f t="shared" si="721"/>
        <v/>
      </c>
      <c r="CL340" s="78" t="str">
        <f t="shared" si="722"/>
        <v/>
      </c>
      <c r="CM340" s="79"/>
      <c r="CN340" s="80"/>
      <c r="CO340" s="84" t="str">
        <f t="shared" si="723"/>
        <v/>
      </c>
      <c r="CP340" s="83"/>
      <c r="CQ340" s="84" t="str">
        <f t="shared" si="724"/>
        <v/>
      </c>
      <c r="CR340" s="27"/>
      <c r="CS340" s="85" t="str">
        <f t="shared" si="725"/>
        <v/>
      </c>
      <c r="CT340" s="86"/>
      <c r="CU340" s="78" t="str">
        <f t="shared" si="726"/>
        <v/>
      </c>
      <c r="CV340" s="78" t="str">
        <f t="shared" si="727"/>
        <v/>
      </c>
      <c r="CW340" s="84" t="str">
        <f t="shared" si="728"/>
        <v/>
      </c>
      <c r="CX340" s="78" t="str">
        <f t="shared" si="729"/>
        <v/>
      </c>
      <c r="CY340" s="78" t="str">
        <f t="shared" si="730"/>
        <v/>
      </c>
      <c r="CZ340" s="87"/>
    </row>
    <row r="341" spans="1:104" ht="45.75" thickBot="1" x14ac:dyDescent="0.3">
      <c r="A341" s="17">
        <v>338</v>
      </c>
      <c r="B341" s="76" t="str">
        <f t="shared" si="700"/>
        <v>Gestión Financiera</v>
      </c>
      <c r="C341" s="76" t="str">
        <f t="shared" si="701"/>
        <v>Generación de residuos</v>
      </c>
      <c r="D341" s="76" t="str">
        <f t="shared" si="702"/>
        <v>Aprovechamiento de residuos recuperables</v>
      </c>
      <c r="E341" s="82">
        <v>43647</v>
      </c>
      <c r="F341" s="168" t="s">
        <v>334</v>
      </c>
      <c r="G341" s="99" t="s">
        <v>177</v>
      </c>
      <c r="H341" s="99" t="s">
        <v>338</v>
      </c>
      <c r="I341" s="77" t="s">
        <v>12</v>
      </c>
      <c r="J341" s="78" t="s">
        <v>90</v>
      </c>
      <c r="K341" s="111" t="s">
        <v>230</v>
      </c>
      <c r="L341" s="53" t="s">
        <v>273</v>
      </c>
      <c r="M341" s="80" t="s">
        <v>68</v>
      </c>
      <c r="N341" s="77" t="s">
        <v>210</v>
      </c>
      <c r="O341" s="77" t="s">
        <v>461</v>
      </c>
      <c r="P341" s="77" t="s">
        <v>23</v>
      </c>
      <c r="Q341" s="77" t="s">
        <v>59</v>
      </c>
      <c r="R341" s="78" t="s">
        <v>72</v>
      </c>
      <c r="S341" s="81" t="s">
        <v>76</v>
      </c>
      <c r="T341" s="82">
        <v>43647</v>
      </c>
      <c r="U341" s="78" t="s">
        <v>101</v>
      </c>
      <c r="V341" s="78" t="s">
        <v>103</v>
      </c>
      <c r="W341" s="78" t="str">
        <f t="shared" si="703"/>
        <v>Moderado</v>
      </c>
      <c r="X341" s="78">
        <f t="shared" si="681"/>
        <v>5</v>
      </c>
      <c r="Y341" s="78">
        <f t="shared" si="682"/>
        <v>3</v>
      </c>
      <c r="Z341" s="78">
        <f t="shared" si="704"/>
        <v>15</v>
      </c>
      <c r="AA341" s="78" t="str">
        <f t="shared" si="705"/>
        <v>Potencialmente no tolerable</v>
      </c>
      <c r="AB341" s="78" t="str">
        <f t="shared" si="706"/>
        <v>No</v>
      </c>
      <c r="AC341" s="53" t="s">
        <v>320</v>
      </c>
      <c r="AD341" s="80" t="s">
        <v>230</v>
      </c>
      <c r="AE341" s="78">
        <v>0</v>
      </c>
      <c r="AF341" s="83">
        <v>0</v>
      </c>
      <c r="AG341" s="84">
        <f t="shared" si="707"/>
        <v>0</v>
      </c>
      <c r="AH341" s="27">
        <v>0</v>
      </c>
      <c r="AI341" s="187">
        <f t="shared" si="683"/>
        <v>0</v>
      </c>
      <c r="AJ341" s="145">
        <v>44006</v>
      </c>
      <c r="AK341" s="145" t="s">
        <v>291</v>
      </c>
      <c r="AL341" s="158" t="str">
        <f>IF(MATRIZASPECTOS[[#This Row],[(2) Tipo de valoración 2020]]="","",IF(MATRIZASPECTOS[[#This Row],[(2) Tipo de valoración 2020]]="Manual","",MATRIZASPECTOS[[#This Row],[Probabilidad]]))</f>
        <v>Certeza</v>
      </c>
      <c r="AM341" s="158" t="str">
        <f>IF(MATRIZASPECTOS[[#This Row],[(2) Tipo de valoración 2020]]="","",IF(MATRIZASPECTOS[[#This Row],[(2) Tipo de valoración 2020]]="Manual","",MATRIZASPECTOS[[#This Row],[Consecuencia]]))</f>
        <v>Moderada</v>
      </c>
      <c r="AN341" s="159" t="str">
        <f t="shared" si="684"/>
        <v>Moderado</v>
      </c>
      <c r="AO341" s="159">
        <f t="shared" si="685"/>
        <v>5</v>
      </c>
      <c r="AP341" s="159">
        <f t="shared" si="686"/>
        <v>3</v>
      </c>
      <c r="AQ341" s="78">
        <f t="shared" si="687"/>
        <v>15</v>
      </c>
      <c r="AR341" s="84">
        <f t="shared" si="688"/>
        <v>15</v>
      </c>
      <c r="AS341" s="78" t="str">
        <f t="shared" si="708"/>
        <v>Potencialmente no tolerable</v>
      </c>
      <c r="AT341" s="78" t="str">
        <f t="shared" si="709"/>
        <v>No</v>
      </c>
      <c r="AU341" s="140" t="s">
        <v>321</v>
      </c>
      <c r="AV341" s="37" t="s">
        <v>230</v>
      </c>
      <c r="AW341" s="27">
        <v>0</v>
      </c>
      <c r="AX341" s="191">
        <v>0</v>
      </c>
      <c r="AY341" s="29">
        <f t="shared" si="689"/>
        <v>0</v>
      </c>
      <c r="AZ341" s="27">
        <v>0</v>
      </c>
      <c r="BA341" s="189">
        <f t="shared" si="690"/>
        <v>0</v>
      </c>
      <c r="BB341" s="145">
        <v>44105</v>
      </c>
      <c r="BC341" s="27" t="s">
        <v>292</v>
      </c>
      <c r="BD341" s="27" t="s">
        <v>100</v>
      </c>
      <c r="BE341" s="27" t="s">
        <v>103</v>
      </c>
      <c r="BF341" s="27" t="str">
        <f t="shared" si="691"/>
        <v>Bajo</v>
      </c>
      <c r="BG341" s="27">
        <f t="shared" si="692"/>
        <v>3</v>
      </c>
      <c r="BH341" s="27">
        <f t="shared" si="693"/>
        <v>3</v>
      </c>
      <c r="BI341" s="27">
        <f t="shared" si="694"/>
        <v>9</v>
      </c>
      <c r="BJ341" s="29">
        <f t="shared" si="695"/>
        <v>9</v>
      </c>
      <c r="BK341" s="78" t="str">
        <f t="shared" si="731"/>
        <v>Tolerable</v>
      </c>
      <c r="BL341" s="27" t="str">
        <f t="shared" si="696"/>
        <v>No</v>
      </c>
      <c r="BM341" s="53" t="s">
        <v>449</v>
      </c>
      <c r="BN341" s="80"/>
      <c r="BO341" s="84">
        <f t="shared" si="697"/>
        <v>0</v>
      </c>
      <c r="BP341" s="83"/>
      <c r="BQ341" s="84" t="str">
        <f t="shared" si="710"/>
        <v/>
      </c>
      <c r="BR341" s="27"/>
      <c r="BS341" s="85" t="str">
        <f t="shared" si="711"/>
        <v/>
      </c>
      <c r="BT341" s="86"/>
      <c r="BU341" s="78">
        <f t="shared" si="698"/>
        <v>15</v>
      </c>
      <c r="BV341" s="78" t="str">
        <f t="shared" si="699"/>
        <v>Potencialmente no tolerable</v>
      </c>
      <c r="BW341" s="84" t="str">
        <f t="shared" si="712"/>
        <v/>
      </c>
      <c r="BX341" s="78" t="str">
        <f t="shared" si="713"/>
        <v/>
      </c>
      <c r="BY341" s="78" t="str">
        <f t="shared" si="714"/>
        <v/>
      </c>
      <c r="BZ341" s="79"/>
      <c r="CA341" s="80"/>
      <c r="CB341" s="84" t="str">
        <f t="shared" si="715"/>
        <v/>
      </c>
      <c r="CC341" s="83"/>
      <c r="CD341" s="84" t="str">
        <f t="shared" si="716"/>
        <v/>
      </c>
      <c r="CE341" s="27"/>
      <c r="CF341" s="85" t="str">
        <f t="shared" si="717"/>
        <v/>
      </c>
      <c r="CG341" s="86"/>
      <c r="CH341" s="78" t="str">
        <f t="shared" si="718"/>
        <v/>
      </c>
      <c r="CI341" s="78" t="str">
        <f t="shared" si="719"/>
        <v/>
      </c>
      <c r="CJ341" s="84" t="str">
        <f t="shared" si="720"/>
        <v/>
      </c>
      <c r="CK341" s="78" t="str">
        <f t="shared" si="721"/>
        <v/>
      </c>
      <c r="CL341" s="78" t="str">
        <f t="shared" si="722"/>
        <v/>
      </c>
      <c r="CM341" s="79"/>
      <c r="CN341" s="80"/>
      <c r="CO341" s="84" t="str">
        <f t="shared" si="723"/>
        <v/>
      </c>
      <c r="CP341" s="83"/>
      <c r="CQ341" s="84" t="str">
        <f t="shared" si="724"/>
        <v/>
      </c>
      <c r="CR341" s="27"/>
      <c r="CS341" s="85" t="str">
        <f t="shared" si="725"/>
        <v/>
      </c>
      <c r="CT341" s="86"/>
      <c r="CU341" s="78" t="str">
        <f t="shared" si="726"/>
        <v/>
      </c>
      <c r="CV341" s="78" t="str">
        <f t="shared" si="727"/>
        <v/>
      </c>
      <c r="CW341" s="84" t="str">
        <f t="shared" si="728"/>
        <v/>
      </c>
      <c r="CX341" s="78" t="str">
        <f t="shared" si="729"/>
        <v/>
      </c>
      <c r="CY341" s="78" t="str">
        <f t="shared" si="730"/>
        <v/>
      </c>
      <c r="CZ341" s="87"/>
    </row>
    <row r="342" spans="1:104" ht="54.75" thickBot="1" x14ac:dyDescent="0.3">
      <c r="A342" s="17">
        <v>339</v>
      </c>
      <c r="B342" s="76" t="str">
        <f t="shared" si="700"/>
        <v>Gestión Financiera</v>
      </c>
      <c r="C342" s="76" t="str">
        <f t="shared" si="701"/>
        <v>Generación de residuos</v>
      </c>
      <c r="D342" s="76" t="str">
        <f t="shared" si="702"/>
        <v>Contaminación por generación de residuos de aparatos eléctricos y electrónicos</v>
      </c>
      <c r="E342" s="82">
        <v>43647</v>
      </c>
      <c r="F342" s="168" t="s">
        <v>334</v>
      </c>
      <c r="G342" s="99" t="s">
        <v>177</v>
      </c>
      <c r="H342" s="99" t="s">
        <v>338</v>
      </c>
      <c r="I342" s="77" t="s">
        <v>12</v>
      </c>
      <c r="J342" s="78" t="s">
        <v>90</v>
      </c>
      <c r="K342" s="111" t="s">
        <v>230</v>
      </c>
      <c r="L342" s="53" t="s">
        <v>273</v>
      </c>
      <c r="M342" s="80" t="s">
        <v>68</v>
      </c>
      <c r="N342" s="77" t="s">
        <v>214</v>
      </c>
      <c r="O342" s="77" t="s">
        <v>461</v>
      </c>
      <c r="P342" s="77" t="s">
        <v>23</v>
      </c>
      <c r="Q342" s="77" t="s">
        <v>58</v>
      </c>
      <c r="R342" s="78" t="s">
        <v>71</v>
      </c>
      <c r="S342" s="81" t="s">
        <v>76</v>
      </c>
      <c r="T342" s="82">
        <v>43647</v>
      </c>
      <c r="U342" s="78" t="s">
        <v>101</v>
      </c>
      <c r="V342" s="78" t="s">
        <v>104</v>
      </c>
      <c r="W342" s="78" t="str">
        <f t="shared" si="703"/>
        <v>Alto</v>
      </c>
      <c r="X342" s="78">
        <f t="shared" si="681"/>
        <v>5</v>
      </c>
      <c r="Y342" s="78">
        <f t="shared" si="682"/>
        <v>5</v>
      </c>
      <c r="Z342" s="78">
        <f t="shared" si="704"/>
        <v>25</v>
      </c>
      <c r="AA342" s="78" t="str">
        <f t="shared" si="705"/>
        <v>No tolerable</v>
      </c>
      <c r="AB342" s="78" t="str">
        <f t="shared" si="706"/>
        <v>Si</v>
      </c>
      <c r="AC342" s="53" t="s">
        <v>309</v>
      </c>
      <c r="AD342" s="37" t="s">
        <v>230</v>
      </c>
      <c r="AE342" s="78">
        <v>0</v>
      </c>
      <c r="AF342" s="83">
        <v>0</v>
      </c>
      <c r="AG342" s="84">
        <f t="shared" si="707"/>
        <v>0</v>
      </c>
      <c r="AH342" s="27">
        <v>0</v>
      </c>
      <c r="AI342" s="187">
        <f t="shared" si="683"/>
        <v>0</v>
      </c>
      <c r="AJ342" s="145">
        <v>44006</v>
      </c>
      <c r="AK342" s="145" t="s">
        <v>291</v>
      </c>
      <c r="AL342" s="158" t="str">
        <f>IF(MATRIZASPECTOS[[#This Row],[(2) Tipo de valoración 2020]]="","",IF(MATRIZASPECTOS[[#This Row],[(2) Tipo de valoración 2020]]="Manual","",MATRIZASPECTOS[[#This Row],[Probabilidad]]))</f>
        <v>Certeza</v>
      </c>
      <c r="AM342" s="158" t="str">
        <f>IF(MATRIZASPECTOS[[#This Row],[(2) Tipo de valoración 2020]]="","",IF(MATRIZASPECTOS[[#This Row],[(2) Tipo de valoración 2020]]="Manual","",MATRIZASPECTOS[[#This Row],[Consecuencia]]))</f>
        <v>Alta</v>
      </c>
      <c r="AN342" s="159" t="str">
        <f t="shared" si="684"/>
        <v>Alto</v>
      </c>
      <c r="AO342" s="159">
        <f t="shared" si="685"/>
        <v>5</v>
      </c>
      <c r="AP342" s="159">
        <f t="shared" si="686"/>
        <v>5</v>
      </c>
      <c r="AQ342" s="78">
        <f t="shared" si="687"/>
        <v>25</v>
      </c>
      <c r="AR342" s="84">
        <f t="shared" si="688"/>
        <v>25</v>
      </c>
      <c r="AS342" s="78" t="str">
        <f t="shared" si="708"/>
        <v>No tolerable</v>
      </c>
      <c r="AT342" s="78" t="str">
        <f t="shared" si="709"/>
        <v>Si</v>
      </c>
      <c r="AU342" s="53" t="s">
        <v>286</v>
      </c>
      <c r="AV342" s="37" t="s">
        <v>230</v>
      </c>
      <c r="AW342" s="27">
        <v>0</v>
      </c>
      <c r="AX342" s="191">
        <v>0</v>
      </c>
      <c r="AY342" s="29">
        <f t="shared" si="689"/>
        <v>0</v>
      </c>
      <c r="AZ342" s="27">
        <v>0</v>
      </c>
      <c r="BA342" s="189">
        <f t="shared" si="690"/>
        <v>0</v>
      </c>
      <c r="BB342" s="142">
        <v>44105</v>
      </c>
      <c r="BC342" s="27" t="s">
        <v>291</v>
      </c>
      <c r="BD342" s="27" t="str">
        <f>IF(MATRIZASPECTOS[[#This Row],[(E) Tipo de valoración extraordinaria 2020]]="","",IF(MATRIZASPECTOS[[#This Row],[(E) Tipo de valoración extraordinaria 2020]]="Manual","",MATRIZASPECTOS[[#This Row],[(2) Probabilidad]]))</f>
        <v>Certeza</v>
      </c>
      <c r="BE342" s="27" t="str">
        <f>IF(MATRIZASPECTOS[[#This Row],[(E) Tipo de valoración extraordinaria 2020]]="","",IF(MATRIZASPECTOS[[#This Row],[(E) Tipo de valoración extraordinaria 2020]]="Manual","",MATRIZASPECTOS[[#This Row],[(2) Consecuencia]]))</f>
        <v>Alta</v>
      </c>
      <c r="BF342" s="27" t="str">
        <f t="shared" si="691"/>
        <v>Alto</v>
      </c>
      <c r="BG342" s="27">
        <f t="shared" si="692"/>
        <v>5</v>
      </c>
      <c r="BH342" s="27">
        <f t="shared" si="693"/>
        <v>5</v>
      </c>
      <c r="BI342" s="27">
        <f t="shared" si="694"/>
        <v>25</v>
      </c>
      <c r="BJ342" s="29">
        <f t="shared" si="695"/>
        <v>25</v>
      </c>
      <c r="BK342" s="78" t="str">
        <f t="shared" si="731"/>
        <v>No tolerable</v>
      </c>
      <c r="BL342" s="27" t="str">
        <f t="shared" si="696"/>
        <v>Si</v>
      </c>
      <c r="BM342" s="53" t="s">
        <v>420</v>
      </c>
      <c r="BN342" s="80"/>
      <c r="BO342" s="84">
        <f t="shared" si="697"/>
        <v>0</v>
      </c>
      <c r="BP342" s="83"/>
      <c r="BQ342" s="84" t="str">
        <f t="shared" si="710"/>
        <v/>
      </c>
      <c r="BR342" s="27"/>
      <c r="BS342" s="85" t="str">
        <f t="shared" si="711"/>
        <v/>
      </c>
      <c r="BT342" s="86"/>
      <c r="BU342" s="78">
        <f t="shared" si="698"/>
        <v>25</v>
      </c>
      <c r="BV342" s="78" t="str">
        <f t="shared" si="699"/>
        <v>No tolerable</v>
      </c>
      <c r="BW342" s="84" t="str">
        <f t="shared" si="712"/>
        <v/>
      </c>
      <c r="BX342" s="78" t="str">
        <f t="shared" si="713"/>
        <v/>
      </c>
      <c r="BY342" s="78" t="str">
        <f t="shared" si="714"/>
        <v/>
      </c>
      <c r="BZ342" s="79"/>
      <c r="CA342" s="80"/>
      <c r="CB342" s="84" t="str">
        <f t="shared" si="715"/>
        <v/>
      </c>
      <c r="CC342" s="83"/>
      <c r="CD342" s="84" t="str">
        <f t="shared" si="716"/>
        <v/>
      </c>
      <c r="CE342" s="27"/>
      <c r="CF342" s="85" t="str">
        <f t="shared" si="717"/>
        <v/>
      </c>
      <c r="CG342" s="86"/>
      <c r="CH342" s="78" t="str">
        <f t="shared" si="718"/>
        <v/>
      </c>
      <c r="CI342" s="78" t="str">
        <f t="shared" si="719"/>
        <v/>
      </c>
      <c r="CJ342" s="84" t="str">
        <f t="shared" si="720"/>
        <v/>
      </c>
      <c r="CK342" s="78" t="str">
        <f t="shared" si="721"/>
        <v/>
      </c>
      <c r="CL342" s="78" t="str">
        <f t="shared" si="722"/>
        <v/>
      </c>
      <c r="CM342" s="79"/>
      <c r="CN342" s="80"/>
      <c r="CO342" s="84" t="str">
        <f t="shared" si="723"/>
        <v/>
      </c>
      <c r="CP342" s="83"/>
      <c r="CQ342" s="84" t="str">
        <f t="shared" si="724"/>
        <v/>
      </c>
      <c r="CR342" s="27"/>
      <c r="CS342" s="85" t="str">
        <f t="shared" si="725"/>
        <v/>
      </c>
      <c r="CT342" s="86"/>
      <c r="CU342" s="78" t="str">
        <f t="shared" si="726"/>
        <v/>
      </c>
      <c r="CV342" s="78" t="str">
        <f t="shared" si="727"/>
        <v/>
      </c>
      <c r="CW342" s="84" t="str">
        <f t="shared" si="728"/>
        <v/>
      </c>
      <c r="CX342" s="78" t="str">
        <f t="shared" si="729"/>
        <v/>
      </c>
      <c r="CY342" s="78" t="str">
        <f t="shared" si="730"/>
        <v/>
      </c>
      <c r="CZ342" s="87"/>
    </row>
    <row r="343" spans="1:104" ht="45.75" thickBot="1" x14ac:dyDescent="0.3">
      <c r="A343" s="17">
        <v>340</v>
      </c>
      <c r="B343" s="76" t="str">
        <f t="shared" si="700"/>
        <v>Gestión Financiera</v>
      </c>
      <c r="C343" s="76" t="str">
        <f t="shared" si="701"/>
        <v>Consumo de materias primas e insumos</v>
      </c>
      <c r="D343" s="76" t="str">
        <f t="shared" si="702"/>
        <v>Agotamiento de los recursos naturales no renovables</v>
      </c>
      <c r="E343" s="82">
        <v>43647</v>
      </c>
      <c r="F343" s="168" t="s">
        <v>334</v>
      </c>
      <c r="G343" s="99" t="s">
        <v>177</v>
      </c>
      <c r="H343" s="99" t="s">
        <v>338</v>
      </c>
      <c r="I343" s="77" t="s">
        <v>12</v>
      </c>
      <c r="J343" s="78" t="s">
        <v>91</v>
      </c>
      <c r="K343" s="104" t="s">
        <v>262</v>
      </c>
      <c r="L343" s="53" t="s">
        <v>273</v>
      </c>
      <c r="M343" s="80" t="s">
        <v>233</v>
      </c>
      <c r="N343" s="77" t="s">
        <v>218</v>
      </c>
      <c r="O343" s="77" t="s">
        <v>461</v>
      </c>
      <c r="P343" s="77" t="s">
        <v>24</v>
      </c>
      <c r="Q343" s="77" t="s">
        <v>62</v>
      </c>
      <c r="R343" s="78" t="s">
        <v>71</v>
      </c>
      <c r="S343" s="81" t="s">
        <v>77</v>
      </c>
      <c r="T343" s="82">
        <v>43647</v>
      </c>
      <c r="U343" s="78" t="s">
        <v>100</v>
      </c>
      <c r="V343" s="78" t="s">
        <v>103</v>
      </c>
      <c r="W343" s="78" t="str">
        <f t="shared" si="703"/>
        <v>Bajo</v>
      </c>
      <c r="X343" s="78">
        <f t="shared" si="681"/>
        <v>3</v>
      </c>
      <c r="Y343" s="78">
        <f t="shared" si="682"/>
        <v>3</v>
      </c>
      <c r="Z343" s="78">
        <f t="shared" si="704"/>
        <v>9</v>
      </c>
      <c r="AA343" s="78" t="str">
        <f t="shared" si="705"/>
        <v>Tolerable</v>
      </c>
      <c r="AB343" s="78" t="str">
        <f t="shared" si="706"/>
        <v>No</v>
      </c>
      <c r="AC343" s="53" t="s">
        <v>306</v>
      </c>
      <c r="AD343" s="80" t="s">
        <v>230</v>
      </c>
      <c r="AE343" s="78">
        <v>0</v>
      </c>
      <c r="AF343" s="83">
        <v>0</v>
      </c>
      <c r="AG343" s="84">
        <f t="shared" si="707"/>
        <v>0</v>
      </c>
      <c r="AH343" s="27">
        <v>0</v>
      </c>
      <c r="AI343" s="187">
        <f t="shared" si="683"/>
        <v>0</v>
      </c>
      <c r="AJ343" s="145">
        <v>44006</v>
      </c>
      <c r="AK343" s="145" t="s">
        <v>291</v>
      </c>
      <c r="AL343" s="158" t="str">
        <f>IF(MATRIZASPECTOS[[#This Row],[(2) Tipo de valoración 2020]]="","",IF(MATRIZASPECTOS[[#This Row],[(2) Tipo de valoración 2020]]="Manual","",MATRIZASPECTOS[[#This Row],[Probabilidad]]))</f>
        <v>Probable</v>
      </c>
      <c r="AM343" s="158" t="str">
        <f>IF(MATRIZASPECTOS[[#This Row],[(2) Tipo de valoración 2020]]="","",IF(MATRIZASPECTOS[[#This Row],[(2) Tipo de valoración 2020]]="Manual","",MATRIZASPECTOS[[#This Row],[Consecuencia]]))</f>
        <v>Moderada</v>
      </c>
      <c r="AN343" s="159" t="str">
        <f t="shared" si="684"/>
        <v>Bajo</v>
      </c>
      <c r="AO343" s="159">
        <f t="shared" si="685"/>
        <v>3</v>
      </c>
      <c r="AP343" s="159">
        <f t="shared" si="686"/>
        <v>3</v>
      </c>
      <c r="AQ343" s="78">
        <f t="shared" si="687"/>
        <v>9</v>
      </c>
      <c r="AR343" s="84">
        <f t="shared" si="688"/>
        <v>9</v>
      </c>
      <c r="AS343" s="78" t="str">
        <f t="shared" si="708"/>
        <v>Tolerable</v>
      </c>
      <c r="AT343" s="78" t="str">
        <f t="shared" si="709"/>
        <v>No</v>
      </c>
      <c r="AU343" s="140" t="s">
        <v>302</v>
      </c>
      <c r="AV343" s="37" t="s">
        <v>230</v>
      </c>
      <c r="AW343" s="27">
        <v>0</v>
      </c>
      <c r="AX343" s="191">
        <v>0</v>
      </c>
      <c r="AY343" s="29">
        <f t="shared" si="689"/>
        <v>0</v>
      </c>
      <c r="AZ343" s="27">
        <v>0</v>
      </c>
      <c r="BA343" s="189">
        <f t="shared" si="690"/>
        <v>0</v>
      </c>
      <c r="BB343" s="142">
        <v>44105</v>
      </c>
      <c r="BC343" s="27" t="s">
        <v>291</v>
      </c>
      <c r="BD343" s="27" t="str">
        <f>IF(MATRIZASPECTOS[[#This Row],[(E) Tipo de valoración extraordinaria 2020]]="","",IF(MATRIZASPECTOS[[#This Row],[(E) Tipo de valoración extraordinaria 2020]]="Manual","",MATRIZASPECTOS[[#This Row],[(2) Probabilidad]]))</f>
        <v>Probable</v>
      </c>
      <c r="BE343" s="27" t="str">
        <f>IF(MATRIZASPECTOS[[#This Row],[(E) Tipo de valoración extraordinaria 2020]]="","",IF(MATRIZASPECTOS[[#This Row],[(E) Tipo de valoración extraordinaria 2020]]="Manual","",MATRIZASPECTOS[[#This Row],[(2) Consecuencia]]))</f>
        <v>Moderada</v>
      </c>
      <c r="BF343" s="27" t="str">
        <f t="shared" si="691"/>
        <v>Bajo</v>
      </c>
      <c r="BG343" s="27">
        <f t="shared" si="692"/>
        <v>3</v>
      </c>
      <c r="BH343" s="27">
        <f t="shared" si="693"/>
        <v>3</v>
      </c>
      <c r="BI343" s="27">
        <f t="shared" si="694"/>
        <v>9</v>
      </c>
      <c r="BJ343" s="29">
        <f t="shared" si="695"/>
        <v>9</v>
      </c>
      <c r="BK343" s="78" t="str">
        <f t="shared" si="731"/>
        <v>Tolerable</v>
      </c>
      <c r="BL343" s="27" t="str">
        <f t="shared" si="696"/>
        <v>No</v>
      </c>
      <c r="BM343" s="53" t="s">
        <v>406</v>
      </c>
      <c r="BN343" s="80"/>
      <c r="BO343" s="84">
        <f t="shared" si="697"/>
        <v>0</v>
      </c>
      <c r="BP343" s="83"/>
      <c r="BQ343" s="84" t="str">
        <f t="shared" si="710"/>
        <v/>
      </c>
      <c r="BR343" s="27"/>
      <c r="BS343" s="85" t="str">
        <f t="shared" si="711"/>
        <v/>
      </c>
      <c r="BT343" s="86"/>
      <c r="BU343" s="78">
        <f t="shared" si="698"/>
        <v>9</v>
      </c>
      <c r="BV343" s="78" t="str">
        <f t="shared" si="699"/>
        <v>Tolerable</v>
      </c>
      <c r="BW343" s="84" t="str">
        <f t="shared" si="712"/>
        <v/>
      </c>
      <c r="BX343" s="78" t="str">
        <f t="shared" si="713"/>
        <v/>
      </c>
      <c r="BY343" s="78" t="str">
        <f t="shared" si="714"/>
        <v/>
      </c>
      <c r="BZ343" s="79"/>
      <c r="CA343" s="80"/>
      <c r="CB343" s="84" t="str">
        <f t="shared" si="715"/>
        <v/>
      </c>
      <c r="CC343" s="83"/>
      <c r="CD343" s="84" t="str">
        <f t="shared" si="716"/>
        <v/>
      </c>
      <c r="CE343" s="27"/>
      <c r="CF343" s="85" t="str">
        <f t="shared" si="717"/>
        <v/>
      </c>
      <c r="CG343" s="86"/>
      <c r="CH343" s="78" t="str">
        <f t="shared" si="718"/>
        <v/>
      </c>
      <c r="CI343" s="78" t="str">
        <f t="shared" si="719"/>
        <v/>
      </c>
      <c r="CJ343" s="84" t="str">
        <f t="shared" si="720"/>
        <v/>
      </c>
      <c r="CK343" s="78" t="str">
        <f t="shared" si="721"/>
        <v/>
      </c>
      <c r="CL343" s="78" t="str">
        <f t="shared" si="722"/>
        <v/>
      </c>
      <c r="CM343" s="79"/>
      <c r="CN343" s="80"/>
      <c r="CO343" s="84" t="str">
        <f t="shared" si="723"/>
        <v/>
      </c>
      <c r="CP343" s="83"/>
      <c r="CQ343" s="84" t="str">
        <f t="shared" si="724"/>
        <v/>
      </c>
      <c r="CR343" s="27"/>
      <c r="CS343" s="85" t="str">
        <f t="shared" si="725"/>
        <v/>
      </c>
      <c r="CT343" s="86"/>
      <c r="CU343" s="78" t="str">
        <f t="shared" si="726"/>
        <v/>
      </c>
      <c r="CV343" s="78" t="str">
        <f t="shared" si="727"/>
        <v/>
      </c>
      <c r="CW343" s="84" t="str">
        <f t="shared" si="728"/>
        <v/>
      </c>
      <c r="CX343" s="78" t="str">
        <f t="shared" si="729"/>
        <v/>
      </c>
      <c r="CY343" s="78" t="str">
        <f t="shared" si="730"/>
        <v/>
      </c>
      <c r="CZ343" s="87"/>
    </row>
    <row r="344" spans="1:104" ht="45.75" thickBot="1" x14ac:dyDescent="0.3">
      <c r="A344" s="17">
        <v>341</v>
      </c>
      <c r="B344" s="76" t="str">
        <f t="shared" si="700"/>
        <v>Gestión Financiera</v>
      </c>
      <c r="C344" s="76" t="str">
        <f t="shared" si="701"/>
        <v>Generación de emisiones</v>
      </c>
      <c r="D344" s="76" t="str">
        <f t="shared" si="702"/>
        <v>Contaminación por emisión de contaminantes criterio</v>
      </c>
      <c r="E344" s="82">
        <v>43647</v>
      </c>
      <c r="F344" s="168" t="s">
        <v>334</v>
      </c>
      <c r="G344" s="99" t="s">
        <v>177</v>
      </c>
      <c r="H344" s="99" t="s">
        <v>338</v>
      </c>
      <c r="I344" s="77" t="s">
        <v>12</v>
      </c>
      <c r="J344" s="78" t="s">
        <v>91</v>
      </c>
      <c r="K344" s="104" t="s">
        <v>262</v>
      </c>
      <c r="L344" s="53" t="s">
        <v>273</v>
      </c>
      <c r="M344" s="80" t="s">
        <v>68</v>
      </c>
      <c r="N344" s="77" t="s">
        <v>219</v>
      </c>
      <c r="O344" s="77" t="s">
        <v>461</v>
      </c>
      <c r="P344" s="77" t="s">
        <v>19</v>
      </c>
      <c r="Q344" s="77" t="s">
        <v>46</v>
      </c>
      <c r="R344" s="78" t="s">
        <v>71</v>
      </c>
      <c r="S344" s="81" t="s">
        <v>74</v>
      </c>
      <c r="T344" s="82">
        <v>43647</v>
      </c>
      <c r="U344" s="78" t="s">
        <v>100</v>
      </c>
      <c r="V344" s="78" t="s">
        <v>103</v>
      </c>
      <c r="W344" s="78" t="str">
        <f t="shared" si="703"/>
        <v>Bajo</v>
      </c>
      <c r="X344" s="78">
        <f t="shared" si="681"/>
        <v>3</v>
      </c>
      <c r="Y344" s="78">
        <f t="shared" si="682"/>
        <v>3</v>
      </c>
      <c r="Z344" s="78">
        <f t="shared" si="704"/>
        <v>9</v>
      </c>
      <c r="AA344" s="78" t="str">
        <f t="shared" si="705"/>
        <v>Tolerable</v>
      </c>
      <c r="AB344" s="78" t="str">
        <f t="shared" si="706"/>
        <v>No</v>
      </c>
      <c r="AC344" s="53" t="s">
        <v>306</v>
      </c>
      <c r="AD344" s="80" t="s">
        <v>230</v>
      </c>
      <c r="AE344" s="78">
        <v>0</v>
      </c>
      <c r="AF344" s="83">
        <v>0</v>
      </c>
      <c r="AG344" s="84">
        <f t="shared" si="707"/>
        <v>0</v>
      </c>
      <c r="AH344" s="27">
        <v>0</v>
      </c>
      <c r="AI344" s="187">
        <f t="shared" si="683"/>
        <v>0</v>
      </c>
      <c r="AJ344" s="145">
        <v>44006</v>
      </c>
      <c r="AK344" s="145" t="s">
        <v>291</v>
      </c>
      <c r="AL344" s="158" t="str">
        <f>IF(MATRIZASPECTOS[[#This Row],[(2) Tipo de valoración 2020]]="","",IF(MATRIZASPECTOS[[#This Row],[(2) Tipo de valoración 2020]]="Manual","",MATRIZASPECTOS[[#This Row],[Probabilidad]]))</f>
        <v>Probable</v>
      </c>
      <c r="AM344" s="158" t="str">
        <f>IF(MATRIZASPECTOS[[#This Row],[(2) Tipo de valoración 2020]]="","",IF(MATRIZASPECTOS[[#This Row],[(2) Tipo de valoración 2020]]="Manual","",MATRIZASPECTOS[[#This Row],[Consecuencia]]))</f>
        <v>Moderada</v>
      </c>
      <c r="AN344" s="159" t="str">
        <f t="shared" si="684"/>
        <v>Bajo</v>
      </c>
      <c r="AO344" s="159">
        <f t="shared" si="685"/>
        <v>3</v>
      </c>
      <c r="AP344" s="159">
        <f t="shared" si="686"/>
        <v>3</v>
      </c>
      <c r="AQ344" s="78">
        <f t="shared" si="687"/>
        <v>9</v>
      </c>
      <c r="AR344" s="84">
        <f t="shared" si="688"/>
        <v>9</v>
      </c>
      <c r="AS344" s="78" t="str">
        <f t="shared" si="708"/>
        <v>Tolerable</v>
      </c>
      <c r="AT344" s="78" t="str">
        <f t="shared" si="709"/>
        <v>No</v>
      </c>
      <c r="AU344" s="140" t="s">
        <v>302</v>
      </c>
      <c r="AV344" s="37" t="s">
        <v>230</v>
      </c>
      <c r="AW344" s="27">
        <v>0</v>
      </c>
      <c r="AX344" s="191">
        <v>0</v>
      </c>
      <c r="AY344" s="29">
        <f t="shared" si="689"/>
        <v>0</v>
      </c>
      <c r="AZ344" s="27">
        <v>0</v>
      </c>
      <c r="BA344" s="189">
        <f t="shared" si="690"/>
        <v>0</v>
      </c>
      <c r="BB344" s="142">
        <v>44105</v>
      </c>
      <c r="BC344" s="27" t="s">
        <v>291</v>
      </c>
      <c r="BD344" s="27" t="str">
        <f>IF(MATRIZASPECTOS[[#This Row],[(E) Tipo de valoración extraordinaria 2020]]="","",IF(MATRIZASPECTOS[[#This Row],[(E) Tipo de valoración extraordinaria 2020]]="Manual","",MATRIZASPECTOS[[#This Row],[(2) Probabilidad]]))</f>
        <v>Probable</v>
      </c>
      <c r="BE344" s="27" t="str">
        <f>IF(MATRIZASPECTOS[[#This Row],[(E) Tipo de valoración extraordinaria 2020]]="","",IF(MATRIZASPECTOS[[#This Row],[(E) Tipo de valoración extraordinaria 2020]]="Manual","",MATRIZASPECTOS[[#This Row],[(2) Consecuencia]]))</f>
        <v>Moderada</v>
      </c>
      <c r="BF344" s="27" t="str">
        <f t="shared" si="691"/>
        <v>Bajo</v>
      </c>
      <c r="BG344" s="27">
        <f t="shared" si="692"/>
        <v>3</v>
      </c>
      <c r="BH344" s="27">
        <f t="shared" si="693"/>
        <v>3</v>
      </c>
      <c r="BI344" s="27">
        <f t="shared" si="694"/>
        <v>9</v>
      </c>
      <c r="BJ344" s="29">
        <f t="shared" si="695"/>
        <v>9</v>
      </c>
      <c r="BK344" s="78" t="str">
        <f t="shared" si="731"/>
        <v>Tolerable</v>
      </c>
      <c r="BL344" s="27" t="str">
        <f t="shared" si="696"/>
        <v>No</v>
      </c>
      <c r="BM344" s="53" t="s">
        <v>414</v>
      </c>
      <c r="BN344" s="80"/>
      <c r="BO344" s="84">
        <f t="shared" si="697"/>
        <v>0</v>
      </c>
      <c r="BP344" s="83"/>
      <c r="BQ344" s="84" t="str">
        <f t="shared" si="710"/>
        <v/>
      </c>
      <c r="BR344" s="27"/>
      <c r="BS344" s="85" t="str">
        <f t="shared" si="711"/>
        <v/>
      </c>
      <c r="BT344" s="86"/>
      <c r="BU344" s="78">
        <f t="shared" si="698"/>
        <v>9</v>
      </c>
      <c r="BV344" s="78" t="str">
        <f t="shared" si="699"/>
        <v>Tolerable</v>
      </c>
      <c r="BW344" s="84" t="str">
        <f t="shared" si="712"/>
        <v/>
      </c>
      <c r="BX344" s="78" t="str">
        <f t="shared" si="713"/>
        <v/>
      </c>
      <c r="BY344" s="78" t="str">
        <f t="shared" si="714"/>
        <v/>
      </c>
      <c r="BZ344" s="79"/>
      <c r="CA344" s="80"/>
      <c r="CB344" s="84" t="str">
        <f t="shared" si="715"/>
        <v/>
      </c>
      <c r="CC344" s="83"/>
      <c r="CD344" s="84" t="str">
        <f t="shared" si="716"/>
        <v/>
      </c>
      <c r="CE344" s="27"/>
      <c r="CF344" s="85" t="str">
        <f t="shared" si="717"/>
        <v/>
      </c>
      <c r="CG344" s="86"/>
      <c r="CH344" s="78" t="str">
        <f t="shared" si="718"/>
        <v/>
      </c>
      <c r="CI344" s="78" t="str">
        <f t="shared" si="719"/>
        <v/>
      </c>
      <c r="CJ344" s="84" t="str">
        <f t="shared" si="720"/>
        <v/>
      </c>
      <c r="CK344" s="78" t="str">
        <f t="shared" si="721"/>
        <v/>
      </c>
      <c r="CL344" s="78" t="str">
        <f t="shared" si="722"/>
        <v/>
      </c>
      <c r="CM344" s="79"/>
      <c r="CN344" s="80"/>
      <c r="CO344" s="84" t="str">
        <f t="shared" si="723"/>
        <v/>
      </c>
      <c r="CP344" s="83"/>
      <c r="CQ344" s="84" t="str">
        <f t="shared" si="724"/>
        <v/>
      </c>
      <c r="CR344" s="27"/>
      <c r="CS344" s="85" t="str">
        <f t="shared" si="725"/>
        <v/>
      </c>
      <c r="CT344" s="86"/>
      <c r="CU344" s="78" t="str">
        <f t="shared" si="726"/>
        <v/>
      </c>
      <c r="CV344" s="78" t="str">
        <f t="shared" si="727"/>
        <v/>
      </c>
      <c r="CW344" s="84" t="str">
        <f t="shared" si="728"/>
        <v/>
      </c>
      <c r="CX344" s="78" t="str">
        <f t="shared" si="729"/>
        <v/>
      </c>
      <c r="CY344" s="78" t="str">
        <f t="shared" si="730"/>
        <v/>
      </c>
      <c r="CZ344" s="87"/>
    </row>
    <row r="345" spans="1:104" ht="45.75" thickBot="1" x14ac:dyDescent="0.3">
      <c r="A345" s="17">
        <v>342</v>
      </c>
      <c r="B345" s="76" t="str">
        <f t="shared" si="700"/>
        <v>Gestión Financiera</v>
      </c>
      <c r="C345" s="76" t="str">
        <f t="shared" si="701"/>
        <v>Generación de emisiones</v>
      </c>
      <c r="D345" s="76" t="str">
        <f t="shared" si="702"/>
        <v>Contaminación por emisión de ruido</v>
      </c>
      <c r="E345" s="82">
        <v>43647</v>
      </c>
      <c r="F345" s="168" t="s">
        <v>334</v>
      </c>
      <c r="G345" s="99" t="s">
        <v>177</v>
      </c>
      <c r="H345" s="99" t="s">
        <v>338</v>
      </c>
      <c r="I345" s="77" t="s">
        <v>12</v>
      </c>
      <c r="J345" s="78" t="s">
        <v>91</v>
      </c>
      <c r="K345" s="104" t="s">
        <v>262</v>
      </c>
      <c r="L345" s="53" t="s">
        <v>273</v>
      </c>
      <c r="M345" s="80" t="s">
        <v>68</v>
      </c>
      <c r="N345" s="77" t="s">
        <v>220</v>
      </c>
      <c r="O345" s="77" t="s">
        <v>461</v>
      </c>
      <c r="P345" s="77" t="s">
        <v>19</v>
      </c>
      <c r="Q345" s="77" t="s">
        <v>43</v>
      </c>
      <c r="R345" s="78" t="s">
        <v>71</v>
      </c>
      <c r="S345" s="81" t="s">
        <v>74</v>
      </c>
      <c r="T345" s="82">
        <v>43647</v>
      </c>
      <c r="U345" s="78" t="s">
        <v>100</v>
      </c>
      <c r="V345" s="78" t="s">
        <v>102</v>
      </c>
      <c r="W345" s="78" t="str">
        <f t="shared" si="703"/>
        <v>Bajo</v>
      </c>
      <c r="X345" s="78">
        <f t="shared" si="681"/>
        <v>3</v>
      </c>
      <c r="Y345" s="78">
        <f t="shared" si="682"/>
        <v>1</v>
      </c>
      <c r="Z345" s="78">
        <f t="shared" si="704"/>
        <v>3</v>
      </c>
      <c r="AA345" s="78" t="str">
        <f t="shared" si="705"/>
        <v>Tolerable</v>
      </c>
      <c r="AB345" s="78" t="str">
        <f t="shared" si="706"/>
        <v>No</v>
      </c>
      <c r="AC345" s="53" t="s">
        <v>306</v>
      </c>
      <c r="AD345" s="80" t="s">
        <v>230</v>
      </c>
      <c r="AE345" s="78">
        <v>0</v>
      </c>
      <c r="AF345" s="83">
        <v>0</v>
      </c>
      <c r="AG345" s="84">
        <f t="shared" si="707"/>
        <v>0</v>
      </c>
      <c r="AH345" s="27">
        <v>0</v>
      </c>
      <c r="AI345" s="187">
        <f t="shared" si="683"/>
        <v>0</v>
      </c>
      <c r="AJ345" s="145">
        <v>44006</v>
      </c>
      <c r="AK345" s="145" t="s">
        <v>291</v>
      </c>
      <c r="AL345" s="158" t="str">
        <f>IF(MATRIZASPECTOS[[#This Row],[(2) Tipo de valoración 2020]]="","",IF(MATRIZASPECTOS[[#This Row],[(2) Tipo de valoración 2020]]="Manual","",MATRIZASPECTOS[[#This Row],[Probabilidad]]))</f>
        <v>Probable</v>
      </c>
      <c r="AM345" s="158" t="str">
        <f>IF(MATRIZASPECTOS[[#This Row],[(2) Tipo de valoración 2020]]="","",IF(MATRIZASPECTOS[[#This Row],[(2) Tipo de valoración 2020]]="Manual","",MATRIZASPECTOS[[#This Row],[Consecuencia]]))</f>
        <v>Baja</v>
      </c>
      <c r="AN345" s="159" t="str">
        <f t="shared" si="684"/>
        <v>Bajo</v>
      </c>
      <c r="AO345" s="159">
        <f t="shared" si="685"/>
        <v>3</v>
      </c>
      <c r="AP345" s="159">
        <f t="shared" si="686"/>
        <v>1</v>
      </c>
      <c r="AQ345" s="78">
        <f t="shared" si="687"/>
        <v>3</v>
      </c>
      <c r="AR345" s="84">
        <f t="shared" si="688"/>
        <v>3</v>
      </c>
      <c r="AS345" s="78" t="str">
        <f t="shared" si="708"/>
        <v>Tolerable</v>
      </c>
      <c r="AT345" s="78" t="str">
        <f t="shared" si="709"/>
        <v>No</v>
      </c>
      <c r="AU345" s="140" t="s">
        <v>302</v>
      </c>
      <c r="AV345" s="37" t="s">
        <v>230</v>
      </c>
      <c r="AW345" s="27">
        <v>0</v>
      </c>
      <c r="AX345" s="191">
        <v>0</v>
      </c>
      <c r="AY345" s="29">
        <f t="shared" si="689"/>
        <v>0</v>
      </c>
      <c r="AZ345" s="27">
        <v>0</v>
      </c>
      <c r="BA345" s="189">
        <f t="shared" si="690"/>
        <v>0</v>
      </c>
      <c r="BB345" s="145">
        <v>44105</v>
      </c>
      <c r="BC345" s="27" t="s">
        <v>291</v>
      </c>
      <c r="BD345" s="27" t="str">
        <f>IF(MATRIZASPECTOS[[#This Row],[(E) Tipo de valoración extraordinaria 2020]]="","",IF(MATRIZASPECTOS[[#This Row],[(E) Tipo de valoración extraordinaria 2020]]="Manual","",MATRIZASPECTOS[[#This Row],[(2) Probabilidad]]))</f>
        <v>Probable</v>
      </c>
      <c r="BE345" s="27" t="str">
        <f>IF(MATRIZASPECTOS[[#This Row],[(E) Tipo de valoración extraordinaria 2020]]="","",IF(MATRIZASPECTOS[[#This Row],[(E) Tipo de valoración extraordinaria 2020]]="Manual","",MATRIZASPECTOS[[#This Row],[(2) Consecuencia]]))</f>
        <v>Baja</v>
      </c>
      <c r="BF345" s="27" t="str">
        <f t="shared" si="691"/>
        <v>Bajo</v>
      </c>
      <c r="BG345" s="27">
        <f t="shared" si="692"/>
        <v>3</v>
      </c>
      <c r="BH345" s="27">
        <f t="shared" si="693"/>
        <v>1</v>
      </c>
      <c r="BI345" s="27">
        <f t="shared" si="694"/>
        <v>3</v>
      </c>
      <c r="BJ345" s="29">
        <f t="shared" si="695"/>
        <v>3</v>
      </c>
      <c r="BK345" s="78" t="str">
        <f t="shared" si="731"/>
        <v>Tolerable</v>
      </c>
      <c r="BL345" s="27" t="str">
        <f t="shared" si="696"/>
        <v>No</v>
      </c>
      <c r="BM345" s="53" t="s">
        <v>437</v>
      </c>
      <c r="BN345" s="80"/>
      <c r="BO345" s="84">
        <f t="shared" si="697"/>
        <v>0</v>
      </c>
      <c r="BP345" s="83"/>
      <c r="BQ345" s="84" t="str">
        <f t="shared" si="710"/>
        <v/>
      </c>
      <c r="BR345" s="27"/>
      <c r="BS345" s="85" t="str">
        <f t="shared" si="711"/>
        <v/>
      </c>
      <c r="BT345" s="86"/>
      <c r="BU345" s="78">
        <f t="shared" si="698"/>
        <v>3</v>
      </c>
      <c r="BV345" s="78" t="str">
        <f t="shared" si="699"/>
        <v>Tolerable</v>
      </c>
      <c r="BW345" s="84" t="str">
        <f t="shared" si="712"/>
        <v/>
      </c>
      <c r="BX345" s="78" t="str">
        <f t="shared" si="713"/>
        <v/>
      </c>
      <c r="BY345" s="78" t="str">
        <f t="shared" si="714"/>
        <v/>
      </c>
      <c r="BZ345" s="79"/>
      <c r="CA345" s="80"/>
      <c r="CB345" s="84" t="str">
        <f t="shared" si="715"/>
        <v/>
      </c>
      <c r="CC345" s="83"/>
      <c r="CD345" s="84" t="str">
        <f t="shared" si="716"/>
        <v/>
      </c>
      <c r="CE345" s="27"/>
      <c r="CF345" s="85" t="str">
        <f t="shared" si="717"/>
        <v/>
      </c>
      <c r="CG345" s="86"/>
      <c r="CH345" s="78" t="str">
        <f t="shared" si="718"/>
        <v/>
      </c>
      <c r="CI345" s="78" t="str">
        <f t="shared" si="719"/>
        <v/>
      </c>
      <c r="CJ345" s="84" t="str">
        <f t="shared" si="720"/>
        <v/>
      </c>
      <c r="CK345" s="78" t="str">
        <f t="shared" si="721"/>
        <v/>
      </c>
      <c r="CL345" s="78" t="str">
        <f t="shared" si="722"/>
        <v/>
      </c>
      <c r="CM345" s="79"/>
      <c r="CN345" s="80"/>
      <c r="CO345" s="84" t="str">
        <f t="shared" si="723"/>
        <v/>
      </c>
      <c r="CP345" s="83"/>
      <c r="CQ345" s="84" t="str">
        <f t="shared" si="724"/>
        <v/>
      </c>
      <c r="CR345" s="27"/>
      <c r="CS345" s="85" t="str">
        <f t="shared" si="725"/>
        <v/>
      </c>
      <c r="CT345" s="86"/>
      <c r="CU345" s="78" t="str">
        <f t="shared" si="726"/>
        <v/>
      </c>
      <c r="CV345" s="78" t="str">
        <f t="shared" si="727"/>
        <v/>
      </c>
      <c r="CW345" s="84" t="str">
        <f t="shared" si="728"/>
        <v/>
      </c>
      <c r="CX345" s="78" t="str">
        <f t="shared" si="729"/>
        <v/>
      </c>
      <c r="CY345" s="78" t="str">
        <f t="shared" si="730"/>
        <v/>
      </c>
      <c r="CZ345" s="87"/>
    </row>
    <row r="346" spans="1:104" ht="72.75" thickBot="1" x14ac:dyDescent="0.3">
      <c r="A346" s="17">
        <v>343</v>
      </c>
      <c r="B346" s="76" t="str">
        <f t="shared" si="700"/>
        <v>Gestión Financiera</v>
      </c>
      <c r="C346" s="76" t="str">
        <f t="shared" si="701"/>
        <v>Generación de residuos</v>
      </c>
      <c r="D346" s="76" t="str">
        <f t="shared" si="702"/>
        <v>Contaminación por generación de residuos ordinarios</v>
      </c>
      <c r="E346" s="82">
        <v>43647</v>
      </c>
      <c r="F346" s="168" t="s">
        <v>334</v>
      </c>
      <c r="G346" s="99" t="s">
        <v>177</v>
      </c>
      <c r="H346" s="99" t="s">
        <v>338</v>
      </c>
      <c r="I346" s="77" t="s">
        <v>12</v>
      </c>
      <c r="J346" s="78" t="s">
        <v>91</v>
      </c>
      <c r="K346" s="111" t="s">
        <v>223</v>
      </c>
      <c r="L346" s="53" t="s">
        <v>273</v>
      </c>
      <c r="M346" s="80" t="s">
        <v>68</v>
      </c>
      <c r="N346" s="77" t="s">
        <v>209</v>
      </c>
      <c r="O346" s="77" t="s">
        <v>461</v>
      </c>
      <c r="P346" s="77" t="s">
        <v>23</v>
      </c>
      <c r="Q346" s="77" t="s">
        <v>55</v>
      </c>
      <c r="R346" s="78" t="s">
        <v>71</v>
      </c>
      <c r="S346" s="81" t="s">
        <v>76</v>
      </c>
      <c r="T346" s="82">
        <v>43647</v>
      </c>
      <c r="U346" s="78" t="s">
        <v>101</v>
      </c>
      <c r="V346" s="78" t="s">
        <v>104</v>
      </c>
      <c r="W346" s="78" t="str">
        <f t="shared" si="703"/>
        <v>Alto</v>
      </c>
      <c r="X346" s="78">
        <f t="shared" si="681"/>
        <v>5</v>
      </c>
      <c r="Y346" s="78">
        <f t="shared" si="682"/>
        <v>5</v>
      </c>
      <c r="Z346" s="78">
        <f t="shared" si="704"/>
        <v>25</v>
      </c>
      <c r="AA346" s="78" t="str">
        <f t="shared" si="705"/>
        <v>No tolerable</v>
      </c>
      <c r="AB346" s="78" t="str">
        <f t="shared" si="706"/>
        <v>Si</v>
      </c>
      <c r="AC346" s="140" t="s">
        <v>312</v>
      </c>
      <c r="AD346" s="80" t="s">
        <v>284</v>
      </c>
      <c r="AE346" s="78">
        <v>0.97</v>
      </c>
      <c r="AF346" s="83">
        <v>0</v>
      </c>
      <c r="AG346" s="84">
        <f t="shared" si="707"/>
        <v>0.97</v>
      </c>
      <c r="AH346" s="27">
        <v>0.74</v>
      </c>
      <c r="AI346" s="187">
        <f t="shared" si="683"/>
        <v>0.23711340206185566</v>
      </c>
      <c r="AJ346" s="145">
        <v>44006</v>
      </c>
      <c r="AK346" s="145" t="s">
        <v>291</v>
      </c>
      <c r="AL346" s="158" t="str">
        <f>IF(MATRIZASPECTOS[[#This Row],[(2) Tipo de valoración 2020]]="","",IF(MATRIZASPECTOS[[#This Row],[(2) Tipo de valoración 2020]]="Manual","",MATRIZASPECTOS[[#This Row],[Probabilidad]]))</f>
        <v>Certeza</v>
      </c>
      <c r="AM346" s="158" t="str">
        <f>IF(MATRIZASPECTOS[[#This Row],[(2) Tipo de valoración 2020]]="","",IF(MATRIZASPECTOS[[#This Row],[(2) Tipo de valoración 2020]]="Manual","",MATRIZASPECTOS[[#This Row],[Consecuencia]]))</f>
        <v>Alta</v>
      </c>
      <c r="AN346" s="159" t="str">
        <f t="shared" si="684"/>
        <v>Alto</v>
      </c>
      <c r="AO346" s="159">
        <f t="shared" si="685"/>
        <v>5</v>
      </c>
      <c r="AP346" s="159">
        <f t="shared" si="686"/>
        <v>5</v>
      </c>
      <c r="AQ346" s="78">
        <f t="shared" si="687"/>
        <v>25</v>
      </c>
      <c r="AR346" s="84">
        <f t="shared" si="688"/>
        <v>19.072164948453608</v>
      </c>
      <c r="AS346" s="78" t="str">
        <f t="shared" si="708"/>
        <v>No tolerable</v>
      </c>
      <c r="AT346" s="78" t="str">
        <f t="shared" si="709"/>
        <v>Si</v>
      </c>
      <c r="AU346" s="140" t="s">
        <v>304</v>
      </c>
      <c r="AV346" s="37" t="s">
        <v>284</v>
      </c>
      <c r="AW346" s="27">
        <v>0.74</v>
      </c>
      <c r="AX346" s="191">
        <v>-0.18</v>
      </c>
      <c r="AY346" s="29">
        <f t="shared" si="689"/>
        <v>0.87319999999999998</v>
      </c>
      <c r="AZ346" s="27">
        <v>0.28000000000000003</v>
      </c>
      <c r="BA346" s="189">
        <f t="shared" si="690"/>
        <v>0.67934035730645892</v>
      </c>
      <c r="BB346" s="143">
        <v>44105</v>
      </c>
      <c r="BC346" s="27" t="s">
        <v>291</v>
      </c>
      <c r="BD346" s="27" t="str">
        <f>IF(MATRIZASPECTOS[[#This Row],[(E) Tipo de valoración extraordinaria 2020]]="","",IF(MATRIZASPECTOS[[#This Row],[(E) Tipo de valoración extraordinaria 2020]]="Manual","",MATRIZASPECTOS[[#This Row],[(2) Probabilidad]]))</f>
        <v>Certeza</v>
      </c>
      <c r="BE346" s="27" t="str">
        <f>IF(MATRIZASPECTOS[[#This Row],[(E) Tipo de valoración extraordinaria 2020]]="","",IF(MATRIZASPECTOS[[#This Row],[(E) Tipo de valoración extraordinaria 2020]]="Manual","",MATRIZASPECTOS[[#This Row],[(2) Consecuencia]]))</f>
        <v>Alta</v>
      </c>
      <c r="BF346" s="27" t="str">
        <f t="shared" si="691"/>
        <v>Alto</v>
      </c>
      <c r="BG346" s="27">
        <f t="shared" si="692"/>
        <v>5</v>
      </c>
      <c r="BH346" s="27">
        <f t="shared" si="693"/>
        <v>5</v>
      </c>
      <c r="BI346" s="29">
        <f t="shared" si="694"/>
        <v>19.072164948453608</v>
      </c>
      <c r="BJ346" s="29">
        <f t="shared" si="695"/>
        <v>6.2956735977634128</v>
      </c>
      <c r="BK346" s="78" t="str">
        <f t="shared" si="731"/>
        <v>Tolerable</v>
      </c>
      <c r="BL346" s="27" t="str">
        <f t="shared" si="696"/>
        <v>No</v>
      </c>
      <c r="BM346" s="53" t="s">
        <v>454</v>
      </c>
      <c r="BN346" s="80"/>
      <c r="BO346" s="84">
        <f t="shared" si="697"/>
        <v>0.74</v>
      </c>
      <c r="BP346" s="83"/>
      <c r="BQ346" s="84" t="str">
        <f t="shared" si="710"/>
        <v/>
      </c>
      <c r="BR346" s="27"/>
      <c r="BS346" s="85" t="str">
        <f t="shared" si="711"/>
        <v/>
      </c>
      <c r="BT346" s="86"/>
      <c r="BU346" s="78">
        <f t="shared" si="698"/>
        <v>19.072164948453608</v>
      </c>
      <c r="BV346" s="78" t="str">
        <f t="shared" si="699"/>
        <v>No tolerable</v>
      </c>
      <c r="BW346" s="84" t="str">
        <f t="shared" si="712"/>
        <v/>
      </c>
      <c r="BX346" s="78" t="str">
        <f t="shared" si="713"/>
        <v/>
      </c>
      <c r="BY346" s="78" t="str">
        <f t="shared" si="714"/>
        <v/>
      </c>
      <c r="BZ346" s="79"/>
      <c r="CA346" s="80"/>
      <c r="CB346" s="84" t="str">
        <f t="shared" si="715"/>
        <v/>
      </c>
      <c r="CC346" s="83"/>
      <c r="CD346" s="84" t="str">
        <f t="shared" si="716"/>
        <v/>
      </c>
      <c r="CE346" s="27"/>
      <c r="CF346" s="85" t="str">
        <f t="shared" si="717"/>
        <v/>
      </c>
      <c r="CG346" s="86"/>
      <c r="CH346" s="78" t="str">
        <f t="shared" si="718"/>
        <v/>
      </c>
      <c r="CI346" s="78" t="str">
        <f t="shared" si="719"/>
        <v/>
      </c>
      <c r="CJ346" s="84" t="str">
        <f t="shared" si="720"/>
        <v/>
      </c>
      <c r="CK346" s="78" t="str">
        <f t="shared" si="721"/>
        <v/>
      </c>
      <c r="CL346" s="78" t="str">
        <f t="shared" si="722"/>
        <v/>
      </c>
      <c r="CM346" s="79"/>
      <c r="CN346" s="80"/>
      <c r="CO346" s="84" t="str">
        <f t="shared" si="723"/>
        <v/>
      </c>
      <c r="CP346" s="83"/>
      <c r="CQ346" s="84" t="str">
        <f t="shared" si="724"/>
        <v/>
      </c>
      <c r="CR346" s="27"/>
      <c r="CS346" s="85" t="str">
        <f t="shared" si="725"/>
        <v/>
      </c>
      <c r="CT346" s="86"/>
      <c r="CU346" s="78" t="str">
        <f t="shared" si="726"/>
        <v/>
      </c>
      <c r="CV346" s="78" t="str">
        <f t="shared" si="727"/>
        <v/>
      </c>
      <c r="CW346" s="84" t="str">
        <f t="shared" si="728"/>
        <v/>
      </c>
      <c r="CX346" s="78" t="str">
        <f t="shared" si="729"/>
        <v/>
      </c>
      <c r="CY346" s="78" t="str">
        <f t="shared" si="730"/>
        <v/>
      </c>
      <c r="CZ346" s="87"/>
    </row>
    <row r="347" spans="1:104" ht="72.75" thickBot="1" x14ac:dyDescent="0.3">
      <c r="A347" s="17">
        <v>344</v>
      </c>
      <c r="B347" s="76" t="str">
        <f t="shared" si="700"/>
        <v>Gestión Financiera</v>
      </c>
      <c r="C347" s="76" t="str">
        <f t="shared" si="701"/>
        <v>Generación de residuos</v>
      </c>
      <c r="D347" s="76" t="str">
        <f t="shared" si="702"/>
        <v>Contaminación por generación de residuos ordinarios</v>
      </c>
      <c r="E347" s="82">
        <v>43647</v>
      </c>
      <c r="F347" s="168" t="s">
        <v>334</v>
      </c>
      <c r="G347" s="99" t="s">
        <v>177</v>
      </c>
      <c r="H347" s="99" t="s">
        <v>338</v>
      </c>
      <c r="I347" s="77" t="s">
        <v>12</v>
      </c>
      <c r="J347" s="78" t="s">
        <v>92</v>
      </c>
      <c r="K347" s="111" t="s">
        <v>221</v>
      </c>
      <c r="L347" s="53" t="s">
        <v>273</v>
      </c>
      <c r="M347" s="80" t="s">
        <v>68</v>
      </c>
      <c r="N347" s="77" t="s">
        <v>209</v>
      </c>
      <c r="O347" s="77" t="s">
        <v>461</v>
      </c>
      <c r="P347" s="77" t="s">
        <v>23</v>
      </c>
      <c r="Q347" s="77" t="s">
        <v>55</v>
      </c>
      <c r="R347" s="78" t="s">
        <v>71</v>
      </c>
      <c r="S347" s="81" t="s">
        <v>76</v>
      </c>
      <c r="T347" s="82">
        <v>43647</v>
      </c>
      <c r="U347" s="78" t="s">
        <v>101</v>
      </c>
      <c r="V347" s="78" t="s">
        <v>104</v>
      </c>
      <c r="W347" s="78" t="str">
        <f t="shared" si="703"/>
        <v>Alto</v>
      </c>
      <c r="X347" s="78">
        <f t="shared" si="681"/>
        <v>5</v>
      </c>
      <c r="Y347" s="78">
        <f t="shared" si="682"/>
        <v>5</v>
      </c>
      <c r="Z347" s="78">
        <f t="shared" si="704"/>
        <v>25</v>
      </c>
      <c r="AA347" s="78" t="str">
        <f t="shared" si="705"/>
        <v>No tolerable</v>
      </c>
      <c r="AB347" s="78" t="str">
        <f t="shared" si="706"/>
        <v>Si</v>
      </c>
      <c r="AC347" s="140" t="s">
        <v>312</v>
      </c>
      <c r="AD347" s="80" t="s">
        <v>284</v>
      </c>
      <c r="AE347" s="78">
        <v>0.97</v>
      </c>
      <c r="AF347" s="83">
        <v>0</v>
      </c>
      <c r="AG347" s="84">
        <f t="shared" si="707"/>
        <v>0.97</v>
      </c>
      <c r="AH347" s="27">
        <v>0.74</v>
      </c>
      <c r="AI347" s="187">
        <f t="shared" si="683"/>
        <v>0.23711340206185566</v>
      </c>
      <c r="AJ347" s="145">
        <v>44006</v>
      </c>
      <c r="AK347" s="145" t="s">
        <v>291</v>
      </c>
      <c r="AL347" s="158" t="str">
        <f>IF(MATRIZASPECTOS[[#This Row],[(2) Tipo de valoración 2020]]="","",IF(MATRIZASPECTOS[[#This Row],[(2) Tipo de valoración 2020]]="Manual","",MATRIZASPECTOS[[#This Row],[Probabilidad]]))</f>
        <v>Certeza</v>
      </c>
      <c r="AM347" s="158" t="str">
        <f>IF(MATRIZASPECTOS[[#This Row],[(2) Tipo de valoración 2020]]="","",IF(MATRIZASPECTOS[[#This Row],[(2) Tipo de valoración 2020]]="Manual","",MATRIZASPECTOS[[#This Row],[Consecuencia]]))</f>
        <v>Alta</v>
      </c>
      <c r="AN347" s="159" t="str">
        <f t="shared" si="684"/>
        <v>Alto</v>
      </c>
      <c r="AO347" s="159">
        <f t="shared" si="685"/>
        <v>5</v>
      </c>
      <c r="AP347" s="159">
        <f t="shared" si="686"/>
        <v>5</v>
      </c>
      <c r="AQ347" s="78">
        <f t="shared" si="687"/>
        <v>25</v>
      </c>
      <c r="AR347" s="84">
        <f t="shared" si="688"/>
        <v>19.072164948453608</v>
      </c>
      <c r="AS347" s="78" t="str">
        <f t="shared" si="708"/>
        <v>No tolerable</v>
      </c>
      <c r="AT347" s="78" t="str">
        <f t="shared" si="709"/>
        <v>Si</v>
      </c>
      <c r="AU347" s="140" t="s">
        <v>327</v>
      </c>
      <c r="AV347" s="37" t="s">
        <v>284</v>
      </c>
      <c r="AW347" s="27">
        <v>0.74</v>
      </c>
      <c r="AX347" s="191">
        <v>-0.18</v>
      </c>
      <c r="AY347" s="29">
        <f t="shared" si="689"/>
        <v>0.87319999999999998</v>
      </c>
      <c r="AZ347" s="27">
        <v>0.28000000000000003</v>
      </c>
      <c r="BA347" s="189">
        <f t="shared" si="690"/>
        <v>0.67934035730645892</v>
      </c>
      <c r="BB347" s="143">
        <v>44105</v>
      </c>
      <c r="BC347" s="27" t="s">
        <v>291</v>
      </c>
      <c r="BD347" s="27" t="str">
        <f>IF(MATRIZASPECTOS[[#This Row],[(E) Tipo de valoración extraordinaria 2020]]="","",IF(MATRIZASPECTOS[[#This Row],[(E) Tipo de valoración extraordinaria 2020]]="Manual","",MATRIZASPECTOS[[#This Row],[(2) Probabilidad]]))</f>
        <v>Certeza</v>
      </c>
      <c r="BE347" s="27" t="str">
        <f>IF(MATRIZASPECTOS[[#This Row],[(E) Tipo de valoración extraordinaria 2020]]="","",IF(MATRIZASPECTOS[[#This Row],[(E) Tipo de valoración extraordinaria 2020]]="Manual","",MATRIZASPECTOS[[#This Row],[(2) Consecuencia]]))</f>
        <v>Alta</v>
      </c>
      <c r="BF347" s="27" t="str">
        <f t="shared" si="691"/>
        <v>Alto</v>
      </c>
      <c r="BG347" s="27">
        <f t="shared" si="692"/>
        <v>5</v>
      </c>
      <c r="BH347" s="27">
        <f t="shared" si="693"/>
        <v>5</v>
      </c>
      <c r="BI347" s="29">
        <f t="shared" si="694"/>
        <v>19.072164948453608</v>
      </c>
      <c r="BJ347" s="29">
        <f t="shared" si="695"/>
        <v>6.2956735977634128</v>
      </c>
      <c r="BK347" s="78" t="str">
        <f t="shared" si="731"/>
        <v>Tolerable</v>
      </c>
      <c r="BL347" s="27" t="str">
        <f t="shared" si="696"/>
        <v>No</v>
      </c>
      <c r="BM347" s="53" t="s">
        <v>454</v>
      </c>
      <c r="BN347" s="80"/>
      <c r="BO347" s="84">
        <f t="shared" si="697"/>
        <v>0.74</v>
      </c>
      <c r="BP347" s="83"/>
      <c r="BQ347" s="84" t="str">
        <f t="shared" si="710"/>
        <v/>
      </c>
      <c r="BR347" s="27"/>
      <c r="BS347" s="85" t="str">
        <f t="shared" si="711"/>
        <v/>
      </c>
      <c r="BT347" s="86"/>
      <c r="BU347" s="78">
        <f t="shared" si="698"/>
        <v>19.072164948453608</v>
      </c>
      <c r="BV347" s="78" t="str">
        <f t="shared" si="699"/>
        <v>No tolerable</v>
      </c>
      <c r="BW347" s="84" t="str">
        <f t="shared" si="712"/>
        <v/>
      </c>
      <c r="BX347" s="78" t="str">
        <f t="shared" si="713"/>
        <v/>
      </c>
      <c r="BY347" s="78" t="str">
        <f t="shared" si="714"/>
        <v/>
      </c>
      <c r="BZ347" s="79"/>
      <c r="CA347" s="80"/>
      <c r="CB347" s="84" t="str">
        <f t="shared" si="715"/>
        <v/>
      </c>
      <c r="CC347" s="83"/>
      <c r="CD347" s="84" t="str">
        <f t="shared" si="716"/>
        <v/>
      </c>
      <c r="CE347" s="27"/>
      <c r="CF347" s="85" t="str">
        <f t="shared" si="717"/>
        <v/>
      </c>
      <c r="CG347" s="86"/>
      <c r="CH347" s="78" t="str">
        <f t="shared" si="718"/>
        <v/>
      </c>
      <c r="CI347" s="78" t="str">
        <f t="shared" si="719"/>
        <v/>
      </c>
      <c r="CJ347" s="84" t="str">
        <f t="shared" si="720"/>
        <v/>
      </c>
      <c r="CK347" s="78" t="str">
        <f t="shared" si="721"/>
        <v/>
      </c>
      <c r="CL347" s="78" t="str">
        <f t="shared" si="722"/>
        <v/>
      </c>
      <c r="CM347" s="79"/>
      <c r="CN347" s="80"/>
      <c r="CO347" s="84" t="str">
        <f t="shared" si="723"/>
        <v/>
      </c>
      <c r="CP347" s="83"/>
      <c r="CQ347" s="84" t="str">
        <f t="shared" si="724"/>
        <v/>
      </c>
      <c r="CR347" s="27"/>
      <c r="CS347" s="85" t="str">
        <f t="shared" si="725"/>
        <v/>
      </c>
      <c r="CT347" s="86"/>
      <c r="CU347" s="78" t="str">
        <f t="shared" si="726"/>
        <v/>
      </c>
      <c r="CV347" s="78" t="str">
        <f t="shared" si="727"/>
        <v/>
      </c>
      <c r="CW347" s="84" t="str">
        <f t="shared" si="728"/>
        <v/>
      </c>
      <c r="CX347" s="78" t="str">
        <f t="shared" si="729"/>
        <v/>
      </c>
      <c r="CY347" s="78" t="str">
        <f t="shared" si="730"/>
        <v/>
      </c>
      <c r="CZ347" s="87"/>
    </row>
    <row r="348" spans="1:104" ht="45.75" thickBot="1" x14ac:dyDescent="0.3">
      <c r="A348" s="17">
        <v>345</v>
      </c>
      <c r="B348" s="76" t="str">
        <f t="shared" si="700"/>
        <v>Gestión Financiera</v>
      </c>
      <c r="C348" s="76" t="str">
        <f t="shared" si="701"/>
        <v>Generación de residuos</v>
      </c>
      <c r="D348" s="76" t="str">
        <f t="shared" si="702"/>
        <v>Contaminación por generación de residuos recuperables</v>
      </c>
      <c r="E348" s="82">
        <v>43647</v>
      </c>
      <c r="F348" s="168" t="s">
        <v>334</v>
      </c>
      <c r="G348" s="99" t="s">
        <v>177</v>
      </c>
      <c r="H348" s="99" t="s">
        <v>338</v>
      </c>
      <c r="I348" s="77" t="s">
        <v>12</v>
      </c>
      <c r="J348" s="78" t="s">
        <v>92</v>
      </c>
      <c r="K348" s="111" t="s">
        <v>221</v>
      </c>
      <c r="L348" s="53" t="s">
        <v>273</v>
      </c>
      <c r="M348" s="80" t="s">
        <v>68</v>
      </c>
      <c r="N348" s="77" t="s">
        <v>216</v>
      </c>
      <c r="O348" s="77" t="s">
        <v>461</v>
      </c>
      <c r="P348" s="77" t="s">
        <v>23</v>
      </c>
      <c r="Q348" s="77" t="s">
        <v>226</v>
      </c>
      <c r="R348" s="78" t="s">
        <v>71</v>
      </c>
      <c r="S348" s="81" t="s">
        <v>76</v>
      </c>
      <c r="T348" s="82">
        <v>43647</v>
      </c>
      <c r="U348" s="78" t="s">
        <v>101</v>
      </c>
      <c r="V348" s="78" t="s">
        <v>103</v>
      </c>
      <c r="W348" s="78" t="str">
        <f t="shared" si="703"/>
        <v>Moderado</v>
      </c>
      <c r="X348" s="78">
        <f t="shared" si="681"/>
        <v>5</v>
      </c>
      <c r="Y348" s="78">
        <f t="shared" si="682"/>
        <v>3</v>
      </c>
      <c r="Z348" s="78">
        <f t="shared" si="704"/>
        <v>15</v>
      </c>
      <c r="AA348" s="78" t="str">
        <f t="shared" si="705"/>
        <v>Potencialmente no tolerable</v>
      </c>
      <c r="AB348" s="78" t="str">
        <f t="shared" si="706"/>
        <v>No</v>
      </c>
      <c r="AC348" s="53" t="s">
        <v>306</v>
      </c>
      <c r="AD348" s="80" t="s">
        <v>230</v>
      </c>
      <c r="AE348" s="78">
        <v>0</v>
      </c>
      <c r="AF348" s="83">
        <v>0</v>
      </c>
      <c r="AG348" s="84">
        <f t="shared" si="707"/>
        <v>0</v>
      </c>
      <c r="AH348" s="27">
        <v>0</v>
      </c>
      <c r="AI348" s="187">
        <f t="shared" si="683"/>
        <v>0</v>
      </c>
      <c r="AJ348" s="145">
        <v>44006</v>
      </c>
      <c r="AK348" s="145" t="s">
        <v>291</v>
      </c>
      <c r="AL348" s="158" t="str">
        <f>IF(MATRIZASPECTOS[[#This Row],[(2) Tipo de valoración 2020]]="","",IF(MATRIZASPECTOS[[#This Row],[(2) Tipo de valoración 2020]]="Manual","",MATRIZASPECTOS[[#This Row],[Probabilidad]]))</f>
        <v>Certeza</v>
      </c>
      <c r="AM348" s="158" t="str">
        <f>IF(MATRIZASPECTOS[[#This Row],[(2) Tipo de valoración 2020]]="","",IF(MATRIZASPECTOS[[#This Row],[(2) Tipo de valoración 2020]]="Manual","",MATRIZASPECTOS[[#This Row],[Consecuencia]]))</f>
        <v>Moderada</v>
      </c>
      <c r="AN348" s="159" t="str">
        <f t="shared" si="684"/>
        <v>Moderado</v>
      </c>
      <c r="AO348" s="159">
        <f t="shared" si="685"/>
        <v>5</v>
      </c>
      <c r="AP348" s="159">
        <f t="shared" si="686"/>
        <v>3</v>
      </c>
      <c r="AQ348" s="78">
        <f t="shared" si="687"/>
        <v>15</v>
      </c>
      <c r="AR348" s="84">
        <f t="shared" si="688"/>
        <v>15</v>
      </c>
      <c r="AS348" s="78" t="str">
        <f t="shared" si="708"/>
        <v>Potencialmente no tolerable</v>
      </c>
      <c r="AT348" s="78" t="str">
        <f t="shared" si="709"/>
        <v>No</v>
      </c>
      <c r="AU348" s="140" t="s">
        <v>314</v>
      </c>
      <c r="AV348" s="37" t="s">
        <v>230</v>
      </c>
      <c r="AW348" s="27">
        <v>0</v>
      </c>
      <c r="AX348" s="191">
        <v>0</v>
      </c>
      <c r="AY348" s="29">
        <f t="shared" si="689"/>
        <v>0</v>
      </c>
      <c r="AZ348" s="27">
        <v>0</v>
      </c>
      <c r="BA348" s="189">
        <f t="shared" si="690"/>
        <v>0</v>
      </c>
      <c r="BB348" s="145">
        <v>44105</v>
      </c>
      <c r="BC348" s="27" t="s">
        <v>291</v>
      </c>
      <c r="BD348" s="27" t="str">
        <f>IF(MATRIZASPECTOS[[#This Row],[(E) Tipo de valoración extraordinaria 2020]]="","",IF(MATRIZASPECTOS[[#This Row],[(E) Tipo de valoración extraordinaria 2020]]="Manual","",MATRIZASPECTOS[[#This Row],[(2) Probabilidad]]))</f>
        <v>Certeza</v>
      </c>
      <c r="BE348" s="27" t="str">
        <f>IF(MATRIZASPECTOS[[#This Row],[(E) Tipo de valoración extraordinaria 2020]]="","",IF(MATRIZASPECTOS[[#This Row],[(E) Tipo de valoración extraordinaria 2020]]="Manual","",MATRIZASPECTOS[[#This Row],[(2) Consecuencia]]))</f>
        <v>Moderada</v>
      </c>
      <c r="BF348" s="27" t="str">
        <f t="shared" si="691"/>
        <v>Moderado</v>
      </c>
      <c r="BG348" s="27">
        <f t="shared" si="692"/>
        <v>5</v>
      </c>
      <c r="BH348" s="27">
        <f t="shared" si="693"/>
        <v>3</v>
      </c>
      <c r="BI348" s="27">
        <f t="shared" si="694"/>
        <v>15</v>
      </c>
      <c r="BJ348" s="29">
        <f t="shared" si="695"/>
        <v>15</v>
      </c>
      <c r="BK348" s="78" t="str">
        <f t="shared" si="731"/>
        <v>Potencialmente no tolerable</v>
      </c>
      <c r="BL348" s="27" t="str">
        <f t="shared" si="696"/>
        <v>No</v>
      </c>
      <c r="BM348" s="53" t="s">
        <v>450</v>
      </c>
      <c r="BN348" s="80"/>
      <c r="BO348" s="84">
        <f t="shared" si="697"/>
        <v>0</v>
      </c>
      <c r="BP348" s="83"/>
      <c r="BQ348" s="84" t="str">
        <f t="shared" si="710"/>
        <v/>
      </c>
      <c r="BR348" s="27"/>
      <c r="BS348" s="85" t="str">
        <f t="shared" si="711"/>
        <v/>
      </c>
      <c r="BT348" s="86"/>
      <c r="BU348" s="78">
        <f t="shared" si="698"/>
        <v>15</v>
      </c>
      <c r="BV348" s="78" t="str">
        <f t="shared" si="699"/>
        <v>Potencialmente no tolerable</v>
      </c>
      <c r="BW348" s="84" t="str">
        <f t="shared" si="712"/>
        <v/>
      </c>
      <c r="BX348" s="78" t="str">
        <f t="shared" si="713"/>
        <v/>
      </c>
      <c r="BY348" s="78" t="str">
        <f t="shared" si="714"/>
        <v/>
      </c>
      <c r="BZ348" s="79"/>
      <c r="CA348" s="80"/>
      <c r="CB348" s="84" t="str">
        <f t="shared" si="715"/>
        <v/>
      </c>
      <c r="CC348" s="83"/>
      <c r="CD348" s="84" t="str">
        <f t="shared" si="716"/>
        <v/>
      </c>
      <c r="CE348" s="27"/>
      <c r="CF348" s="85" t="str">
        <f t="shared" si="717"/>
        <v/>
      </c>
      <c r="CG348" s="86"/>
      <c r="CH348" s="78" t="str">
        <f t="shared" si="718"/>
        <v/>
      </c>
      <c r="CI348" s="78" t="str">
        <f t="shared" si="719"/>
        <v/>
      </c>
      <c r="CJ348" s="84" t="str">
        <f t="shared" si="720"/>
        <v/>
      </c>
      <c r="CK348" s="78" t="str">
        <f t="shared" si="721"/>
        <v/>
      </c>
      <c r="CL348" s="78" t="str">
        <f t="shared" si="722"/>
        <v/>
      </c>
      <c r="CM348" s="79"/>
      <c r="CN348" s="80"/>
      <c r="CO348" s="84" t="str">
        <f t="shared" si="723"/>
        <v/>
      </c>
      <c r="CP348" s="83"/>
      <c r="CQ348" s="84" t="str">
        <f t="shared" si="724"/>
        <v/>
      </c>
      <c r="CR348" s="27"/>
      <c r="CS348" s="85" t="str">
        <f t="shared" si="725"/>
        <v/>
      </c>
      <c r="CT348" s="86"/>
      <c r="CU348" s="78" t="str">
        <f t="shared" si="726"/>
        <v/>
      </c>
      <c r="CV348" s="78" t="str">
        <f t="shared" si="727"/>
        <v/>
      </c>
      <c r="CW348" s="84" t="str">
        <f t="shared" si="728"/>
        <v/>
      </c>
      <c r="CX348" s="78" t="str">
        <f t="shared" si="729"/>
        <v/>
      </c>
      <c r="CY348" s="78" t="str">
        <f t="shared" si="730"/>
        <v/>
      </c>
      <c r="CZ348" s="87"/>
    </row>
    <row r="349" spans="1:104" ht="45.75" thickBot="1" x14ac:dyDescent="0.3">
      <c r="A349" s="17">
        <v>346</v>
      </c>
      <c r="B349" s="76" t="str">
        <f t="shared" si="700"/>
        <v>Gestión Financiera</v>
      </c>
      <c r="C349" s="76" t="str">
        <f t="shared" si="701"/>
        <v>Generación de residuos</v>
      </c>
      <c r="D349" s="76" t="str">
        <f t="shared" si="702"/>
        <v>Contaminación por generación de residuos reutilizables</v>
      </c>
      <c r="E349" s="82">
        <v>43647</v>
      </c>
      <c r="F349" s="168" t="s">
        <v>334</v>
      </c>
      <c r="G349" s="99" t="s">
        <v>177</v>
      </c>
      <c r="H349" s="99" t="s">
        <v>338</v>
      </c>
      <c r="I349" s="77" t="s">
        <v>12</v>
      </c>
      <c r="J349" s="78" t="s">
        <v>92</v>
      </c>
      <c r="K349" s="111" t="s">
        <v>221</v>
      </c>
      <c r="L349" s="53" t="s">
        <v>273</v>
      </c>
      <c r="M349" s="80" t="s">
        <v>68</v>
      </c>
      <c r="N349" s="77" t="s">
        <v>210</v>
      </c>
      <c r="O349" s="77" t="s">
        <v>461</v>
      </c>
      <c r="P349" s="77" t="s">
        <v>23</v>
      </c>
      <c r="Q349" s="77" t="s">
        <v>227</v>
      </c>
      <c r="R349" s="78" t="s">
        <v>71</v>
      </c>
      <c r="S349" s="81" t="s">
        <v>76</v>
      </c>
      <c r="T349" s="82">
        <v>43647</v>
      </c>
      <c r="U349" s="78" t="s">
        <v>101</v>
      </c>
      <c r="V349" s="78" t="s">
        <v>103</v>
      </c>
      <c r="W349" s="78" t="str">
        <f t="shared" si="703"/>
        <v>Moderado</v>
      </c>
      <c r="X349" s="78">
        <f t="shared" si="681"/>
        <v>5</v>
      </c>
      <c r="Y349" s="78">
        <f t="shared" si="682"/>
        <v>3</v>
      </c>
      <c r="Z349" s="78">
        <f t="shared" si="704"/>
        <v>15</v>
      </c>
      <c r="AA349" s="78" t="str">
        <f t="shared" si="705"/>
        <v>Potencialmente no tolerable</v>
      </c>
      <c r="AB349" s="78" t="str">
        <f t="shared" si="706"/>
        <v>No</v>
      </c>
      <c r="AC349" s="53" t="s">
        <v>306</v>
      </c>
      <c r="AD349" s="80" t="s">
        <v>230</v>
      </c>
      <c r="AE349" s="78">
        <v>0</v>
      </c>
      <c r="AF349" s="83">
        <v>0</v>
      </c>
      <c r="AG349" s="84">
        <f t="shared" si="707"/>
        <v>0</v>
      </c>
      <c r="AH349" s="27">
        <v>0</v>
      </c>
      <c r="AI349" s="187">
        <f t="shared" si="683"/>
        <v>0</v>
      </c>
      <c r="AJ349" s="145">
        <v>44006</v>
      </c>
      <c r="AK349" s="145" t="s">
        <v>291</v>
      </c>
      <c r="AL349" s="158" t="str">
        <f>IF(MATRIZASPECTOS[[#This Row],[(2) Tipo de valoración 2020]]="","",IF(MATRIZASPECTOS[[#This Row],[(2) Tipo de valoración 2020]]="Manual","",MATRIZASPECTOS[[#This Row],[Probabilidad]]))</f>
        <v>Certeza</v>
      </c>
      <c r="AM349" s="158" t="str">
        <f>IF(MATRIZASPECTOS[[#This Row],[(2) Tipo de valoración 2020]]="","",IF(MATRIZASPECTOS[[#This Row],[(2) Tipo de valoración 2020]]="Manual","",MATRIZASPECTOS[[#This Row],[Consecuencia]]))</f>
        <v>Moderada</v>
      </c>
      <c r="AN349" s="159" t="str">
        <f t="shared" si="684"/>
        <v>Moderado</v>
      </c>
      <c r="AO349" s="159">
        <f t="shared" si="685"/>
        <v>5</v>
      </c>
      <c r="AP349" s="159">
        <f t="shared" si="686"/>
        <v>3</v>
      </c>
      <c r="AQ349" s="78">
        <f t="shared" si="687"/>
        <v>15</v>
      </c>
      <c r="AR349" s="84">
        <f t="shared" si="688"/>
        <v>15</v>
      </c>
      <c r="AS349" s="78" t="str">
        <f t="shared" si="708"/>
        <v>Potencialmente no tolerable</v>
      </c>
      <c r="AT349" s="78" t="str">
        <f t="shared" si="709"/>
        <v>No</v>
      </c>
      <c r="AU349" s="140" t="s">
        <v>314</v>
      </c>
      <c r="AV349" s="37" t="s">
        <v>230</v>
      </c>
      <c r="AW349" s="27">
        <v>0</v>
      </c>
      <c r="AX349" s="191">
        <v>0</v>
      </c>
      <c r="AY349" s="29">
        <f t="shared" si="689"/>
        <v>0</v>
      </c>
      <c r="AZ349" s="27">
        <v>0</v>
      </c>
      <c r="BA349" s="189">
        <f t="shared" si="690"/>
        <v>0</v>
      </c>
      <c r="BB349" s="145">
        <v>44105</v>
      </c>
      <c r="BC349" s="27" t="s">
        <v>291</v>
      </c>
      <c r="BD349" s="27" t="str">
        <f>IF(MATRIZASPECTOS[[#This Row],[(E) Tipo de valoración extraordinaria 2020]]="","",IF(MATRIZASPECTOS[[#This Row],[(E) Tipo de valoración extraordinaria 2020]]="Manual","",MATRIZASPECTOS[[#This Row],[(2) Probabilidad]]))</f>
        <v>Certeza</v>
      </c>
      <c r="BE349" s="27" t="str">
        <f>IF(MATRIZASPECTOS[[#This Row],[(E) Tipo de valoración extraordinaria 2020]]="","",IF(MATRIZASPECTOS[[#This Row],[(E) Tipo de valoración extraordinaria 2020]]="Manual","",MATRIZASPECTOS[[#This Row],[(2) Consecuencia]]))</f>
        <v>Moderada</v>
      </c>
      <c r="BF349" s="27" t="str">
        <f t="shared" si="691"/>
        <v>Moderado</v>
      </c>
      <c r="BG349" s="27">
        <f t="shared" si="692"/>
        <v>5</v>
      </c>
      <c r="BH349" s="27">
        <f t="shared" si="693"/>
        <v>3</v>
      </c>
      <c r="BI349" s="27">
        <f t="shared" si="694"/>
        <v>15</v>
      </c>
      <c r="BJ349" s="29">
        <f t="shared" si="695"/>
        <v>15</v>
      </c>
      <c r="BK349" s="78" t="str">
        <f t="shared" si="731"/>
        <v>Potencialmente no tolerable</v>
      </c>
      <c r="BL349" s="27" t="str">
        <f t="shared" si="696"/>
        <v>No</v>
      </c>
      <c r="BM349" s="53" t="s">
        <v>450</v>
      </c>
      <c r="BN349" s="80"/>
      <c r="BO349" s="84">
        <f t="shared" si="697"/>
        <v>0</v>
      </c>
      <c r="BP349" s="83"/>
      <c r="BQ349" s="84" t="str">
        <f t="shared" si="710"/>
        <v/>
      </c>
      <c r="BR349" s="27"/>
      <c r="BS349" s="85" t="str">
        <f t="shared" si="711"/>
        <v/>
      </c>
      <c r="BT349" s="86"/>
      <c r="BU349" s="78">
        <f t="shared" si="698"/>
        <v>15</v>
      </c>
      <c r="BV349" s="78" t="str">
        <f t="shared" si="699"/>
        <v>Potencialmente no tolerable</v>
      </c>
      <c r="BW349" s="84" t="str">
        <f t="shared" si="712"/>
        <v/>
      </c>
      <c r="BX349" s="78" t="str">
        <f t="shared" si="713"/>
        <v/>
      </c>
      <c r="BY349" s="78" t="str">
        <f t="shared" si="714"/>
        <v/>
      </c>
      <c r="BZ349" s="79"/>
      <c r="CA349" s="80"/>
      <c r="CB349" s="84" t="str">
        <f t="shared" si="715"/>
        <v/>
      </c>
      <c r="CC349" s="83"/>
      <c r="CD349" s="84" t="str">
        <f t="shared" si="716"/>
        <v/>
      </c>
      <c r="CE349" s="27"/>
      <c r="CF349" s="85" t="str">
        <f t="shared" si="717"/>
        <v/>
      </c>
      <c r="CG349" s="86"/>
      <c r="CH349" s="78" t="str">
        <f t="shared" si="718"/>
        <v/>
      </c>
      <c r="CI349" s="78" t="str">
        <f t="shared" si="719"/>
        <v/>
      </c>
      <c r="CJ349" s="84" t="str">
        <f t="shared" si="720"/>
        <v/>
      </c>
      <c r="CK349" s="78" t="str">
        <f t="shared" si="721"/>
        <v/>
      </c>
      <c r="CL349" s="78" t="str">
        <f t="shared" si="722"/>
        <v/>
      </c>
      <c r="CM349" s="79"/>
      <c r="CN349" s="80"/>
      <c r="CO349" s="84" t="str">
        <f t="shared" si="723"/>
        <v/>
      </c>
      <c r="CP349" s="83"/>
      <c r="CQ349" s="84" t="str">
        <f t="shared" si="724"/>
        <v/>
      </c>
      <c r="CR349" s="27"/>
      <c r="CS349" s="85" t="str">
        <f t="shared" si="725"/>
        <v/>
      </c>
      <c r="CT349" s="86"/>
      <c r="CU349" s="78" t="str">
        <f t="shared" si="726"/>
        <v/>
      </c>
      <c r="CV349" s="78" t="str">
        <f t="shared" si="727"/>
        <v/>
      </c>
      <c r="CW349" s="84" t="str">
        <f t="shared" si="728"/>
        <v/>
      </c>
      <c r="CX349" s="78" t="str">
        <f t="shared" si="729"/>
        <v/>
      </c>
      <c r="CY349" s="78" t="str">
        <f t="shared" si="730"/>
        <v/>
      </c>
      <c r="CZ349" s="87"/>
    </row>
    <row r="350" spans="1:104" ht="45.75" thickBot="1" x14ac:dyDescent="0.3">
      <c r="A350" s="17">
        <v>347</v>
      </c>
      <c r="B350" s="76" t="str">
        <f t="shared" si="700"/>
        <v>Gestión Financiera</v>
      </c>
      <c r="C350" s="76" t="str">
        <f t="shared" si="701"/>
        <v>Generación de residuos</v>
      </c>
      <c r="D350" s="76" t="str">
        <f t="shared" si="702"/>
        <v>Contaminación por generación de residuos de aparatos eléctricos y electrónicos</v>
      </c>
      <c r="E350" s="82">
        <v>43647</v>
      </c>
      <c r="F350" s="168" t="s">
        <v>334</v>
      </c>
      <c r="G350" s="99" t="s">
        <v>177</v>
      </c>
      <c r="H350" s="99" t="s">
        <v>338</v>
      </c>
      <c r="I350" s="77" t="s">
        <v>12</v>
      </c>
      <c r="J350" s="78" t="s">
        <v>92</v>
      </c>
      <c r="K350" s="111" t="s">
        <v>221</v>
      </c>
      <c r="L350" s="53" t="s">
        <v>273</v>
      </c>
      <c r="M350" s="80" t="s">
        <v>68</v>
      </c>
      <c r="N350" s="77" t="s">
        <v>214</v>
      </c>
      <c r="O350" s="77" t="s">
        <v>461</v>
      </c>
      <c r="P350" s="77" t="s">
        <v>23</v>
      </c>
      <c r="Q350" s="77" t="s">
        <v>58</v>
      </c>
      <c r="R350" s="78" t="s">
        <v>71</v>
      </c>
      <c r="S350" s="81" t="s">
        <v>76</v>
      </c>
      <c r="T350" s="82">
        <v>43647</v>
      </c>
      <c r="U350" s="78" t="s">
        <v>101</v>
      </c>
      <c r="V350" s="78" t="s">
        <v>103</v>
      </c>
      <c r="W350" s="78" t="str">
        <f t="shared" si="703"/>
        <v>Moderado</v>
      </c>
      <c r="X350" s="78">
        <f t="shared" si="681"/>
        <v>5</v>
      </c>
      <c r="Y350" s="78">
        <f t="shared" si="682"/>
        <v>3</v>
      </c>
      <c r="Z350" s="78">
        <f t="shared" si="704"/>
        <v>15</v>
      </c>
      <c r="AA350" s="78" t="str">
        <f t="shared" si="705"/>
        <v>Potencialmente no tolerable</v>
      </c>
      <c r="AB350" s="78" t="str">
        <f t="shared" si="706"/>
        <v>No</v>
      </c>
      <c r="AC350" s="53" t="s">
        <v>306</v>
      </c>
      <c r="AD350" s="71" t="s">
        <v>230</v>
      </c>
      <c r="AE350" s="89">
        <v>0</v>
      </c>
      <c r="AF350" s="93">
        <v>0</v>
      </c>
      <c r="AG350" s="84">
        <f t="shared" si="707"/>
        <v>0</v>
      </c>
      <c r="AH350" s="27">
        <v>0</v>
      </c>
      <c r="AI350" s="187">
        <f t="shared" si="683"/>
        <v>0</v>
      </c>
      <c r="AJ350" s="145">
        <v>44006</v>
      </c>
      <c r="AK350" s="145" t="s">
        <v>291</v>
      </c>
      <c r="AL350" s="158" t="str">
        <f>IF(MATRIZASPECTOS[[#This Row],[(2) Tipo de valoración 2020]]="","",IF(MATRIZASPECTOS[[#This Row],[(2) Tipo de valoración 2020]]="Manual","",MATRIZASPECTOS[[#This Row],[Probabilidad]]))</f>
        <v>Certeza</v>
      </c>
      <c r="AM350" s="158" t="str">
        <f>IF(MATRIZASPECTOS[[#This Row],[(2) Tipo de valoración 2020]]="","",IF(MATRIZASPECTOS[[#This Row],[(2) Tipo de valoración 2020]]="Manual","",MATRIZASPECTOS[[#This Row],[Consecuencia]]))</f>
        <v>Moderada</v>
      </c>
      <c r="AN350" s="159" t="str">
        <f t="shared" si="684"/>
        <v>Moderado</v>
      </c>
      <c r="AO350" s="159">
        <f t="shared" si="685"/>
        <v>5</v>
      </c>
      <c r="AP350" s="159">
        <f t="shared" si="686"/>
        <v>3</v>
      </c>
      <c r="AQ350" s="78">
        <f t="shared" si="687"/>
        <v>15</v>
      </c>
      <c r="AR350" s="84">
        <f t="shared" si="688"/>
        <v>15</v>
      </c>
      <c r="AS350" s="78" t="str">
        <f t="shared" si="708"/>
        <v>Potencialmente no tolerable</v>
      </c>
      <c r="AT350" s="78" t="str">
        <f t="shared" si="709"/>
        <v>No</v>
      </c>
      <c r="AU350" s="140" t="s">
        <v>314</v>
      </c>
      <c r="AV350" s="37" t="s">
        <v>230</v>
      </c>
      <c r="AW350" s="27">
        <v>0</v>
      </c>
      <c r="AX350" s="191">
        <v>0</v>
      </c>
      <c r="AY350" s="29">
        <f t="shared" si="689"/>
        <v>0</v>
      </c>
      <c r="AZ350" s="27">
        <v>0</v>
      </c>
      <c r="BA350" s="189">
        <f t="shared" si="690"/>
        <v>0</v>
      </c>
      <c r="BB350" s="142">
        <v>44105</v>
      </c>
      <c r="BC350" s="27" t="s">
        <v>291</v>
      </c>
      <c r="BD350" s="27" t="str">
        <f>IF(MATRIZASPECTOS[[#This Row],[(E) Tipo de valoración extraordinaria 2020]]="","",IF(MATRIZASPECTOS[[#This Row],[(E) Tipo de valoración extraordinaria 2020]]="Manual","",MATRIZASPECTOS[[#This Row],[(2) Probabilidad]]))</f>
        <v>Certeza</v>
      </c>
      <c r="BE350" s="27" t="str">
        <f>IF(MATRIZASPECTOS[[#This Row],[(E) Tipo de valoración extraordinaria 2020]]="","",IF(MATRIZASPECTOS[[#This Row],[(E) Tipo de valoración extraordinaria 2020]]="Manual","",MATRIZASPECTOS[[#This Row],[(2) Consecuencia]]))</f>
        <v>Moderada</v>
      </c>
      <c r="BF350" s="27" t="str">
        <f t="shared" si="691"/>
        <v>Moderado</v>
      </c>
      <c r="BG350" s="27">
        <f t="shared" si="692"/>
        <v>5</v>
      </c>
      <c r="BH350" s="27">
        <f t="shared" si="693"/>
        <v>3</v>
      </c>
      <c r="BI350" s="27">
        <f t="shared" si="694"/>
        <v>15</v>
      </c>
      <c r="BJ350" s="29">
        <f t="shared" si="695"/>
        <v>15</v>
      </c>
      <c r="BK350" s="78" t="str">
        <f t="shared" si="731"/>
        <v>Potencialmente no tolerable</v>
      </c>
      <c r="BL350" s="27" t="str">
        <f t="shared" si="696"/>
        <v>No</v>
      </c>
      <c r="BM350" s="53" t="s">
        <v>420</v>
      </c>
      <c r="BN350" s="80"/>
      <c r="BO350" s="84">
        <f t="shared" si="697"/>
        <v>0</v>
      </c>
      <c r="BP350" s="83"/>
      <c r="BQ350" s="84" t="str">
        <f t="shared" si="710"/>
        <v/>
      </c>
      <c r="BR350" s="27"/>
      <c r="BS350" s="85" t="str">
        <f t="shared" si="711"/>
        <v/>
      </c>
      <c r="BT350" s="86"/>
      <c r="BU350" s="78">
        <f t="shared" si="698"/>
        <v>15</v>
      </c>
      <c r="BV350" s="78" t="str">
        <f t="shared" si="699"/>
        <v>Potencialmente no tolerable</v>
      </c>
      <c r="BW350" s="84" t="str">
        <f t="shared" si="712"/>
        <v/>
      </c>
      <c r="BX350" s="78" t="str">
        <f t="shared" si="713"/>
        <v/>
      </c>
      <c r="BY350" s="78" t="str">
        <f t="shared" si="714"/>
        <v/>
      </c>
      <c r="BZ350" s="79"/>
      <c r="CA350" s="80"/>
      <c r="CB350" s="84" t="str">
        <f t="shared" si="715"/>
        <v/>
      </c>
      <c r="CC350" s="83"/>
      <c r="CD350" s="84" t="str">
        <f t="shared" si="716"/>
        <v/>
      </c>
      <c r="CE350" s="27"/>
      <c r="CF350" s="85" t="str">
        <f t="shared" si="717"/>
        <v/>
      </c>
      <c r="CG350" s="86"/>
      <c r="CH350" s="78" t="str">
        <f t="shared" si="718"/>
        <v/>
      </c>
      <c r="CI350" s="78" t="str">
        <f t="shared" si="719"/>
        <v/>
      </c>
      <c r="CJ350" s="84" t="str">
        <f t="shared" si="720"/>
        <v/>
      </c>
      <c r="CK350" s="78" t="str">
        <f t="shared" si="721"/>
        <v/>
      </c>
      <c r="CL350" s="78" t="str">
        <f t="shared" si="722"/>
        <v/>
      </c>
      <c r="CM350" s="79"/>
      <c r="CN350" s="80"/>
      <c r="CO350" s="84" t="str">
        <f t="shared" si="723"/>
        <v/>
      </c>
      <c r="CP350" s="83"/>
      <c r="CQ350" s="84" t="str">
        <f t="shared" si="724"/>
        <v/>
      </c>
      <c r="CR350" s="27"/>
      <c r="CS350" s="85" t="str">
        <f t="shared" si="725"/>
        <v/>
      </c>
      <c r="CT350" s="86"/>
      <c r="CU350" s="78" t="str">
        <f t="shared" si="726"/>
        <v/>
      </c>
      <c r="CV350" s="78" t="str">
        <f t="shared" si="727"/>
        <v/>
      </c>
      <c r="CW350" s="84" t="str">
        <f t="shared" si="728"/>
        <v/>
      </c>
      <c r="CX350" s="78" t="str">
        <f t="shared" si="729"/>
        <v/>
      </c>
      <c r="CY350" s="78" t="str">
        <f t="shared" si="730"/>
        <v/>
      </c>
      <c r="CZ350" s="87"/>
    </row>
    <row r="351" spans="1:104" ht="45.75" thickBot="1" x14ac:dyDescent="0.3">
      <c r="A351" s="17">
        <v>348</v>
      </c>
      <c r="B351" s="76" t="str">
        <f t="shared" si="700"/>
        <v>Gestión Financiera</v>
      </c>
      <c r="C351" s="76" t="str">
        <f t="shared" si="701"/>
        <v>Generación de residuos</v>
      </c>
      <c r="D351" s="76" t="str">
        <f t="shared" si="702"/>
        <v>Contaminación por generación de residuos de escombro</v>
      </c>
      <c r="E351" s="82">
        <v>43647</v>
      </c>
      <c r="F351" s="168" t="s">
        <v>334</v>
      </c>
      <c r="G351" s="99" t="s">
        <v>177</v>
      </c>
      <c r="H351" s="99" t="s">
        <v>338</v>
      </c>
      <c r="I351" s="77" t="s">
        <v>12</v>
      </c>
      <c r="J351" s="78" t="s">
        <v>92</v>
      </c>
      <c r="K351" s="111" t="s">
        <v>221</v>
      </c>
      <c r="L351" s="53" t="s">
        <v>273</v>
      </c>
      <c r="M351" s="80" t="s">
        <v>68</v>
      </c>
      <c r="N351" s="77" t="s">
        <v>224</v>
      </c>
      <c r="O351" s="77" t="s">
        <v>461</v>
      </c>
      <c r="P351" s="77" t="s">
        <v>23</v>
      </c>
      <c r="Q351" s="77" t="s">
        <v>57</v>
      </c>
      <c r="R351" s="78" t="s">
        <v>71</v>
      </c>
      <c r="S351" s="81" t="s">
        <v>76</v>
      </c>
      <c r="T351" s="82">
        <v>43647</v>
      </c>
      <c r="U351" s="78" t="s">
        <v>99</v>
      </c>
      <c r="V351" s="78" t="s">
        <v>104</v>
      </c>
      <c r="W351" s="78" t="str">
        <f t="shared" si="703"/>
        <v>Bajo</v>
      </c>
      <c r="X351" s="78">
        <f t="shared" si="681"/>
        <v>1</v>
      </c>
      <c r="Y351" s="78">
        <f t="shared" si="682"/>
        <v>5</v>
      </c>
      <c r="Z351" s="78">
        <f t="shared" si="704"/>
        <v>5</v>
      </c>
      <c r="AA351" s="78" t="str">
        <f t="shared" si="705"/>
        <v>Tolerable</v>
      </c>
      <c r="AB351" s="78" t="str">
        <f t="shared" si="706"/>
        <v>No</v>
      </c>
      <c r="AC351" s="53" t="s">
        <v>306</v>
      </c>
      <c r="AD351" s="80" t="s">
        <v>230</v>
      </c>
      <c r="AE351" s="78">
        <v>0</v>
      </c>
      <c r="AF351" s="83">
        <v>0</v>
      </c>
      <c r="AG351" s="84">
        <f t="shared" si="707"/>
        <v>0</v>
      </c>
      <c r="AH351" s="27">
        <v>0</v>
      </c>
      <c r="AI351" s="187">
        <f t="shared" si="683"/>
        <v>0</v>
      </c>
      <c r="AJ351" s="145">
        <v>44006</v>
      </c>
      <c r="AK351" s="145" t="s">
        <v>291</v>
      </c>
      <c r="AL351" s="158" t="str">
        <f>IF(MATRIZASPECTOS[[#This Row],[(2) Tipo de valoración 2020]]="","",IF(MATRIZASPECTOS[[#This Row],[(2) Tipo de valoración 2020]]="Manual","",MATRIZASPECTOS[[#This Row],[Probabilidad]]))</f>
        <v>Improbable</v>
      </c>
      <c r="AM351" s="158" t="str">
        <f>IF(MATRIZASPECTOS[[#This Row],[(2) Tipo de valoración 2020]]="","",IF(MATRIZASPECTOS[[#This Row],[(2) Tipo de valoración 2020]]="Manual","",MATRIZASPECTOS[[#This Row],[Consecuencia]]))</f>
        <v>Alta</v>
      </c>
      <c r="AN351" s="159" t="str">
        <f t="shared" si="684"/>
        <v>Bajo</v>
      </c>
      <c r="AO351" s="159">
        <f t="shared" si="685"/>
        <v>1</v>
      </c>
      <c r="AP351" s="159">
        <f t="shared" si="686"/>
        <v>5</v>
      </c>
      <c r="AQ351" s="78">
        <f t="shared" si="687"/>
        <v>5</v>
      </c>
      <c r="AR351" s="84">
        <f t="shared" si="688"/>
        <v>5</v>
      </c>
      <c r="AS351" s="78" t="str">
        <f t="shared" si="708"/>
        <v>Tolerable</v>
      </c>
      <c r="AT351" s="78" t="str">
        <f t="shared" si="709"/>
        <v>No</v>
      </c>
      <c r="AU351" s="140" t="s">
        <v>314</v>
      </c>
      <c r="AV351" s="37" t="s">
        <v>230</v>
      </c>
      <c r="AW351" s="27">
        <v>0</v>
      </c>
      <c r="AX351" s="191">
        <v>0</v>
      </c>
      <c r="AY351" s="29">
        <f t="shared" si="689"/>
        <v>0</v>
      </c>
      <c r="AZ351" s="27">
        <v>0</v>
      </c>
      <c r="BA351" s="189">
        <f t="shared" si="690"/>
        <v>0</v>
      </c>
      <c r="BB351" s="142">
        <v>44105</v>
      </c>
      <c r="BC351" s="27" t="s">
        <v>291</v>
      </c>
      <c r="BD351" s="27" t="str">
        <f>IF(MATRIZASPECTOS[[#This Row],[(E) Tipo de valoración extraordinaria 2020]]="","",IF(MATRIZASPECTOS[[#This Row],[(E) Tipo de valoración extraordinaria 2020]]="Manual","",MATRIZASPECTOS[[#This Row],[(2) Probabilidad]]))</f>
        <v>Improbable</v>
      </c>
      <c r="BE351" s="27" t="str">
        <f>IF(MATRIZASPECTOS[[#This Row],[(E) Tipo de valoración extraordinaria 2020]]="","",IF(MATRIZASPECTOS[[#This Row],[(E) Tipo de valoración extraordinaria 2020]]="Manual","",MATRIZASPECTOS[[#This Row],[(2) Consecuencia]]))</f>
        <v>Alta</v>
      </c>
      <c r="BF351" s="27" t="str">
        <f t="shared" si="691"/>
        <v>Bajo</v>
      </c>
      <c r="BG351" s="27">
        <f t="shared" si="692"/>
        <v>1</v>
      </c>
      <c r="BH351" s="27">
        <f t="shared" si="693"/>
        <v>5</v>
      </c>
      <c r="BI351" s="27">
        <f t="shared" si="694"/>
        <v>5</v>
      </c>
      <c r="BJ351" s="29">
        <f t="shared" si="695"/>
        <v>5</v>
      </c>
      <c r="BK351" s="78" t="str">
        <f t="shared" si="731"/>
        <v>Tolerable</v>
      </c>
      <c r="BL351" s="27" t="str">
        <f t="shared" si="696"/>
        <v>No</v>
      </c>
      <c r="BM351" s="53" t="s">
        <v>421</v>
      </c>
      <c r="BN351" s="80"/>
      <c r="BO351" s="84">
        <f t="shared" si="697"/>
        <v>0</v>
      </c>
      <c r="BP351" s="83"/>
      <c r="BQ351" s="84" t="str">
        <f t="shared" si="710"/>
        <v/>
      </c>
      <c r="BR351" s="27"/>
      <c r="BS351" s="85" t="str">
        <f t="shared" si="711"/>
        <v/>
      </c>
      <c r="BT351" s="86"/>
      <c r="BU351" s="78">
        <f t="shared" si="698"/>
        <v>5</v>
      </c>
      <c r="BV351" s="78" t="str">
        <f t="shared" si="699"/>
        <v>Tolerable</v>
      </c>
      <c r="BW351" s="84" t="str">
        <f t="shared" si="712"/>
        <v/>
      </c>
      <c r="BX351" s="78" t="str">
        <f t="shared" si="713"/>
        <v/>
      </c>
      <c r="BY351" s="78" t="str">
        <f t="shared" si="714"/>
        <v/>
      </c>
      <c r="BZ351" s="79"/>
      <c r="CA351" s="80"/>
      <c r="CB351" s="84" t="str">
        <f t="shared" si="715"/>
        <v/>
      </c>
      <c r="CC351" s="83"/>
      <c r="CD351" s="84" t="str">
        <f t="shared" si="716"/>
        <v/>
      </c>
      <c r="CE351" s="27"/>
      <c r="CF351" s="85" t="str">
        <f t="shared" si="717"/>
        <v/>
      </c>
      <c r="CG351" s="86"/>
      <c r="CH351" s="78" t="str">
        <f t="shared" si="718"/>
        <v/>
      </c>
      <c r="CI351" s="78" t="str">
        <f t="shared" si="719"/>
        <v/>
      </c>
      <c r="CJ351" s="84" t="str">
        <f t="shared" si="720"/>
        <v/>
      </c>
      <c r="CK351" s="78" t="str">
        <f t="shared" si="721"/>
        <v/>
      </c>
      <c r="CL351" s="78" t="str">
        <f t="shared" si="722"/>
        <v/>
      </c>
      <c r="CM351" s="79"/>
      <c r="CN351" s="80"/>
      <c r="CO351" s="84" t="str">
        <f t="shared" si="723"/>
        <v/>
      </c>
      <c r="CP351" s="83"/>
      <c r="CQ351" s="84" t="str">
        <f t="shared" si="724"/>
        <v/>
      </c>
      <c r="CR351" s="27"/>
      <c r="CS351" s="85" t="str">
        <f t="shared" si="725"/>
        <v/>
      </c>
      <c r="CT351" s="86"/>
      <c r="CU351" s="78" t="str">
        <f t="shared" si="726"/>
        <v/>
      </c>
      <c r="CV351" s="78" t="str">
        <f t="shared" si="727"/>
        <v/>
      </c>
      <c r="CW351" s="84" t="str">
        <f t="shared" si="728"/>
        <v/>
      </c>
      <c r="CX351" s="78" t="str">
        <f t="shared" si="729"/>
        <v/>
      </c>
      <c r="CY351" s="78" t="str">
        <f t="shared" si="730"/>
        <v/>
      </c>
      <c r="CZ351" s="87"/>
    </row>
    <row r="352" spans="1:104" ht="45.75" thickBot="1" x14ac:dyDescent="0.3">
      <c r="A352" s="17">
        <v>349</v>
      </c>
      <c r="B352" s="88" t="str">
        <f t="shared" si="700"/>
        <v>Gestión Financiera</v>
      </c>
      <c r="C352" s="88" t="str">
        <f t="shared" si="701"/>
        <v>Generación de residuos</v>
      </c>
      <c r="D352" s="88" t="str">
        <f t="shared" si="702"/>
        <v>Contaminación por generación de residuos peligrosos</v>
      </c>
      <c r="E352" s="92">
        <v>43647</v>
      </c>
      <c r="F352" s="169" t="s">
        <v>334</v>
      </c>
      <c r="G352" s="99" t="s">
        <v>177</v>
      </c>
      <c r="H352" s="99" t="s">
        <v>338</v>
      </c>
      <c r="I352" s="101" t="s">
        <v>12</v>
      </c>
      <c r="J352" s="89" t="s">
        <v>92</v>
      </c>
      <c r="K352" s="105" t="s">
        <v>222</v>
      </c>
      <c r="L352" s="53" t="s">
        <v>273</v>
      </c>
      <c r="M352" s="91" t="s">
        <v>68</v>
      </c>
      <c r="N352" s="101" t="s">
        <v>225</v>
      </c>
      <c r="O352" s="77" t="s">
        <v>461</v>
      </c>
      <c r="P352" s="101" t="s">
        <v>23</v>
      </c>
      <c r="Q352" s="101" t="s">
        <v>56</v>
      </c>
      <c r="R352" s="89" t="s">
        <v>71</v>
      </c>
      <c r="S352" s="102" t="s">
        <v>76</v>
      </c>
      <c r="T352" s="92">
        <v>43647</v>
      </c>
      <c r="U352" s="89" t="s">
        <v>99</v>
      </c>
      <c r="V352" s="89" t="s">
        <v>103</v>
      </c>
      <c r="W352" s="89" t="str">
        <f t="shared" si="703"/>
        <v>Bajo</v>
      </c>
      <c r="X352" s="89">
        <f t="shared" si="681"/>
        <v>1</v>
      </c>
      <c r="Y352" s="89">
        <f t="shared" si="682"/>
        <v>3</v>
      </c>
      <c r="Z352" s="89">
        <f t="shared" si="704"/>
        <v>3</v>
      </c>
      <c r="AA352" s="89" t="str">
        <f t="shared" si="705"/>
        <v>Tolerable</v>
      </c>
      <c r="AB352" s="89" t="str">
        <f t="shared" si="706"/>
        <v>No</v>
      </c>
      <c r="AC352" s="53" t="s">
        <v>306</v>
      </c>
      <c r="AD352" s="80" t="s">
        <v>230</v>
      </c>
      <c r="AE352" s="78">
        <v>0</v>
      </c>
      <c r="AF352" s="83">
        <v>0</v>
      </c>
      <c r="AG352" s="94">
        <f t="shared" si="707"/>
        <v>0</v>
      </c>
      <c r="AH352" s="69">
        <v>0</v>
      </c>
      <c r="AI352" s="186">
        <f t="shared" si="683"/>
        <v>0</v>
      </c>
      <c r="AJ352" s="144">
        <v>44006</v>
      </c>
      <c r="AK352" s="144" t="s">
        <v>291</v>
      </c>
      <c r="AL352" s="156" t="str">
        <f>IF(MATRIZASPECTOS[[#This Row],[(2) Tipo de valoración 2020]]="","",IF(MATRIZASPECTOS[[#This Row],[(2) Tipo de valoración 2020]]="Manual","",MATRIZASPECTOS[[#This Row],[Probabilidad]]))</f>
        <v>Improbable</v>
      </c>
      <c r="AM352" s="156" t="str">
        <f>IF(MATRIZASPECTOS[[#This Row],[(2) Tipo de valoración 2020]]="","",IF(MATRIZASPECTOS[[#This Row],[(2) Tipo de valoración 2020]]="Manual","",MATRIZASPECTOS[[#This Row],[Consecuencia]]))</f>
        <v>Moderada</v>
      </c>
      <c r="AN352" s="157" t="str">
        <f t="shared" si="684"/>
        <v>Bajo</v>
      </c>
      <c r="AO352" s="157">
        <f t="shared" si="685"/>
        <v>1</v>
      </c>
      <c r="AP352" s="157">
        <f t="shared" si="686"/>
        <v>3</v>
      </c>
      <c r="AQ352" s="89">
        <f t="shared" si="687"/>
        <v>3</v>
      </c>
      <c r="AR352" s="94">
        <f t="shared" si="688"/>
        <v>3</v>
      </c>
      <c r="AS352" s="89" t="str">
        <f t="shared" si="708"/>
        <v>Tolerable</v>
      </c>
      <c r="AT352" s="89" t="str">
        <f t="shared" si="709"/>
        <v>No</v>
      </c>
      <c r="AU352" s="140" t="s">
        <v>314</v>
      </c>
      <c r="AV352" s="37" t="s">
        <v>230</v>
      </c>
      <c r="AW352" s="27">
        <v>0</v>
      </c>
      <c r="AX352" s="191">
        <v>0</v>
      </c>
      <c r="AY352" s="29">
        <f t="shared" si="689"/>
        <v>0</v>
      </c>
      <c r="AZ352" s="27">
        <v>0</v>
      </c>
      <c r="BA352" s="189">
        <f t="shared" si="690"/>
        <v>0</v>
      </c>
      <c r="BB352" s="142">
        <v>44105</v>
      </c>
      <c r="BC352" s="27" t="s">
        <v>291</v>
      </c>
      <c r="BD352" s="27" t="str">
        <f>IF(MATRIZASPECTOS[[#This Row],[(E) Tipo de valoración extraordinaria 2020]]="","",IF(MATRIZASPECTOS[[#This Row],[(E) Tipo de valoración extraordinaria 2020]]="Manual","",MATRIZASPECTOS[[#This Row],[(2) Probabilidad]]))</f>
        <v>Improbable</v>
      </c>
      <c r="BE352" s="27" t="str">
        <f>IF(MATRIZASPECTOS[[#This Row],[(E) Tipo de valoración extraordinaria 2020]]="","",IF(MATRIZASPECTOS[[#This Row],[(E) Tipo de valoración extraordinaria 2020]]="Manual","",MATRIZASPECTOS[[#This Row],[(2) Consecuencia]]))</f>
        <v>Moderada</v>
      </c>
      <c r="BF352" s="27" t="str">
        <f t="shared" si="691"/>
        <v>Bajo</v>
      </c>
      <c r="BG352" s="27">
        <f t="shared" si="692"/>
        <v>1</v>
      </c>
      <c r="BH352" s="27">
        <f t="shared" si="693"/>
        <v>3</v>
      </c>
      <c r="BI352" s="27">
        <f t="shared" si="694"/>
        <v>3</v>
      </c>
      <c r="BJ352" s="29">
        <f t="shared" si="695"/>
        <v>3</v>
      </c>
      <c r="BK352" s="89" t="str">
        <f t="shared" si="731"/>
        <v>Tolerable</v>
      </c>
      <c r="BL352" s="27" t="str">
        <f t="shared" si="696"/>
        <v>No</v>
      </c>
      <c r="BM352" s="53" t="s">
        <v>422</v>
      </c>
      <c r="BN352" s="91"/>
      <c r="BO352" s="94">
        <f t="shared" si="697"/>
        <v>0</v>
      </c>
      <c r="BP352" s="93"/>
      <c r="BQ352" s="94" t="str">
        <f t="shared" si="710"/>
        <v/>
      </c>
      <c r="BR352" s="69"/>
      <c r="BS352" s="95" t="str">
        <f t="shared" si="711"/>
        <v/>
      </c>
      <c r="BT352" s="96"/>
      <c r="BU352" s="89">
        <f t="shared" si="698"/>
        <v>3</v>
      </c>
      <c r="BV352" s="89" t="str">
        <f t="shared" si="699"/>
        <v>Tolerable</v>
      </c>
      <c r="BW352" s="94" t="str">
        <f t="shared" si="712"/>
        <v/>
      </c>
      <c r="BX352" s="89" t="str">
        <f t="shared" si="713"/>
        <v/>
      </c>
      <c r="BY352" s="89" t="str">
        <f t="shared" si="714"/>
        <v/>
      </c>
      <c r="BZ352" s="90"/>
      <c r="CA352" s="91"/>
      <c r="CB352" s="94" t="str">
        <f t="shared" si="715"/>
        <v/>
      </c>
      <c r="CC352" s="93"/>
      <c r="CD352" s="94" t="str">
        <f t="shared" si="716"/>
        <v/>
      </c>
      <c r="CE352" s="69"/>
      <c r="CF352" s="95" t="str">
        <f t="shared" si="717"/>
        <v/>
      </c>
      <c r="CG352" s="96"/>
      <c r="CH352" s="89" t="str">
        <f t="shared" si="718"/>
        <v/>
      </c>
      <c r="CI352" s="89" t="str">
        <f t="shared" si="719"/>
        <v/>
      </c>
      <c r="CJ352" s="94" t="str">
        <f t="shared" si="720"/>
        <v/>
      </c>
      <c r="CK352" s="89" t="str">
        <f t="shared" si="721"/>
        <v/>
      </c>
      <c r="CL352" s="89" t="str">
        <f t="shared" si="722"/>
        <v/>
      </c>
      <c r="CM352" s="90"/>
      <c r="CN352" s="91"/>
      <c r="CO352" s="94" t="str">
        <f t="shared" si="723"/>
        <v/>
      </c>
      <c r="CP352" s="93"/>
      <c r="CQ352" s="94" t="str">
        <f t="shared" si="724"/>
        <v/>
      </c>
      <c r="CR352" s="69"/>
      <c r="CS352" s="95" t="str">
        <f t="shared" si="725"/>
        <v/>
      </c>
      <c r="CT352" s="96"/>
      <c r="CU352" s="89" t="str">
        <f t="shared" si="726"/>
        <v/>
      </c>
      <c r="CV352" s="89" t="str">
        <f t="shared" si="727"/>
        <v/>
      </c>
      <c r="CW352" s="94" t="str">
        <f t="shared" si="728"/>
        <v/>
      </c>
      <c r="CX352" s="89" t="str">
        <f t="shared" si="729"/>
        <v/>
      </c>
      <c r="CY352" s="89" t="str">
        <f t="shared" si="730"/>
        <v/>
      </c>
      <c r="CZ352" s="97"/>
    </row>
    <row r="353" spans="1:104" ht="45.75" thickBot="1" x14ac:dyDescent="0.3">
      <c r="A353" s="17">
        <v>350</v>
      </c>
      <c r="B353" s="18" t="str">
        <f t="shared" ref="B353:B384" si="732">IF(I353="","",I353)</f>
        <v>Administración de Tecnologías de la Información</v>
      </c>
      <c r="C353" s="18" t="str">
        <f t="shared" ref="C353:C384" si="733">IF(P353="","",P353)</f>
        <v>Consumo del recurso hídrico</v>
      </c>
      <c r="D353" s="18" t="str">
        <f t="shared" ref="D353:D384" si="734">IF(Q353="","",Q353)</f>
        <v>Agotamiento del recurso hídrico</v>
      </c>
      <c r="E353" s="35">
        <v>43647</v>
      </c>
      <c r="F353" s="167" t="s">
        <v>334</v>
      </c>
      <c r="G353" s="99" t="s">
        <v>177</v>
      </c>
      <c r="H353" s="99" t="s">
        <v>337</v>
      </c>
      <c r="I353" s="26" t="s">
        <v>13</v>
      </c>
      <c r="J353" s="27" t="s">
        <v>90</v>
      </c>
      <c r="K353" s="104" t="s">
        <v>230</v>
      </c>
      <c r="L353" s="53" t="s">
        <v>264</v>
      </c>
      <c r="M353" s="37" t="s">
        <v>233</v>
      </c>
      <c r="N353" s="26" t="s">
        <v>199</v>
      </c>
      <c r="O353" s="26" t="s">
        <v>461</v>
      </c>
      <c r="P353" s="26" t="s">
        <v>21</v>
      </c>
      <c r="Q353" s="26" t="s">
        <v>52</v>
      </c>
      <c r="R353" s="27" t="s">
        <v>71</v>
      </c>
      <c r="S353" s="55" t="s">
        <v>75</v>
      </c>
      <c r="T353" s="35">
        <v>43647</v>
      </c>
      <c r="U353" s="27" t="s">
        <v>100</v>
      </c>
      <c r="V353" s="27" t="s">
        <v>103</v>
      </c>
      <c r="W353" s="27" t="str">
        <f t="shared" ref="W353:W384" si="735">IF(Z353="","",IF(Z353&lt;=10,"Bajo",IF(Z353&lt;=15,"Moderado",IF(Z353&gt;15,"Alto",""))))</f>
        <v>Bajo</v>
      </c>
      <c r="X353" s="27">
        <f t="shared" ref="X353:X385" si="736">IF(U353="","",VLOOKUP(U353,MATRIZ2,2,FALSE))</f>
        <v>3</v>
      </c>
      <c r="Y353" s="27">
        <f t="shared" ref="Y353:Y385" si="737">IF(V353="","",VLOOKUP(V353,MATRIZ3,2,FALSE))</f>
        <v>3</v>
      </c>
      <c r="Z353" s="27">
        <f t="shared" ref="Z353:Z384" si="738">IF(X353="","",IF(Y353="","",(X353*Y353)))</f>
        <v>9</v>
      </c>
      <c r="AA353" s="27" t="str">
        <f t="shared" ref="AA353:AA384" si="739">IF(Z353="","",IF(Z353&lt;=10,"Tolerable",IF(Z353&lt;=15,"Potencialmente no tolerable",IF(Z353&gt;15,"No tolerable",""))))</f>
        <v>Tolerable</v>
      </c>
      <c r="AB353" s="27" t="str">
        <f t="shared" ref="AB353:AB384" si="740">IF(AA353="","",IF(AA353="Tolerable","No",IF(AA353="Potencialmente no tolerable","No",IF(AA353="No tolerable","Si",""))))</f>
        <v>No</v>
      </c>
      <c r="AC353" s="53" t="s">
        <v>306</v>
      </c>
      <c r="AD353" s="80" t="s">
        <v>230</v>
      </c>
      <c r="AE353" s="78">
        <v>0</v>
      </c>
      <c r="AF353" s="83">
        <v>0</v>
      </c>
      <c r="AG353" s="29">
        <f t="shared" ref="AG353:AG384" si="741">IF(AE353="","",IF(AF353="","",(AE353-(AE353*AF353))))</f>
        <v>0</v>
      </c>
      <c r="AH353" s="27">
        <v>0</v>
      </c>
      <c r="AI353" s="184">
        <f t="shared" si="683"/>
        <v>0</v>
      </c>
      <c r="AJ353" s="145">
        <v>44006</v>
      </c>
      <c r="AK353" s="142" t="s">
        <v>291</v>
      </c>
      <c r="AL353" s="152" t="str">
        <f>IF(MATRIZASPECTOS[[#This Row],[(2) Tipo de valoración 2020]]="","",IF(MATRIZASPECTOS[[#This Row],[(2) Tipo de valoración 2020]]="Manual","",MATRIZASPECTOS[[#This Row],[Probabilidad]]))</f>
        <v>Probable</v>
      </c>
      <c r="AM353" s="152" t="str">
        <f>IF(MATRIZASPECTOS[[#This Row],[(2) Tipo de valoración 2020]]="","",IF(MATRIZASPECTOS[[#This Row],[(2) Tipo de valoración 2020]]="Manual","",MATRIZASPECTOS[[#This Row],[Consecuencia]]))</f>
        <v>Moderada</v>
      </c>
      <c r="AN353" s="153" t="str">
        <f t="shared" si="684"/>
        <v>Bajo</v>
      </c>
      <c r="AO353" s="153">
        <f t="shared" si="685"/>
        <v>3</v>
      </c>
      <c r="AP353" s="153">
        <f t="shared" si="686"/>
        <v>3</v>
      </c>
      <c r="AQ353" s="27">
        <f t="shared" si="687"/>
        <v>9</v>
      </c>
      <c r="AR353" s="29">
        <f t="shared" si="688"/>
        <v>9</v>
      </c>
      <c r="AS353" s="27" t="str">
        <f t="shared" ref="AS353:AS384" si="742">IF(AR353="","",IF(AR353&lt;=10,"Tolerable",IF(AR353&lt;=15,"Potencialmente no tolerable",IF(AR353&gt;15,"No tolerable",""))))</f>
        <v>Tolerable</v>
      </c>
      <c r="AT353" s="27" t="str">
        <f t="shared" ref="AT353:AT384" si="743">IF(AS353="","",IF(AS353="Tolerable","No",IF(AS353="Potencialmente no tolerable","No",IF(AS353="No tolerable","Si",""))))</f>
        <v>No</v>
      </c>
      <c r="AU353" s="140" t="s">
        <v>300</v>
      </c>
      <c r="AV353" s="37" t="s">
        <v>230</v>
      </c>
      <c r="AW353" s="27">
        <v>0</v>
      </c>
      <c r="AX353" s="191">
        <v>0</v>
      </c>
      <c r="AY353" s="29">
        <f t="shared" si="689"/>
        <v>0</v>
      </c>
      <c r="AZ353" s="27">
        <v>0</v>
      </c>
      <c r="BA353" s="189">
        <f t="shared" si="690"/>
        <v>0</v>
      </c>
      <c r="BB353" s="142">
        <v>44105</v>
      </c>
      <c r="BC353" s="27" t="s">
        <v>292</v>
      </c>
      <c r="BD353" s="27" t="s">
        <v>99</v>
      </c>
      <c r="BE353" s="27" t="s">
        <v>102</v>
      </c>
      <c r="BF353" s="27" t="str">
        <f t="shared" si="691"/>
        <v>Bajo</v>
      </c>
      <c r="BG353" s="27">
        <f t="shared" si="692"/>
        <v>1</v>
      </c>
      <c r="BH353" s="27">
        <f t="shared" si="693"/>
        <v>1</v>
      </c>
      <c r="BI353" s="27">
        <f t="shared" si="694"/>
        <v>1</v>
      </c>
      <c r="BJ353" s="29">
        <f t="shared" si="695"/>
        <v>1</v>
      </c>
      <c r="BK353" s="27" t="str">
        <f t="shared" si="731"/>
        <v>Tolerable</v>
      </c>
      <c r="BL353" s="27" t="str">
        <f t="shared" si="696"/>
        <v>No</v>
      </c>
      <c r="BM353" s="53" t="s">
        <v>395</v>
      </c>
      <c r="BN353" s="37"/>
      <c r="BO353" s="29">
        <f t="shared" si="697"/>
        <v>0</v>
      </c>
      <c r="BP353" s="28"/>
      <c r="BQ353" s="29" t="str">
        <f t="shared" ref="BQ353:BQ384" si="744">IF(BO353="","",IF(BP353="","",(BO353-(BO353*BP353))))</f>
        <v/>
      </c>
      <c r="BR353" s="27"/>
      <c r="BS353" s="49" t="str">
        <f t="shared" ref="BS353:BS384" si="745">IF(BQ353="","",IF(BR353="","",((BQ353-BR353)/BQ353)))</f>
        <v/>
      </c>
      <c r="BT353" s="25"/>
      <c r="BU353" s="27">
        <f t="shared" si="698"/>
        <v>9</v>
      </c>
      <c r="BV353" s="27" t="str">
        <f t="shared" si="699"/>
        <v>Tolerable</v>
      </c>
      <c r="BW353" s="29" t="str">
        <f t="shared" ref="BW353:BW384" si="746">IF(BS353="","",(IF(BS353&lt;=-1%,(BU353+(ABS(BU353*BS353))),(BU353-((ABS(BU353*BS353))+BP353)))))</f>
        <v/>
      </c>
      <c r="BX353" s="27" t="str">
        <f t="shared" ref="BX353:BX384" si="747">IF(BW353="","",IF(BW353&lt;=10,"Tolerable",IF(BW353&lt;=15,"Potencialmente no tolerable",IF(BW353&gt;15,"No tolerable",""))))</f>
        <v/>
      </c>
      <c r="BY353" s="27" t="str">
        <f t="shared" ref="BY353:BY384" si="748">IF(BX353="","",IF(BX353="Tolerable","No",IF(BX353="Potencialmente no tolerable","No",IF(BX353="No tolerable","Si",""))))</f>
        <v/>
      </c>
      <c r="BZ353" s="53"/>
      <c r="CA353" s="37"/>
      <c r="CB353" s="29" t="str">
        <f t="shared" ref="CB353:CB384" si="749">IF(BR353="","",BR353)</f>
        <v/>
      </c>
      <c r="CC353" s="28"/>
      <c r="CD353" s="29" t="str">
        <f t="shared" ref="CD353:CD384" si="750">IF(CB353="","",IF(CC353="","",(CB353-(CB353*CC353))))</f>
        <v/>
      </c>
      <c r="CE353" s="27"/>
      <c r="CF353" s="49" t="str">
        <f t="shared" ref="CF353:CF384" si="751">IF(CD353="","",IF(CE353="","",((CD353-CE353)/CD353)))</f>
        <v/>
      </c>
      <c r="CG353" s="25"/>
      <c r="CH353" s="27" t="str">
        <f t="shared" ref="CH353:CH384" si="752">IF(BW353="","",BW353)</f>
        <v/>
      </c>
      <c r="CI353" s="27" t="str">
        <f t="shared" ref="CI353:CI384" si="753">IF(BX353="","",BX353)</f>
        <v/>
      </c>
      <c r="CJ353" s="29" t="str">
        <f t="shared" ref="CJ353:CJ384" si="754">IF(CF353="","",(IF(CF353&lt;=-1%,(CH353+(ABS(CH353*CF353))),(CH353-((ABS(CH353*CF353))+CC353)))))</f>
        <v/>
      </c>
      <c r="CK353" s="27" t="str">
        <f t="shared" ref="CK353:CK384" si="755">IF(CJ353="","",IF(CJ353&lt;=10,"Tolerable",IF(CJ353&lt;=15,"Potencialmente no tolerable",IF(CJ353&gt;15,"No tolerable",""))))</f>
        <v/>
      </c>
      <c r="CL353" s="27" t="str">
        <f t="shared" ref="CL353:CL384" si="756">IF(CK353="","",IF(CK353="Tolerable","No",IF(CK353="Potencialmente no tolerable","No",IF(CK353="No tolerable","Si",""))))</f>
        <v/>
      </c>
      <c r="CM353" s="53"/>
      <c r="CN353" s="37"/>
      <c r="CO353" s="29" t="str">
        <f t="shared" ref="CO353:CO384" si="757">IF(CE353="","",CE353)</f>
        <v/>
      </c>
      <c r="CP353" s="28"/>
      <c r="CQ353" s="29" t="str">
        <f t="shared" ref="CQ353:CQ384" si="758">IF(CO353="","",IF(CP353="","",(CO353-(CO353*CP353))))</f>
        <v/>
      </c>
      <c r="CR353" s="27"/>
      <c r="CS353" s="49" t="str">
        <f t="shared" ref="CS353:CS384" si="759">IF(CQ353="","",IF(CR353="","",((CQ353-CR353)/CQ353)))</f>
        <v/>
      </c>
      <c r="CT353" s="25"/>
      <c r="CU353" s="27" t="str">
        <f t="shared" ref="CU353:CU384" si="760">IF(CJ353="","",CJ353)</f>
        <v/>
      </c>
      <c r="CV353" s="27" t="str">
        <f t="shared" ref="CV353:CV384" si="761">IF(CK353="","",CK353)</f>
        <v/>
      </c>
      <c r="CW353" s="29" t="str">
        <f t="shared" ref="CW353:CW384" si="762">IF(CS353="","",(IF(CS353&lt;=-1%,(CU353+(ABS(CU353*CS353))),(CU353-((ABS(CU353*CS353))+CP353)))))</f>
        <v/>
      </c>
      <c r="CX353" s="27" t="str">
        <f t="shared" ref="CX353:CX384" si="763">IF(CW353="","",IF(CW353&lt;=10,"Tolerable",IF(CW353&lt;=15,"Potencialmente no tolerable",IF(CW353&gt;15,"No tolerable",""))))</f>
        <v/>
      </c>
      <c r="CY353" s="27" t="str">
        <f t="shared" ref="CY353:CY384" si="764">IF(CX353="","",IF(CX353="Tolerable","No",IF(CX353="Potencialmente no tolerable","No",IF(CX353="No tolerable","Si",""))))</f>
        <v/>
      </c>
      <c r="CZ353" s="30"/>
    </row>
    <row r="354" spans="1:104" ht="45.75" thickBot="1" x14ac:dyDescent="0.3">
      <c r="A354" s="17">
        <v>351</v>
      </c>
      <c r="B354" s="18" t="str">
        <f t="shared" si="732"/>
        <v>Administración de Tecnologías de la Información</v>
      </c>
      <c r="C354" s="18" t="str">
        <f t="shared" si="733"/>
        <v>Consumo del recurso hídrico</v>
      </c>
      <c r="D354" s="18" t="str">
        <f t="shared" si="734"/>
        <v>Agotamiento del recurso hídrico</v>
      </c>
      <c r="E354" s="35">
        <v>43647</v>
      </c>
      <c r="F354" s="167" t="s">
        <v>334</v>
      </c>
      <c r="G354" s="99" t="s">
        <v>177</v>
      </c>
      <c r="H354" s="99" t="s">
        <v>337</v>
      </c>
      <c r="I354" s="26" t="s">
        <v>13</v>
      </c>
      <c r="J354" s="27" t="s">
        <v>90</v>
      </c>
      <c r="K354" s="104" t="s">
        <v>230</v>
      </c>
      <c r="L354" s="53" t="s">
        <v>264</v>
      </c>
      <c r="M354" s="37" t="s">
        <v>233</v>
      </c>
      <c r="N354" s="26" t="s">
        <v>200</v>
      </c>
      <c r="O354" s="26" t="s">
        <v>461</v>
      </c>
      <c r="P354" s="26" t="s">
        <v>21</v>
      </c>
      <c r="Q354" s="26" t="s">
        <v>52</v>
      </c>
      <c r="R354" s="27" t="s">
        <v>71</v>
      </c>
      <c r="S354" s="55" t="s">
        <v>75</v>
      </c>
      <c r="T354" s="35">
        <v>43647</v>
      </c>
      <c r="U354" s="27" t="s">
        <v>99</v>
      </c>
      <c r="V354" s="27" t="s">
        <v>102</v>
      </c>
      <c r="W354" s="27" t="str">
        <f t="shared" si="735"/>
        <v>Bajo</v>
      </c>
      <c r="X354" s="27">
        <f t="shared" si="736"/>
        <v>1</v>
      </c>
      <c r="Y354" s="27">
        <f t="shared" si="737"/>
        <v>1</v>
      </c>
      <c r="Z354" s="27">
        <f t="shared" si="738"/>
        <v>1</v>
      </c>
      <c r="AA354" s="27" t="str">
        <f t="shared" si="739"/>
        <v>Tolerable</v>
      </c>
      <c r="AB354" s="27" t="str">
        <f t="shared" si="740"/>
        <v>No</v>
      </c>
      <c r="AC354" s="53" t="s">
        <v>306</v>
      </c>
      <c r="AD354" s="80" t="s">
        <v>230</v>
      </c>
      <c r="AE354" s="78">
        <v>0</v>
      </c>
      <c r="AF354" s="83">
        <v>0</v>
      </c>
      <c r="AG354" s="84">
        <f t="shared" si="707"/>
        <v>0</v>
      </c>
      <c r="AH354" s="27">
        <v>0</v>
      </c>
      <c r="AI354" s="184">
        <f t="shared" si="683"/>
        <v>0</v>
      </c>
      <c r="AJ354" s="145">
        <v>44006</v>
      </c>
      <c r="AK354" s="142" t="s">
        <v>291</v>
      </c>
      <c r="AL354" s="152" t="str">
        <f>IF(MATRIZASPECTOS[[#This Row],[(2) Tipo de valoración 2020]]="","",IF(MATRIZASPECTOS[[#This Row],[(2) Tipo de valoración 2020]]="Manual","",MATRIZASPECTOS[[#This Row],[Probabilidad]]))</f>
        <v>Improbable</v>
      </c>
      <c r="AM354" s="152" t="str">
        <f>IF(MATRIZASPECTOS[[#This Row],[(2) Tipo de valoración 2020]]="","",IF(MATRIZASPECTOS[[#This Row],[(2) Tipo de valoración 2020]]="Manual","",MATRIZASPECTOS[[#This Row],[Consecuencia]]))</f>
        <v>Baja</v>
      </c>
      <c r="AN354" s="153" t="str">
        <f t="shared" si="684"/>
        <v>Bajo</v>
      </c>
      <c r="AO354" s="153">
        <f t="shared" si="685"/>
        <v>1</v>
      </c>
      <c r="AP354" s="153">
        <f t="shared" si="686"/>
        <v>1</v>
      </c>
      <c r="AQ354" s="27">
        <f t="shared" si="687"/>
        <v>1</v>
      </c>
      <c r="AR354" s="29">
        <f t="shared" si="688"/>
        <v>1</v>
      </c>
      <c r="AS354" s="27" t="str">
        <f t="shared" si="742"/>
        <v>Tolerable</v>
      </c>
      <c r="AT354" s="27" t="str">
        <f t="shared" si="743"/>
        <v>No</v>
      </c>
      <c r="AU354" s="140" t="s">
        <v>300</v>
      </c>
      <c r="AV354" s="37" t="s">
        <v>230</v>
      </c>
      <c r="AW354" s="27">
        <v>0</v>
      </c>
      <c r="AX354" s="191">
        <v>0</v>
      </c>
      <c r="AY354" s="29">
        <f t="shared" si="689"/>
        <v>0</v>
      </c>
      <c r="AZ354" s="27">
        <v>0</v>
      </c>
      <c r="BA354" s="189">
        <f t="shared" si="690"/>
        <v>0</v>
      </c>
      <c r="BB354" s="142">
        <v>44105</v>
      </c>
      <c r="BC354" s="27" t="s">
        <v>292</v>
      </c>
      <c r="BD354" s="27" t="s">
        <v>99</v>
      </c>
      <c r="BE354" s="27" t="s">
        <v>103</v>
      </c>
      <c r="BF354" s="27" t="str">
        <f t="shared" si="691"/>
        <v>Bajo</v>
      </c>
      <c r="BG354" s="27">
        <f t="shared" si="692"/>
        <v>1</v>
      </c>
      <c r="BH354" s="27">
        <f t="shared" si="693"/>
        <v>3</v>
      </c>
      <c r="BI354" s="27">
        <f t="shared" si="694"/>
        <v>3</v>
      </c>
      <c r="BJ354" s="29">
        <f t="shared" si="695"/>
        <v>3</v>
      </c>
      <c r="BK354" s="27" t="str">
        <f t="shared" si="731"/>
        <v>Tolerable</v>
      </c>
      <c r="BL354" s="27" t="str">
        <f t="shared" si="696"/>
        <v>No</v>
      </c>
      <c r="BM354" s="53" t="s">
        <v>395</v>
      </c>
      <c r="BN354" s="37"/>
      <c r="BO354" s="29">
        <f t="shared" si="697"/>
        <v>0</v>
      </c>
      <c r="BP354" s="28"/>
      <c r="BQ354" s="29" t="str">
        <f t="shared" si="744"/>
        <v/>
      </c>
      <c r="BR354" s="27"/>
      <c r="BS354" s="49" t="str">
        <f t="shared" si="745"/>
        <v/>
      </c>
      <c r="BT354" s="25"/>
      <c r="BU354" s="27">
        <f t="shared" si="698"/>
        <v>1</v>
      </c>
      <c r="BV354" s="27" t="str">
        <f t="shared" si="699"/>
        <v>Tolerable</v>
      </c>
      <c r="BW354" s="29" t="str">
        <f t="shared" si="746"/>
        <v/>
      </c>
      <c r="BX354" s="27" t="str">
        <f t="shared" si="747"/>
        <v/>
      </c>
      <c r="BY354" s="27" t="str">
        <f t="shared" si="748"/>
        <v/>
      </c>
      <c r="BZ354" s="53"/>
      <c r="CA354" s="37"/>
      <c r="CB354" s="29" t="str">
        <f t="shared" si="749"/>
        <v/>
      </c>
      <c r="CC354" s="28"/>
      <c r="CD354" s="29" t="str">
        <f t="shared" si="750"/>
        <v/>
      </c>
      <c r="CE354" s="27"/>
      <c r="CF354" s="49" t="str">
        <f t="shared" si="751"/>
        <v/>
      </c>
      <c r="CG354" s="25"/>
      <c r="CH354" s="27" t="str">
        <f t="shared" si="752"/>
        <v/>
      </c>
      <c r="CI354" s="27" t="str">
        <f t="shared" si="753"/>
        <v/>
      </c>
      <c r="CJ354" s="29" t="str">
        <f t="shared" si="754"/>
        <v/>
      </c>
      <c r="CK354" s="27" t="str">
        <f t="shared" si="755"/>
        <v/>
      </c>
      <c r="CL354" s="27" t="str">
        <f t="shared" si="756"/>
        <v/>
      </c>
      <c r="CM354" s="53"/>
      <c r="CN354" s="37"/>
      <c r="CO354" s="29" t="str">
        <f t="shared" si="757"/>
        <v/>
      </c>
      <c r="CP354" s="28"/>
      <c r="CQ354" s="29" t="str">
        <f t="shared" si="758"/>
        <v/>
      </c>
      <c r="CR354" s="27"/>
      <c r="CS354" s="49" t="str">
        <f t="shared" si="759"/>
        <v/>
      </c>
      <c r="CT354" s="25"/>
      <c r="CU354" s="27" t="str">
        <f t="shared" si="760"/>
        <v/>
      </c>
      <c r="CV354" s="27" t="str">
        <f t="shared" si="761"/>
        <v/>
      </c>
      <c r="CW354" s="29" t="str">
        <f t="shared" si="762"/>
        <v/>
      </c>
      <c r="CX354" s="27" t="str">
        <f t="shared" si="763"/>
        <v/>
      </c>
      <c r="CY354" s="27" t="str">
        <f t="shared" si="764"/>
        <v/>
      </c>
      <c r="CZ354" s="30"/>
    </row>
    <row r="355" spans="1:104" ht="36.75" thickBot="1" x14ac:dyDescent="0.3">
      <c r="A355" s="17">
        <v>352</v>
      </c>
      <c r="B355" s="192" t="str">
        <f>IF(I355="","",I355)</f>
        <v>Administración de Tecnologías de la Información</v>
      </c>
      <c r="C355" s="192" t="str">
        <f>IF(P355="","",P355)</f>
        <v>Consumo de energía eléctrica</v>
      </c>
      <c r="D355" s="192" t="str">
        <f>IF(Q355="","",Q355)</f>
        <v>Presión sobre el recurso energético eléctrico</v>
      </c>
      <c r="E355" s="200">
        <v>44105</v>
      </c>
      <c r="F355" s="167" t="s">
        <v>334</v>
      </c>
      <c r="G355" s="193" t="s">
        <v>177</v>
      </c>
      <c r="H355" s="99" t="s">
        <v>337</v>
      </c>
      <c r="I355" s="194" t="s">
        <v>13</v>
      </c>
      <c r="J355" s="195" t="s">
        <v>90</v>
      </c>
      <c r="K355" s="196" t="s">
        <v>230</v>
      </c>
      <c r="L355" s="53" t="s">
        <v>264</v>
      </c>
      <c r="M355" s="198" t="s">
        <v>233</v>
      </c>
      <c r="N355" s="26" t="s">
        <v>201</v>
      </c>
      <c r="O355" s="194" t="s">
        <v>466</v>
      </c>
      <c r="P355" s="194" t="s">
        <v>36</v>
      </c>
      <c r="Q355" s="194" t="s">
        <v>65</v>
      </c>
      <c r="R355" s="195" t="s">
        <v>71</v>
      </c>
      <c r="S355" s="199" t="s">
        <v>75</v>
      </c>
      <c r="T355" s="200" t="s">
        <v>230</v>
      </c>
      <c r="U355" s="195" t="s">
        <v>101</v>
      </c>
      <c r="V355" s="195" t="s">
        <v>104</v>
      </c>
      <c r="W355" s="195" t="str">
        <f>IF(Z355="","",IF(Z355&lt;=10,"Bajo",IF(Z355&lt;=15,"Moderado",IF(Z355&gt;15,"Alto",""))))</f>
        <v>Alto</v>
      </c>
      <c r="X355" s="195">
        <f>IF(U355="","",VLOOKUP(U355,MATRIZ2,2,FALSE))</f>
        <v>5</v>
      </c>
      <c r="Y355" s="195">
        <f>IF(V355="","",VLOOKUP(V355,MATRIZ3,2,FALSE))</f>
        <v>5</v>
      </c>
      <c r="Z355" s="195">
        <f>IF(X355="","",IF(Y355="","",(X355*Y355)))</f>
        <v>25</v>
      </c>
      <c r="AA355" s="195" t="str">
        <f>IF(Z355="","",IF(Z355&lt;=10,"Tolerable",IF(Z355&lt;=15,"Potencialmente no tolerable",IF(Z355&gt;15,"No tolerable",""))))</f>
        <v>No tolerable</v>
      </c>
      <c r="AB355" s="195" t="str">
        <f>IF(AA355="","",IF(AA355="Tolerable","No",IF(AA355="Potencialmente no tolerable","No",IF(AA355="No tolerable","Si",""))))</f>
        <v>Si</v>
      </c>
      <c r="AC355" s="140" t="s">
        <v>401</v>
      </c>
      <c r="AD355" s="80" t="s">
        <v>283</v>
      </c>
      <c r="AE355" s="78">
        <v>68.84</v>
      </c>
      <c r="AF355" s="201">
        <v>0</v>
      </c>
      <c r="AG355" s="202">
        <f>IF(AE355="","",IF(AF355="","",(AE355-(AE355*AF355))))</f>
        <v>68.84</v>
      </c>
      <c r="AH355" s="27">
        <v>76.09</v>
      </c>
      <c r="AI355" s="203">
        <f>IF(AG355="","",IF(AH355="","",IF(AH355=0,0,((AG355-AH355)/AG355))))</f>
        <v>-0.10531667635095875</v>
      </c>
      <c r="AJ355" s="200" t="s">
        <v>230</v>
      </c>
      <c r="AK355" s="213" t="s">
        <v>291</v>
      </c>
      <c r="AL355" s="214" t="str">
        <f>IF(MATRIZASPECTOS[[#This Row],[(2) Tipo de valoración 2020]]="","",IF(MATRIZASPECTOS[[#This Row],[(2) Tipo de valoración 2020]]="Manual","",MATRIZASPECTOS[[#This Row],[Probabilidad]]))</f>
        <v>Certeza</v>
      </c>
      <c r="AM355" s="214" t="str">
        <f>IF(MATRIZASPECTOS[[#This Row],[(2) Tipo de valoración 2020]]="","",IF(MATRIZASPECTOS[[#This Row],[(2) Tipo de valoración 2020]]="Manual","",MATRIZASPECTOS[[#This Row],[Consecuencia]]))</f>
        <v>Alta</v>
      </c>
      <c r="AN355" s="205" t="str">
        <f>IF(AQ355="","",IF(AQ355&lt;=10,"Bajo",IF(AQ355&lt;=15,"Moderado",IF(AQ355&gt;15,"Alto",""))))</f>
        <v>Alto</v>
      </c>
      <c r="AO355" s="205">
        <f>IF(AL355="","",VLOOKUP(AL355,MATRIZ2,2,FALSE))</f>
        <v>5</v>
      </c>
      <c r="AP355" s="205">
        <f>IF(AM355="","",VLOOKUP(AM355,MATRIZ3,2,FALSE))</f>
        <v>5</v>
      </c>
      <c r="AQ355" s="206">
        <f>IF(AO355="","",IF(AP355="","",(AO355*AP355)))</f>
        <v>25</v>
      </c>
      <c r="AR355" s="202">
        <f>IF(AI355="","",(IF(AI355&lt;=-1%,(AQ355+(ABS(AQ355*AI355))),(AQ355-((ABS(AQ355*AI355))+AF355)))))</f>
        <v>27.632916908773968</v>
      </c>
      <c r="AS355" s="195" t="str">
        <f>IF(AR355="","",IF(AR355&lt;=10,"Tolerable",IF(AR355&lt;=15,"Potencialmente no tolerable",IF(AR355&gt;15,"No tolerable",""))))</f>
        <v>No tolerable</v>
      </c>
      <c r="AT355" s="195" t="str">
        <f>IF(AS355="","",IF(AS355="Tolerable","No",IF(AS355="Potencialmente no tolerable","No",IF(AS355="No tolerable","Si",""))))</f>
        <v>Si</v>
      </c>
      <c r="AU355" s="140" t="s">
        <v>402</v>
      </c>
      <c r="AV355" s="37" t="s">
        <v>283</v>
      </c>
      <c r="AW355" s="27">
        <v>76.09</v>
      </c>
      <c r="AX355" s="191">
        <v>0.14845894940336801</v>
      </c>
      <c r="AY355" s="29">
        <f>IF(AW355="","",IF(AX355="","",(AW355-(AW355*AX355))))</f>
        <v>64.793758539897738</v>
      </c>
      <c r="AZ355" s="27">
        <v>59.39</v>
      </c>
      <c r="BA355" s="189">
        <f>IF(AY355="","",IF(AZ355="","",IF(AZ355=0,0,((AY355-AZ355)/AY355))))</f>
        <v>8.3399368421732956E-2</v>
      </c>
      <c r="BB355" s="142">
        <v>44105</v>
      </c>
      <c r="BC355" s="27" t="s">
        <v>291</v>
      </c>
      <c r="BD355" s="27" t="str">
        <f>IF(MATRIZASPECTOS[[#This Row],[(E) Tipo de valoración extraordinaria 2020]]="","",IF(MATRIZASPECTOS[[#This Row],[(E) Tipo de valoración extraordinaria 2020]]="Manual","",MATRIZASPECTOS[[#This Row],[(2) Probabilidad]]))</f>
        <v>Certeza</v>
      </c>
      <c r="BE355" s="27" t="str">
        <f>IF(MATRIZASPECTOS[[#This Row],[(E) Tipo de valoración extraordinaria 2020]]="","",IF(MATRIZASPECTOS[[#This Row],[(E) Tipo de valoración extraordinaria 2020]]="Manual","",MATRIZASPECTOS[[#This Row],[(2) Consecuencia]]))</f>
        <v>Alta</v>
      </c>
      <c r="BF355" s="212" t="str">
        <f>IF(BI355="","",IF(BI355&lt;=10,"Bajo",IF(BI355&lt;=15,"Moderado",IF(BI355&gt;15,"Alto",""))))</f>
        <v>Alto</v>
      </c>
      <c r="BG355" s="212">
        <f>IF(BD355="","",VLOOKUP(BD355,MATRIZ2,2,FALSE))</f>
        <v>5</v>
      </c>
      <c r="BH355" s="212">
        <f>IF(BE355="","",VLOOKUP(BE355,MATRIZ3,2,FALSE))</f>
        <v>5</v>
      </c>
      <c r="BI355" s="29">
        <f t="shared" si="694"/>
        <v>27.632916908773968</v>
      </c>
      <c r="BJ355" s="29">
        <f>IF(BA355="","",(IF(BA355&lt;=-1%,(BI355+(ABS(BI355*BA355))),(BI355-((ABS(BI355*BA355))+AX355)))))</f>
        <v>25.179890141528624</v>
      </c>
      <c r="BK355" s="207" t="str">
        <f>IF(BJ355="","",IF(BJ355&lt;=10,"Tolerable",IF(BJ355&lt;=15,"Potencialmente no tolerable",IF(BJ355&gt;15,"No tolerable",""))))</f>
        <v>No tolerable</v>
      </c>
      <c r="BL355" s="212" t="str">
        <f>IF(BK355="","",IF(BK355="Tolerable","No",IF(BK355="Potencialmente no tolerable","No",IF(BK355="No tolerable","Si",""))))</f>
        <v>Si</v>
      </c>
      <c r="BM355" s="53" t="s">
        <v>453</v>
      </c>
      <c r="BN355" s="208"/>
      <c r="BO355" s="202">
        <f>IF(AH355="","",AH355)</f>
        <v>76.09</v>
      </c>
      <c r="BP355" s="201"/>
      <c r="BQ355" s="202" t="str">
        <f>IF(BO355="","",IF(BP355="","",(BO355-(BO355*BP355))))</f>
        <v/>
      </c>
      <c r="BR355" s="27"/>
      <c r="BS355" s="209" t="str">
        <f>IF(BQ355="","",IF(BR355="","",((BQ355-BR355)/BQ355)))</f>
        <v/>
      </c>
      <c r="BT355" s="204"/>
      <c r="BU355" s="195">
        <f>IF(AR355="","",AR355)</f>
        <v>27.632916908773968</v>
      </c>
      <c r="BV355" s="195" t="str">
        <f>IF(AS355="","",AS355)</f>
        <v>No tolerable</v>
      </c>
      <c r="BW355" s="202" t="str">
        <f>IF(BS355="","",(IF(BS355&lt;=-1%,(BU355+(ABS(BU355*BS355))),(BU355-((ABS(BU355*BS355))+BP355)))))</f>
        <v/>
      </c>
      <c r="BX355" s="195" t="str">
        <f>IF(BW355="","",IF(BW355&lt;=10,"Tolerable",IF(BW355&lt;=15,"Potencialmente no tolerable",IF(BW355&gt;15,"No tolerable",""))))</f>
        <v/>
      </c>
      <c r="BY355" s="195" t="str">
        <f>IF(BX355="","",IF(BX355="Tolerable","No",IF(BX355="Potencialmente no tolerable","No",IF(BX355="No tolerable","Si",""))))</f>
        <v/>
      </c>
      <c r="BZ355" s="197"/>
      <c r="CA355" s="198"/>
      <c r="CB355" s="202" t="str">
        <f>IF(BR355="","",BR355)</f>
        <v/>
      </c>
      <c r="CC355" s="201"/>
      <c r="CD355" s="202" t="str">
        <f>IF(CB355="","",IF(CC355="","",(CB355-(CB355*CC355))))</f>
        <v/>
      </c>
      <c r="CE355" s="27"/>
      <c r="CF355" s="209" t="str">
        <f>IF(CD355="","",IF(CE355="","",((CD355-CE355)/CD355)))</f>
        <v/>
      </c>
      <c r="CG355" s="204"/>
      <c r="CH355" s="195" t="str">
        <f>IF(BW355="","",BW355)</f>
        <v/>
      </c>
      <c r="CI355" s="195" t="str">
        <f>IF(BX355="","",BX355)</f>
        <v/>
      </c>
      <c r="CJ355" s="202" t="str">
        <f>IF(CF355="","",(IF(CF355&lt;=-1%,(CH355+(ABS(CH355*CF355))),(CH355-((ABS(CH355*CF355))+CC355)))))</f>
        <v/>
      </c>
      <c r="CK355" s="195" t="str">
        <f>IF(CJ355="","",IF(CJ355&lt;=10,"Tolerable",IF(CJ355&lt;=15,"Potencialmente no tolerable",IF(CJ355&gt;15,"No tolerable",""))))</f>
        <v/>
      </c>
      <c r="CL355" s="195" t="str">
        <f>IF(CK355="","",IF(CK355="Tolerable","No",IF(CK355="Potencialmente no tolerable","No",IF(CK355="No tolerable","Si",""))))</f>
        <v/>
      </c>
      <c r="CM355" s="197"/>
      <c r="CN355" s="198"/>
      <c r="CO355" s="202" t="str">
        <f>IF(CE355="","",CE355)</f>
        <v/>
      </c>
      <c r="CP355" s="201"/>
      <c r="CQ355" s="202" t="str">
        <f>IF(CO355="","",IF(CP355="","",(CO355-(CO355*CP355))))</f>
        <v/>
      </c>
      <c r="CR355" s="27"/>
      <c r="CS355" s="209" t="str">
        <f>IF(CQ355="","",IF(CR355="","",((CQ355-CR355)/CQ355)))</f>
        <v/>
      </c>
      <c r="CT355" s="204"/>
      <c r="CU355" s="195" t="str">
        <f>IF(CJ355="","",CJ355)</f>
        <v/>
      </c>
      <c r="CV355" s="195" t="str">
        <f>IF(CK355="","",CK355)</f>
        <v/>
      </c>
      <c r="CW355" s="202" t="str">
        <f>IF(CS355="","",(IF(CS355&lt;=-1%,(CU355+(ABS(CU355*CS355))),(CU355-((ABS(CU355*CS355))+CP355)))))</f>
        <v/>
      </c>
      <c r="CX355" s="195" t="str">
        <f>IF(CW355="","",IF(CW355&lt;=10,"Tolerable",IF(CW355&lt;=15,"Potencialmente no tolerable",IF(CW355&gt;15,"No tolerable",""))))</f>
        <v/>
      </c>
      <c r="CY355" s="195" t="str">
        <f>IF(CX355="","",IF(CX355="Tolerable","No",IF(CX355="Potencialmente no tolerable","No",IF(CX355="No tolerable","Si",""))))</f>
        <v/>
      </c>
      <c r="CZ355" s="210"/>
    </row>
    <row r="356" spans="1:104" ht="63.75" thickBot="1" x14ac:dyDescent="0.3">
      <c r="A356" s="17">
        <v>353</v>
      </c>
      <c r="B356" s="18" t="str">
        <f t="shared" si="732"/>
        <v>Administración de Tecnologías de la Información</v>
      </c>
      <c r="C356" s="18" t="str">
        <f t="shared" si="733"/>
        <v>Consumo de energía eléctrica</v>
      </c>
      <c r="D356" s="18" t="str">
        <f t="shared" si="734"/>
        <v>Presión sobre el recurso energético eléctrico</v>
      </c>
      <c r="E356" s="35">
        <v>43647</v>
      </c>
      <c r="F356" s="167" t="s">
        <v>334</v>
      </c>
      <c r="G356" s="99" t="s">
        <v>177</v>
      </c>
      <c r="H356" s="99" t="s">
        <v>337</v>
      </c>
      <c r="I356" s="26" t="s">
        <v>13</v>
      </c>
      <c r="J356" s="27" t="s">
        <v>90</v>
      </c>
      <c r="K356" s="104" t="s">
        <v>230</v>
      </c>
      <c r="L356" s="53" t="s">
        <v>264</v>
      </c>
      <c r="M356" s="37" t="s">
        <v>233</v>
      </c>
      <c r="N356" s="26" t="s">
        <v>201</v>
      </c>
      <c r="O356" s="26" t="s">
        <v>461</v>
      </c>
      <c r="P356" s="26" t="s">
        <v>36</v>
      </c>
      <c r="Q356" s="26" t="s">
        <v>65</v>
      </c>
      <c r="R356" s="27" t="s">
        <v>71</v>
      </c>
      <c r="S356" s="55" t="s">
        <v>75</v>
      </c>
      <c r="T356" s="35">
        <v>43647</v>
      </c>
      <c r="U356" s="27" t="s">
        <v>101</v>
      </c>
      <c r="V356" s="27" t="s">
        <v>104</v>
      </c>
      <c r="W356" s="27" t="str">
        <f t="shared" si="735"/>
        <v>Alto</v>
      </c>
      <c r="X356" s="27">
        <f t="shared" si="736"/>
        <v>5</v>
      </c>
      <c r="Y356" s="27">
        <f t="shared" si="737"/>
        <v>5</v>
      </c>
      <c r="Z356" s="27">
        <f t="shared" si="738"/>
        <v>25</v>
      </c>
      <c r="AA356" s="27" t="str">
        <f t="shared" si="739"/>
        <v>No tolerable</v>
      </c>
      <c r="AB356" s="27" t="str">
        <f t="shared" si="740"/>
        <v>Si</v>
      </c>
      <c r="AC356" s="53" t="s">
        <v>307</v>
      </c>
      <c r="AD356" s="80" t="s">
        <v>283</v>
      </c>
      <c r="AE356" s="78">
        <v>68.84</v>
      </c>
      <c r="AF356" s="83">
        <v>0</v>
      </c>
      <c r="AG356" s="29">
        <f t="shared" si="741"/>
        <v>68.84</v>
      </c>
      <c r="AH356" s="27">
        <v>76.09</v>
      </c>
      <c r="AI356" s="184">
        <f t="shared" si="683"/>
        <v>-0.10531667635095875</v>
      </c>
      <c r="AJ356" s="145">
        <v>44006</v>
      </c>
      <c r="AK356" s="142" t="s">
        <v>291</v>
      </c>
      <c r="AL356" s="152" t="str">
        <f>IF(MATRIZASPECTOS[[#This Row],[(2) Tipo de valoración 2020]]="","",IF(MATRIZASPECTOS[[#This Row],[(2) Tipo de valoración 2020]]="Manual","",MATRIZASPECTOS[[#This Row],[Probabilidad]]))</f>
        <v>Certeza</v>
      </c>
      <c r="AM356" s="152" t="str">
        <f>IF(MATRIZASPECTOS[[#This Row],[(2) Tipo de valoración 2020]]="","",IF(MATRIZASPECTOS[[#This Row],[(2) Tipo de valoración 2020]]="Manual","",MATRIZASPECTOS[[#This Row],[Consecuencia]]))</f>
        <v>Alta</v>
      </c>
      <c r="AN356" s="153" t="str">
        <f t="shared" si="684"/>
        <v>Alto</v>
      </c>
      <c r="AO356" s="153">
        <f t="shared" si="685"/>
        <v>5</v>
      </c>
      <c r="AP356" s="153">
        <f t="shared" si="686"/>
        <v>5</v>
      </c>
      <c r="AQ356" s="27">
        <f t="shared" si="687"/>
        <v>25</v>
      </c>
      <c r="AR356" s="29">
        <f t="shared" si="688"/>
        <v>27.632916908773968</v>
      </c>
      <c r="AS356" s="27" t="str">
        <f t="shared" si="742"/>
        <v>No tolerable</v>
      </c>
      <c r="AT356" s="27" t="str">
        <f t="shared" si="743"/>
        <v>Si</v>
      </c>
      <c r="AU356" s="140" t="s">
        <v>301</v>
      </c>
      <c r="AV356" s="37" t="s">
        <v>283</v>
      </c>
      <c r="AW356" s="27">
        <v>76.09</v>
      </c>
      <c r="AX356" s="191">
        <v>0.14845894940336801</v>
      </c>
      <c r="AY356" s="29">
        <f t="shared" si="689"/>
        <v>64.793758539897738</v>
      </c>
      <c r="AZ356" s="27">
        <v>59.39</v>
      </c>
      <c r="BA356" s="189">
        <f t="shared" si="690"/>
        <v>8.3399368421732956E-2</v>
      </c>
      <c r="BB356" s="142">
        <v>44105</v>
      </c>
      <c r="BC356" s="27" t="s">
        <v>291</v>
      </c>
      <c r="BD356" s="27" t="str">
        <f>IF(MATRIZASPECTOS[[#This Row],[(E) Tipo de valoración extraordinaria 2020]]="","",IF(MATRIZASPECTOS[[#This Row],[(E) Tipo de valoración extraordinaria 2020]]="Manual","",MATRIZASPECTOS[[#This Row],[(2) Probabilidad]]))</f>
        <v>Certeza</v>
      </c>
      <c r="BE356" s="27" t="str">
        <f>IF(MATRIZASPECTOS[[#This Row],[(E) Tipo de valoración extraordinaria 2020]]="","",IF(MATRIZASPECTOS[[#This Row],[(E) Tipo de valoración extraordinaria 2020]]="Manual","",MATRIZASPECTOS[[#This Row],[(2) Consecuencia]]))</f>
        <v>Alta</v>
      </c>
      <c r="BF356" s="27" t="str">
        <f t="shared" si="691"/>
        <v>Alto</v>
      </c>
      <c r="BG356" s="27">
        <f t="shared" si="692"/>
        <v>5</v>
      </c>
      <c r="BH356" s="27">
        <f t="shared" si="693"/>
        <v>5</v>
      </c>
      <c r="BI356" s="29">
        <f t="shared" si="694"/>
        <v>27.632916908773968</v>
      </c>
      <c r="BJ356" s="29">
        <f t="shared" si="695"/>
        <v>25.179890141528624</v>
      </c>
      <c r="BK356" s="27" t="str">
        <f t="shared" si="731"/>
        <v>No tolerable</v>
      </c>
      <c r="BL356" s="27" t="str">
        <f t="shared" si="696"/>
        <v>Si</v>
      </c>
      <c r="BM356" s="53" t="s">
        <v>453</v>
      </c>
      <c r="BN356" s="37"/>
      <c r="BO356" s="29">
        <f t="shared" si="697"/>
        <v>76.09</v>
      </c>
      <c r="BP356" s="28"/>
      <c r="BQ356" s="29" t="str">
        <f t="shared" si="744"/>
        <v/>
      </c>
      <c r="BR356" s="27"/>
      <c r="BS356" s="49" t="str">
        <f t="shared" si="745"/>
        <v/>
      </c>
      <c r="BT356" s="25"/>
      <c r="BU356" s="27">
        <f t="shared" si="698"/>
        <v>27.632916908773968</v>
      </c>
      <c r="BV356" s="27" t="str">
        <f t="shared" si="699"/>
        <v>No tolerable</v>
      </c>
      <c r="BW356" s="29" t="str">
        <f t="shared" si="746"/>
        <v/>
      </c>
      <c r="BX356" s="27" t="str">
        <f t="shared" si="747"/>
        <v/>
      </c>
      <c r="BY356" s="27" t="str">
        <f t="shared" si="748"/>
        <v/>
      </c>
      <c r="BZ356" s="53"/>
      <c r="CA356" s="37"/>
      <c r="CB356" s="29" t="str">
        <f t="shared" si="749"/>
        <v/>
      </c>
      <c r="CC356" s="28"/>
      <c r="CD356" s="29" t="str">
        <f t="shared" si="750"/>
        <v/>
      </c>
      <c r="CE356" s="27"/>
      <c r="CF356" s="49" t="str">
        <f t="shared" si="751"/>
        <v/>
      </c>
      <c r="CG356" s="25"/>
      <c r="CH356" s="27" t="str">
        <f t="shared" si="752"/>
        <v/>
      </c>
      <c r="CI356" s="27" t="str">
        <f t="shared" si="753"/>
        <v/>
      </c>
      <c r="CJ356" s="29" t="str">
        <f t="shared" si="754"/>
        <v/>
      </c>
      <c r="CK356" s="27" t="str">
        <f t="shared" si="755"/>
        <v/>
      </c>
      <c r="CL356" s="27" t="str">
        <f t="shared" si="756"/>
        <v/>
      </c>
      <c r="CM356" s="53"/>
      <c r="CN356" s="37"/>
      <c r="CO356" s="29" t="str">
        <f t="shared" si="757"/>
        <v/>
      </c>
      <c r="CP356" s="28"/>
      <c r="CQ356" s="29" t="str">
        <f t="shared" si="758"/>
        <v/>
      </c>
      <c r="CR356" s="27"/>
      <c r="CS356" s="49" t="str">
        <f t="shared" si="759"/>
        <v/>
      </c>
      <c r="CT356" s="25"/>
      <c r="CU356" s="27" t="str">
        <f t="shared" si="760"/>
        <v/>
      </c>
      <c r="CV356" s="27" t="str">
        <f t="shared" si="761"/>
        <v/>
      </c>
      <c r="CW356" s="29" t="str">
        <f t="shared" si="762"/>
        <v/>
      </c>
      <c r="CX356" s="27" t="str">
        <f t="shared" si="763"/>
        <v/>
      </c>
      <c r="CY356" s="27" t="str">
        <f t="shared" si="764"/>
        <v/>
      </c>
      <c r="CZ356" s="30"/>
    </row>
    <row r="357" spans="1:104" ht="81.75" thickBot="1" x14ac:dyDescent="0.3">
      <c r="A357" s="17">
        <v>354</v>
      </c>
      <c r="B357" s="18" t="str">
        <f t="shared" si="732"/>
        <v>Administración de Tecnologías de la Información</v>
      </c>
      <c r="C357" s="18" t="str">
        <f t="shared" si="733"/>
        <v>Consumo de materias primas e insumos</v>
      </c>
      <c r="D357" s="18" t="str">
        <f t="shared" si="734"/>
        <v>Agotamiento de los recursos naturales no renovables</v>
      </c>
      <c r="E357" s="35">
        <v>43647</v>
      </c>
      <c r="F357" s="167" t="s">
        <v>334</v>
      </c>
      <c r="G357" s="99" t="s">
        <v>177</v>
      </c>
      <c r="H357" s="99" t="s">
        <v>337</v>
      </c>
      <c r="I357" s="26" t="s">
        <v>13</v>
      </c>
      <c r="J357" s="27" t="s">
        <v>90</v>
      </c>
      <c r="K357" s="104" t="s">
        <v>230</v>
      </c>
      <c r="L357" s="53" t="s">
        <v>264</v>
      </c>
      <c r="M357" s="37" t="s">
        <v>233</v>
      </c>
      <c r="N357" s="26" t="s">
        <v>202</v>
      </c>
      <c r="O357" s="26" t="s">
        <v>457</v>
      </c>
      <c r="P357" s="26" t="s">
        <v>24</v>
      </c>
      <c r="Q357" s="26" t="s">
        <v>62</v>
      </c>
      <c r="R357" s="27" t="s">
        <v>71</v>
      </c>
      <c r="S357" s="55" t="s">
        <v>77</v>
      </c>
      <c r="T357" s="35">
        <v>43647</v>
      </c>
      <c r="U357" s="27" t="s">
        <v>100</v>
      </c>
      <c r="V357" s="27" t="s">
        <v>104</v>
      </c>
      <c r="W357" s="27" t="str">
        <f t="shared" si="735"/>
        <v>Moderado</v>
      </c>
      <c r="X357" s="27">
        <f t="shared" si="736"/>
        <v>3</v>
      </c>
      <c r="Y357" s="27">
        <f t="shared" si="737"/>
        <v>5</v>
      </c>
      <c r="Z357" s="27">
        <f t="shared" si="738"/>
        <v>15</v>
      </c>
      <c r="AA357" s="27" t="str">
        <f t="shared" si="739"/>
        <v>Potencialmente no tolerable</v>
      </c>
      <c r="AB357" s="27" t="str">
        <f t="shared" si="740"/>
        <v>No</v>
      </c>
      <c r="AC357" s="53" t="s">
        <v>306</v>
      </c>
      <c r="AD357" s="37" t="s">
        <v>230</v>
      </c>
      <c r="AE357" s="27">
        <v>0</v>
      </c>
      <c r="AF357" s="28">
        <v>0</v>
      </c>
      <c r="AG357" s="29">
        <f t="shared" si="741"/>
        <v>0</v>
      </c>
      <c r="AH357" s="27">
        <v>0</v>
      </c>
      <c r="AI357" s="184">
        <f t="shared" si="683"/>
        <v>0</v>
      </c>
      <c r="AJ357" s="145">
        <v>44006</v>
      </c>
      <c r="AK357" s="142" t="s">
        <v>292</v>
      </c>
      <c r="AL357" s="152" t="s">
        <v>101</v>
      </c>
      <c r="AM357" s="152" t="s">
        <v>104</v>
      </c>
      <c r="AN357" s="153" t="str">
        <f t="shared" si="684"/>
        <v>Alto</v>
      </c>
      <c r="AO357" s="153">
        <f t="shared" si="685"/>
        <v>5</v>
      </c>
      <c r="AP357" s="153">
        <f t="shared" si="686"/>
        <v>5</v>
      </c>
      <c r="AQ357" s="27">
        <f t="shared" si="687"/>
        <v>25</v>
      </c>
      <c r="AR357" s="29">
        <f t="shared" si="688"/>
        <v>25</v>
      </c>
      <c r="AS357" s="27" t="str">
        <f t="shared" si="742"/>
        <v>No tolerable</v>
      </c>
      <c r="AT357" s="27" t="str">
        <f t="shared" si="743"/>
        <v>Si</v>
      </c>
      <c r="AU357" s="140" t="s">
        <v>318</v>
      </c>
      <c r="AV357" s="37" t="s">
        <v>230</v>
      </c>
      <c r="AW357" s="27">
        <v>0</v>
      </c>
      <c r="AX357" s="191">
        <v>0</v>
      </c>
      <c r="AY357" s="29">
        <f t="shared" si="689"/>
        <v>0</v>
      </c>
      <c r="AZ357" s="27">
        <v>0</v>
      </c>
      <c r="BA357" s="189">
        <f t="shared" si="690"/>
        <v>0</v>
      </c>
      <c r="BB357" s="145">
        <v>44105</v>
      </c>
      <c r="BC357" s="27" t="s">
        <v>292</v>
      </c>
      <c r="BD357" s="27" t="s">
        <v>100</v>
      </c>
      <c r="BE357" s="27" t="s">
        <v>103</v>
      </c>
      <c r="BF357" s="27" t="str">
        <f t="shared" si="691"/>
        <v>Bajo</v>
      </c>
      <c r="BG357" s="27">
        <f t="shared" si="692"/>
        <v>3</v>
      </c>
      <c r="BH357" s="27">
        <f t="shared" si="693"/>
        <v>3</v>
      </c>
      <c r="BI357" s="27">
        <f t="shared" si="694"/>
        <v>9</v>
      </c>
      <c r="BJ357" s="29">
        <f t="shared" si="695"/>
        <v>9</v>
      </c>
      <c r="BK357" s="27" t="str">
        <f t="shared" si="731"/>
        <v>Tolerable</v>
      </c>
      <c r="BL357" s="27" t="str">
        <f t="shared" si="696"/>
        <v>No</v>
      </c>
      <c r="BM357" s="53" t="s">
        <v>435</v>
      </c>
      <c r="BN357" s="37"/>
      <c r="BO357" s="29">
        <f t="shared" si="697"/>
        <v>0</v>
      </c>
      <c r="BP357" s="28"/>
      <c r="BQ357" s="29" t="str">
        <f t="shared" si="744"/>
        <v/>
      </c>
      <c r="BR357" s="27"/>
      <c r="BS357" s="49" t="str">
        <f t="shared" si="745"/>
        <v/>
      </c>
      <c r="BT357" s="25"/>
      <c r="BU357" s="27">
        <f t="shared" si="698"/>
        <v>25</v>
      </c>
      <c r="BV357" s="27" t="str">
        <f t="shared" si="699"/>
        <v>No tolerable</v>
      </c>
      <c r="BW357" s="29" t="str">
        <f t="shared" si="746"/>
        <v/>
      </c>
      <c r="BX357" s="27" t="str">
        <f t="shared" si="747"/>
        <v/>
      </c>
      <c r="BY357" s="27" t="str">
        <f t="shared" si="748"/>
        <v/>
      </c>
      <c r="BZ357" s="53"/>
      <c r="CA357" s="37"/>
      <c r="CB357" s="29" t="str">
        <f t="shared" si="749"/>
        <v/>
      </c>
      <c r="CC357" s="28"/>
      <c r="CD357" s="29" t="str">
        <f t="shared" si="750"/>
        <v/>
      </c>
      <c r="CE357" s="27"/>
      <c r="CF357" s="49" t="str">
        <f t="shared" si="751"/>
        <v/>
      </c>
      <c r="CG357" s="25"/>
      <c r="CH357" s="27" t="str">
        <f t="shared" si="752"/>
        <v/>
      </c>
      <c r="CI357" s="27" t="str">
        <f t="shared" si="753"/>
        <v/>
      </c>
      <c r="CJ357" s="29" t="str">
        <f t="shared" si="754"/>
        <v/>
      </c>
      <c r="CK357" s="27" t="str">
        <f t="shared" si="755"/>
        <v/>
      </c>
      <c r="CL357" s="27" t="str">
        <f t="shared" si="756"/>
        <v/>
      </c>
      <c r="CM357" s="53"/>
      <c r="CN357" s="37"/>
      <c r="CO357" s="29" t="str">
        <f t="shared" si="757"/>
        <v/>
      </c>
      <c r="CP357" s="28"/>
      <c r="CQ357" s="29" t="str">
        <f t="shared" si="758"/>
        <v/>
      </c>
      <c r="CR357" s="27"/>
      <c r="CS357" s="49" t="str">
        <f t="shared" si="759"/>
        <v/>
      </c>
      <c r="CT357" s="25"/>
      <c r="CU357" s="27" t="str">
        <f t="shared" si="760"/>
        <v/>
      </c>
      <c r="CV357" s="27" t="str">
        <f t="shared" si="761"/>
        <v/>
      </c>
      <c r="CW357" s="29" t="str">
        <f t="shared" si="762"/>
        <v/>
      </c>
      <c r="CX357" s="27" t="str">
        <f t="shared" si="763"/>
        <v/>
      </c>
      <c r="CY357" s="27" t="str">
        <f t="shared" si="764"/>
        <v/>
      </c>
      <c r="CZ357" s="30"/>
    </row>
    <row r="358" spans="1:104" ht="45.75" thickBot="1" x14ac:dyDescent="0.3">
      <c r="A358" s="17">
        <v>355</v>
      </c>
      <c r="B358" s="18" t="str">
        <f t="shared" si="732"/>
        <v>Administración de Tecnologías de la Información</v>
      </c>
      <c r="C358" s="18" t="str">
        <f t="shared" si="733"/>
        <v>Consumo de materias primas e insumos</v>
      </c>
      <c r="D358" s="18" t="str">
        <f t="shared" si="734"/>
        <v>Agotamiento general de los recursos naturales</v>
      </c>
      <c r="E358" s="35">
        <v>43647</v>
      </c>
      <c r="F358" s="167" t="s">
        <v>334</v>
      </c>
      <c r="G358" s="99" t="s">
        <v>177</v>
      </c>
      <c r="H358" s="99" t="s">
        <v>337</v>
      </c>
      <c r="I358" s="26" t="s">
        <v>13</v>
      </c>
      <c r="J358" s="27" t="s">
        <v>90</v>
      </c>
      <c r="K358" s="104" t="s">
        <v>230</v>
      </c>
      <c r="L358" s="53" t="s">
        <v>264</v>
      </c>
      <c r="M358" s="37" t="s">
        <v>233</v>
      </c>
      <c r="N358" s="26" t="s">
        <v>205</v>
      </c>
      <c r="O358" s="26" t="s">
        <v>457</v>
      </c>
      <c r="P358" s="26" t="s">
        <v>24</v>
      </c>
      <c r="Q358" s="26" t="s">
        <v>63</v>
      </c>
      <c r="R358" s="27" t="s">
        <v>71</v>
      </c>
      <c r="S358" s="55" t="s">
        <v>77</v>
      </c>
      <c r="T358" s="35">
        <v>43647</v>
      </c>
      <c r="U358" s="27" t="s">
        <v>100</v>
      </c>
      <c r="V358" s="27" t="s">
        <v>102</v>
      </c>
      <c r="W358" s="27" t="str">
        <f t="shared" si="735"/>
        <v>Bajo</v>
      </c>
      <c r="X358" s="27">
        <f t="shared" si="736"/>
        <v>3</v>
      </c>
      <c r="Y358" s="27">
        <f t="shared" si="737"/>
        <v>1</v>
      </c>
      <c r="Z358" s="27">
        <f t="shared" si="738"/>
        <v>3</v>
      </c>
      <c r="AA358" s="27" t="str">
        <f t="shared" si="739"/>
        <v>Tolerable</v>
      </c>
      <c r="AB358" s="27" t="str">
        <f t="shared" si="740"/>
        <v>No</v>
      </c>
      <c r="AC358" s="53" t="s">
        <v>306</v>
      </c>
      <c r="AD358" s="80" t="s">
        <v>230</v>
      </c>
      <c r="AE358" s="78">
        <v>0</v>
      </c>
      <c r="AF358" s="83">
        <v>0</v>
      </c>
      <c r="AG358" s="29">
        <f t="shared" si="741"/>
        <v>0</v>
      </c>
      <c r="AH358" s="27">
        <v>0</v>
      </c>
      <c r="AI358" s="184">
        <f t="shared" si="683"/>
        <v>0</v>
      </c>
      <c r="AJ358" s="145">
        <v>44006</v>
      </c>
      <c r="AK358" s="142" t="s">
        <v>291</v>
      </c>
      <c r="AL358" s="152" t="str">
        <f>IF(MATRIZASPECTOS[[#This Row],[(2) Tipo de valoración 2020]]="","",IF(MATRIZASPECTOS[[#This Row],[(2) Tipo de valoración 2020]]="Manual","",MATRIZASPECTOS[[#This Row],[Probabilidad]]))</f>
        <v>Probable</v>
      </c>
      <c r="AM358" s="152" t="str">
        <f>IF(MATRIZASPECTOS[[#This Row],[(2) Tipo de valoración 2020]]="","",IF(MATRIZASPECTOS[[#This Row],[(2) Tipo de valoración 2020]]="Manual","",MATRIZASPECTOS[[#This Row],[Consecuencia]]))</f>
        <v>Baja</v>
      </c>
      <c r="AN358" s="153" t="str">
        <f t="shared" si="684"/>
        <v>Bajo</v>
      </c>
      <c r="AO358" s="153">
        <f t="shared" si="685"/>
        <v>3</v>
      </c>
      <c r="AP358" s="153">
        <f t="shared" si="686"/>
        <v>1</v>
      </c>
      <c r="AQ358" s="27">
        <f t="shared" si="687"/>
        <v>3</v>
      </c>
      <c r="AR358" s="29">
        <f t="shared" si="688"/>
        <v>3</v>
      </c>
      <c r="AS358" s="27" t="str">
        <f t="shared" si="742"/>
        <v>Tolerable</v>
      </c>
      <c r="AT358" s="27" t="str">
        <f t="shared" si="743"/>
        <v>No</v>
      </c>
      <c r="AU358" s="140" t="s">
        <v>300</v>
      </c>
      <c r="AV358" s="37" t="s">
        <v>230</v>
      </c>
      <c r="AW358" s="27">
        <v>0</v>
      </c>
      <c r="AX358" s="191">
        <v>0</v>
      </c>
      <c r="AY358" s="29">
        <f t="shared" si="689"/>
        <v>0</v>
      </c>
      <c r="AZ358" s="27">
        <v>0</v>
      </c>
      <c r="BA358" s="189">
        <f t="shared" si="690"/>
        <v>0</v>
      </c>
      <c r="BB358" s="145">
        <v>44105</v>
      </c>
      <c r="BC358" s="27" t="s">
        <v>292</v>
      </c>
      <c r="BD358" s="27" t="s">
        <v>99</v>
      </c>
      <c r="BE358" s="27" t="s">
        <v>102</v>
      </c>
      <c r="BF358" s="27" t="str">
        <f t="shared" si="691"/>
        <v>Bajo</v>
      </c>
      <c r="BG358" s="27">
        <f t="shared" si="692"/>
        <v>1</v>
      </c>
      <c r="BH358" s="27">
        <f t="shared" si="693"/>
        <v>1</v>
      </c>
      <c r="BI358" s="27">
        <f t="shared" si="694"/>
        <v>1</v>
      </c>
      <c r="BJ358" s="29">
        <f t="shared" si="695"/>
        <v>1</v>
      </c>
      <c r="BK358" s="27" t="str">
        <f t="shared" si="731"/>
        <v>Tolerable</v>
      </c>
      <c r="BL358" s="27" t="str">
        <f t="shared" si="696"/>
        <v>No</v>
      </c>
      <c r="BM358" s="53" t="s">
        <v>424</v>
      </c>
      <c r="BN358" s="37"/>
      <c r="BO358" s="29">
        <f t="shared" si="697"/>
        <v>0</v>
      </c>
      <c r="BP358" s="28"/>
      <c r="BQ358" s="29" t="str">
        <f t="shared" si="744"/>
        <v/>
      </c>
      <c r="BR358" s="27"/>
      <c r="BS358" s="49" t="str">
        <f t="shared" si="745"/>
        <v/>
      </c>
      <c r="BT358" s="25"/>
      <c r="BU358" s="27">
        <f t="shared" si="698"/>
        <v>3</v>
      </c>
      <c r="BV358" s="27" t="str">
        <f t="shared" si="699"/>
        <v>Tolerable</v>
      </c>
      <c r="BW358" s="29" t="str">
        <f t="shared" si="746"/>
        <v/>
      </c>
      <c r="BX358" s="27" t="str">
        <f t="shared" si="747"/>
        <v/>
      </c>
      <c r="BY358" s="27" t="str">
        <f t="shared" si="748"/>
        <v/>
      </c>
      <c r="BZ358" s="53"/>
      <c r="CA358" s="37"/>
      <c r="CB358" s="29" t="str">
        <f t="shared" si="749"/>
        <v/>
      </c>
      <c r="CC358" s="28"/>
      <c r="CD358" s="29" t="str">
        <f t="shared" si="750"/>
        <v/>
      </c>
      <c r="CE358" s="27"/>
      <c r="CF358" s="49" t="str">
        <f t="shared" si="751"/>
        <v/>
      </c>
      <c r="CG358" s="25"/>
      <c r="CH358" s="27" t="str">
        <f t="shared" si="752"/>
        <v/>
      </c>
      <c r="CI358" s="27" t="str">
        <f t="shared" si="753"/>
        <v/>
      </c>
      <c r="CJ358" s="29" t="str">
        <f t="shared" si="754"/>
        <v/>
      </c>
      <c r="CK358" s="27" t="str">
        <f t="shared" si="755"/>
        <v/>
      </c>
      <c r="CL358" s="27" t="str">
        <f t="shared" si="756"/>
        <v/>
      </c>
      <c r="CM358" s="53"/>
      <c r="CN358" s="37"/>
      <c r="CO358" s="29" t="str">
        <f t="shared" si="757"/>
        <v/>
      </c>
      <c r="CP358" s="28"/>
      <c r="CQ358" s="29" t="str">
        <f t="shared" si="758"/>
        <v/>
      </c>
      <c r="CR358" s="27"/>
      <c r="CS358" s="49" t="str">
        <f t="shared" si="759"/>
        <v/>
      </c>
      <c r="CT358" s="25"/>
      <c r="CU358" s="27" t="str">
        <f t="shared" si="760"/>
        <v/>
      </c>
      <c r="CV358" s="27" t="str">
        <f t="shared" si="761"/>
        <v/>
      </c>
      <c r="CW358" s="29" t="str">
        <f t="shared" si="762"/>
        <v/>
      </c>
      <c r="CX358" s="27" t="str">
        <f t="shared" si="763"/>
        <v/>
      </c>
      <c r="CY358" s="27" t="str">
        <f t="shared" si="764"/>
        <v/>
      </c>
      <c r="CZ358" s="30"/>
    </row>
    <row r="359" spans="1:104" ht="45.75" thickBot="1" x14ac:dyDescent="0.3">
      <c r="A359" s="17">
        <v>356</v>
      </c>
      <c r="B359" s="18" t="str">
        <f t="shared" si="732"/>
        <v>Administración de Tecnologías de la Información</v>
      </c>
      <c r="C359" s="18" t="str">
        <f t="shared" si="733"/>
        <v>Consumo de materias primas e insumos</v>
      </c>
      <c r="D359" s="18" t="str">
        <f t="shared" si="734"/>
        <v>Agotamiento de los recursos naturales no renovables</v>
      </c>
      <c r="E359" s="35">
        <v>43647</v>
      </c>
      <c r="F359" s="167" t="s">
        <v>334</v>
      </c>
      <c r="G359" s="99" t="s">
        <v>177</v>
      </c>
      <c r="H359" s="99" t="s">
        <v>337</v>
      </c>
      <c r="I359" s="26" t="s">
        <v>13</v>
      </c>
      <c r="J359" s="27" t="s">
        <v>90</v>
      </c>
      <c r="K359" s="104" t="s">
        <v>230</v>
      </c>
      <c r="L359" s="53" t="s">
        <v>264</v>
      </c>
      <c r="M359" s="37" t="s">
        <v>233</v>
      </c>
      <c r="N359" s="26" t="s">
        <v>203</v>
      </c>
      <c r="O359" s="26" t="s">
        <v>458</v>
      </c>
      <c r="P359" s="26" t="s">
        <v>24</v>
      </c>
      <c r="Q359" s="26" t="s">
        <v>62</v>
      </c>
      <c r="R359" s="27" t="s">
        <v>71</v>
      </c>
      <c r="S359" s="55" t="s">
        <v>77</v>
      </c>
      <c r="T359" s="35">
        <v>43647</v>
      </c>
      <c r="U359" s="27" t="s">
        <v>101</v>
      </c>
      <c r="V359" s="27" t="s">
        <v>103</v>
      </c>
      <c r="W359" s="27" t="str">
        <f t="shared" si="735"/>
        <v>Moderado</v>
      </c>
      <c r="X359" s="27">
        <f t="shared" si="736"/>
        <v>5</v>
      </c>
      <c r="Y359" s="27">
        <f t="shared" si="737"/>
        <v>3</v>
      </c>
      <c r="Z359" s="27">
        <f t="shared" si="738"/>
        <v>15</v>
      </c>
      <c r="AA359" s="27" t="str">
        <f t="shared" si="739"/>
        <v>Potencialmente no tolerable</v>
      </c>
      <c r="AB359" s="27" t="str">
        <f t="shared" si="740"/>
        <v>No</v>
      </c>
      <c r="AC359" s="53" t="s">
        <v>306</v>
      </c>
      <c r="AD359" s="37" t="s">
        <v>230</v>
      </c>
      <c r="AE359" s="27">
        <v>0</v>
      </c>
      <c r="AF359" s="28">
        <v>0</v>
      </c>
      <c r="AG359" s="29">
        <f t="shared" si="741"/>
        <v>0</v>
      </c>
      <c r="AH359" s="27">
        <v>0</v>
      </c>
      <c r="AI359" s="184">
        <f t="shared" si="683"/>
        <v>0</v>
      </c>
      <c r="AJ359" s="145">
        <v>44006</v>
      </c>
      <c r="AK359" s="142" t="s">
        <v>291</v>
      </c>
      <c r="AL359" s="152" t="str">
        <f>IF(MATRIZASPECTOS[[#This Row],[(2) Tipo de valoración 2020]]="","",IF(MATRIZASPECTOS[[#This Row],[(2) Tipo de valoración 2020]]="Manual","",MATRIZASPECTOS[[#This Row],[Probabilidad]]))</f>
        <v>Certeza</v>
      </c>
      <c r="AM359" s="152" t="str">
        <f>IF(MATRIZASPECTOS[[#This Row],[(2) Tipo de valoración 2020]]="","",IF(MATRIZASPECTOS[[#This Row],[(2) Tipo de valoración 2020]]="Manual","",MATRIZASPECTOS[[#This Row],[Consecuencia]]))</f>
        <v>Moderada</v>
      </c>
      <c r="AN359" s="153" t="str">
        <f t="shared" si="684"/>
        <v>Moderado</v>
      </c>
      <c r="AO359" s="153">
        <f t="shared" si="685"/>
        <v>5</v>
      </c>
      <c r="AP359" s="153">
        <f t="shared" si="686"/>
        <v>3</v>
      </c>
      <c r="AQ359" s="27">
        <f t="shared" si="687"/>
        <v>15</v>
      </c>
      <c r="AR359" s="29">
        <f t="shared" si="688"/>
        <v>15</v>
      </c>
      <c r="AS359" s="27" t="str">
        <f t="shared" si="742"/>
        <v>Potencialmente no tolerable</v>
      </c>
      <c r="AT359" s="27" t="str">
        <f t="shared" si="743"/>
        <v>No</v>
      </c>
      <c r="AU359" s="140" t="s">
        <v>300</v>
      </c>
      <c r="AV359" s="37" t="s">
        <v>230</v>
      </c>
      <c r="AW359" s="27">
        <v>0</v>
      </c>
      <c r="AX359" s="191">
        <v>0</v>
      </c>
      <c r="AY359" s="29">
        <f t="shared" si="689"/>
        <v>0</v>
      </c>
      <c r="AZ359" s="27">
        <v>0</v>
      </c>
      <c r="BA359" s="189">
        <f t="shared" si="690"/>
        <v>0</v>
      </c>
      <c r="BB359" s="145">
        <v>44105</v>
      </c>
      <c r="BC359" s="27" t="s">
        <v>292</v>
      </c>
      <c r="BD359" s="27" t="s">
        <v>100</v>
      </c>
      <c r="BE359" s="27" t="s">
        <v>103</v>
      </c>
      <c r="BF359" s="27" t="str">
        <f t="shared" si="691"/>
        <v>Bajo</v>
      </c>
      <c r="BG359" s="27">
        <f t="shared" si="692"/>
        <v>3</v>
      </c>
      <c r="BH359" s="27">
        <f t="shared" si="693"/>
        <v>3</v>
      </c>
      <c r="BI359" s="27">
        <f t="shared" si="694"/>
        <v>9</v>
      </c>
      <c r="BJ359" s="29">
        <f t="shared" si="695"/>
        <v>9</v>
      </c>
      <c r="BK359" s="27" t="str">
        <f t="shared" si="731"/>
        <v>Tolerable</v>
      </c>
      <c r="BL359" s="27" t="str">
        <f t="shared" si="696"/>
        <v>No</v>
      </c>
      <c r="BM359" s="53" t="s">
        <v>433</v>
      </c>
      <c r="BN359" s="37"/>
      <c r="BO359" s="29">
        <f t="shared" si="697"/>
        <v>0</v>
      </c>
      <c r="BP359" s="28"/>
      <c r="BQ359" s="29" t="str">
        <f t="shared" si="744"/>
        <v/>
      </c>
      <c r="BR359" s="27"/>
      <c r="BS359" s="49" t="str">
        <f t="shared" si="745"/>
        <v/>
      </c>
      <c r="BT359" s="25"/>
      <c r="BU359" s="27">
        <f t="shared" si="698"/>
        <v>15</v>
      </c>
      <c r="BV359" s="27" t="str">
        <f t="shared" si="699"/>
        <v>Potencialmente no tolerable</v>
      </c>
      <c r="BW359" s="29" t="str">
        <f t="shared" si="746"/>
        <v/>
      </c>
      <c r="BX359" s="27" t="str">
        <f t="shared" si="747"/>
        <v/>
      </c>
      <c r="BY359" s="27" t="str">
        <f t="shared" si="748"/>
        <v/>
      </c>
      <c r="BZ359" s="53"/>
      <c r="CA359" s="37"/>
      <c r="CB359" s="29" t="str">
        <f t="shared" si="749"/>
        <v/>
      </c>
      <c r="CC359" s="28"/>
      <c r="CD359" s="29" t="str">
        <f t="shared" si="750"/>
        <v/>
      </c>
      <c r="CE359" s="27"/>
      <c r="CF359" s="49" t="str">
        <f t="shared" si="751"/>
        <v/>
      </c>
      <c r="CG359" s="25"/>
      <c r="CH359" s="27" t="str">
        <f t="shared" si="752"/>
        <v/>
      </c>
      <c r="CI359" s="27" t="str">
        <f t="shared" si="753"/>
        <v/>
      </c>
      <c r="CJ359" s="29" t="str">
        <f t="shared" si="754"/>
        <v/>
      </c>
      <c r="CK359" s="27" t="str">
        <f t="shared" si="755"/>
        <v/>
      </c>
      <c r="CL359" s="27" t="str">
        <f t="shared" si="756"/>
        <v/>
      </c>
      <c r="CM359" s="53"/>
      <c r="CN359" s="37"/>
      <c r="CO359" s="29" t="str">
        <f t="shared" si="757"/>
        <v/>
      </c>
      <c r="CP359" s="28"/>
      <c r="CQ359" s="29" t="str">
        <f t="shared" si="758"/>
        <v/>
      </c>
      <c r="CR359" s="27"/>
      <c r="CS359" s="49" t="str">
        <f t="shared" si="759"/>
        <v/>
      </c>
      <c r="CT359" s="25"/>
      <c r="CU359" s="27" t="str">
        <f t="shared" si="760"/>
        <v/>
      </c>
      <c r="CV359" s="27" t="str">
        <f t="shared" si="761"/>
        <v/>
      </c>
      <c r="CW359" s="29" t="str">
        <f t="shared" si="762"/>
        <v/>
      </c>
      <c r="CX359" s="27" t="str">
        <f t="shared" si="763"/>
        <v/>
      </c>
      <c r="CY359" s="27" t="str">
        <f t="shared" si="764"/>
        <v/>
      </c>
      <c r="CZ359" s="30"/>
    </row>
    <row r="360" spans="1:104" ht="45.75" thickBot="1" x14ac:dyDescent="0.3">
      <c r="A360" s="17">
        <v>357</v>
      </c>
      <c r="B360" s="18" t="str">
        <f t="shared" si="732"/>
        <v>Administración de Tecnologías de la Información</v>
      </c>
      <c r="C360" s="18" t="str">
        <f t="shared" si="733"/>
        <v>Consumo de materias primas e insumos</v>
      </c>
      <c r="D360" s="18" t="str">
        <f t="shared" si="734"/>
        <v>Agotamiento de los recursos naturales no renovables</v>
      </c>
      <c r="E360" s="35">
        <v>43647</v>
      </c>
      <c r="F360" s="167" t="s">
        <v>334</v>
      </c>
      <c r="G360" s="99" t="s">
        <v>177</v>
      </c>
      <c r="H360" s="99" t="s">
        <v>337</v>
      </c>
      <c r="I360" s="26" t="s">
        <v>13</v>
      </c>
      <c r="J360" s="27" t="s">
        <v>90</v>
      </c>
      <c r="K360" s="104" t="s">
        <v>230</v>
      </c>
      <c r="L360" s="53" t="s">
        <v>264</v>
      </c>
      <c r="M360" s="37" t="s">
        <v>233</v>
      </c>
      <c r="N360" s="26" t="s">
        <v>204</v>
      </c>
      <c r="O360" s="26" t="s">
        <v>458</v>
      </c>
      <c r="P360" s="26" t="s">
        <v>24</v>
      </c>
      <c r="Q360" s="26" t="s">
        <v>62</v>
      </c>
      <c r="R360" s="27" t="s">
        <v>71</v>
      </c>
      <c r="S360" s="55" t="s">
        <v>77</v>
      </c>
      <c r="T360" s="35">
        <v>43647</v>
      </c>
      <c r="U360" s="27" t="s">
        <v>101</v>
      </c>
      <c r="V360" s="27" t="s">
        <v>103</v>
      </c>
      <c r="W360" s="27" t="str">
        <f t="shared" si="735"/>
        <v>Moderado</v>
      </c>
      <c r="X360" s="27">
        <f t="shared" si="736"/>
        <v>5</v>
      </c>
      <c r="Y360" s="27">
        <f t="shared" si="737"/>
        <v>3</v>
      </c>
      <c r="Z360" s="27">
        <f t="shared" si="738"/>
        <v>15</v>
      </c>
      <c r="AA360" s="27" t="str">
        <f t="shared" si="739"/>
        <v>Potencialmente no tolerable</v>
      </c>
      <c r="AB360" s="27" t="str">
        <f t="shared" si="740"/>
        <v>No</v>
      </c>
      <c r="AC360" s="53" t="s">
        <v>306</v>
      </c>
      <c r="AD360" s="37" t="s">
        <v>230</v>
      </c>
      <c r="AE360" s="27">
        <v>0</v>
      </c>
      <c r="AF360" s="28">
        <v>0</v>
      </c>
      <c r="AG360" s="29">
        <f t="shared" si="741"/>
        <v>0</v>
      </c>
      <c r="AH360" s="27">
        <v>0</v>
      </c>
      <c r="AI360" s="184">
        <f t="shared" si="683"/>
        <v>0</v>
      </c>
      <c r="AJ360" s="145">
        <v>44006</v>
      </c>
      <c r="AK360" s="142" t="s">
        <v>291</v>
      </c>
      <c r="AL360" s="152" t="str">
        <f>IF(MATRIZASPECTOS[[#This Row],[(2) Tipo de valoración 2020]]="","",IF(MATRIZASPECTOS[[#This Row],[(2) Tipo de valoración 2020]]="Manual","",MATRIZASPECTOS[[#This Row],[Probabilidad]]))</f>
        <v>Certeza</v>
      </c>
      <c r="AM360" s="152" t="str">
        <f>IF(MATRIZASPECTOS[[#This Row],[(2) Tipo de valoración 2020]]="","",IF(MATRIZASPECTOS[[#This Row],[(2) Tipo de valoración 2020]]="Manual","",MATRIZASPECTOS[[#This Row],[Consecuencia]]))</f>
        <v>Moderada</v>
      </c>
      <c r="AN360" s="153" t="str">
        <f t="shared" si="684"/>
        <v>Moderado</v>
      </c>
      <c r="AO360" s="153">
        <f t="shared" si="685"/>
        <v>5</v>
      </c>
      <c r="AP360" s="153">
        <f t="shared" si="686"/>
        <v>3</v>
      </c>
      <c r="AQ360" s="27">
        <f t="shared" si="687"/>
        <v>15</v>
      </c>
      <c r="AR360" s="29">
        <f t="shared" si="688"/>
        <v>15</v>
      </c>
      <c r="AS360" s="27" t="str">
        <f t="shared" si="742"/>
        <v>Potencialmente no tolerable</v>
      </c>
      <c r="AT360" s="27" t="str">
        <f t="shared" si="743"/>
        <v>No</v>
      </c>
      <c r="AU360" s="140" t="s">
        <v>300</v>
      </c>
      <c r="AV360" s="37" t="s">
        <v>230</v>
      </c>
      <c r="AW360" s="27">
        <v>0</v>
      </c>
      <c r="AX360" s="191">
        <v>0</v>
      </c>
      <c r="AY360" s="29">
        <f t="shared" si="689"/>
        <v>0</v>
      </c>
      <c r="AZ360" s="27">
        <v>0</v>
      </c>
      <c r="BA360" s="189">
        <f t="shared" si="690"/>
        <v>0</v>
      </c>
      <c r="BB360" s="145">
        <v>44105</v>
      </c>
      <c r="BC360" s="27" t="s">
        <v>292</v>
      </c>
      <c r="BD360" s="27" t="s">
        <v>100</v>
      </c>
      <c r="BE360" s="27" t="s">
        <v>103</v>
      </c>
      <c r="BF360" s="27" t="str">
        <f t="shared" si="691"/>
        <v>Bajo</v>
      </c>
      <c r="BG360" s="27">
        <f t="shared" si="692"/>
        <v>3</v>
      </c>
      <c r="BH360" s="27">
        <f t="shared" si="693"/>
        <v>3</v>
      </c>
      <c r="BI360" s="27">
        <f t="shared" si="694"/>
        <v>9</v>
      </c>
      <c r="BJ360" s="29">
        <f t="shared" si="695"/>
        <v>9</v>
      </c>
      <c r="BK360" s="27" t="str">
        <f t="shared" si="731"/>
        <v>Tolerable</v>
      </c>
      <c r="BL360" s="27" t="str">
        <f t="shared" si="696"/>
        <v>No</v>
      </c>
      <c r="BM360" s="53" t="s">
        <v>430</v>
      </c>
      <c r="BN360" s="37"/>
      <c r="BO360" s="29">
        <f t="shared" si="697"/>
        <v>0</v>
      </c>
      <c r="BP360" s="28"/>
      <c r="BQ360" s="29" t="str">
        <f t="shared" si="744"/>
        <v/>
      </c>
      <c r="BR360" s="27"/>
      <c r="BS360" s="49" t="str">
        <f t="shared" si="745"/>
        <v/>
      </c>
      <c r="BT360" s="25"/>
      <c r="BU360" s="27">
        <f t="shared" si="698"/>
        <v>15</v>
      </c>
      <c r="BV360" s="27" t="str">
        <f t="shared" si="699"/>
        <v>Potencialmente no tolerable</v>
      </c>
      <c r="BW360" s="29" t="str">
        <f t="shared" si="746"/>
        <v/>
      </c>
      <c r="BX360" s="27" t="str">
        <f t="shared" si="747"/>
        <v/>
      </c>
      <c r="BY360" s="27" t="str">
        <f t="shared" si="748"/>
        <v/>
      </c>
      <c r="BZ360" s="53"/>
      <c r="CA360" s="37"/>
      <c r="CB360" s="29" t="str">
        <f t="shared" si="749"/>
        <v/>
      </c>
      <c r="CC360" s="28"/>
      <c r="CD360" s="29" t="str">
        <f t="shared" si="750"/>
        <v/>
      </c>
      <c r="CE360" s="27"/>
      <c r="CF360" s="49" t="str">
        <f t="shared" si="751"/>
        <v/>
      </c>
      <c r="CG360" s="25"/>
      <c r="CH360" s="27" t="str">
        <f t="shared" si="752"/>
        <v/>
      </c>
      <c r="CI360" s="27" t="str">
        <f t="shared" si="753"/>
        <v/>
      </c>
      <c r="CJ360" s="29" t="str">
        <f t="shared" si="754"/>
        <v/>
      </c>
      <c r="CK360" s="27" t="str">
        <f t="shared" si="755"/>
        <v/>
      </c>
      <c r="CL360" s="27" t="str">
        <f t="shared" si="756"/>
        <v/>
      </c>
      <c r="CM360" s="53"/>
      <c r="CN360" s="37"/>
      <c r="CO360" s="29" t="str">
        <f t="shared" si="757"/>
        <v/>
      </c>
      <c r="CP360" s="28"/>
      <c r="CQ360" s="29" t="str">
        <f t="shared" si="758"/>
        <v/>
      </c>
      <c r="CR360" s="27"/>
      <c r="CS360" s="49" t="str">
        <f t="shared" si="759"/>
        <v/>
      </c>
      <c r="CT360" s="25"/>
      <c r="CU360" s="27" t="str">
        <f t="shared" si="760"/>
        <v/>
      </c>
      <c r="CV360" s="27" t="str">
        <f t="shared" si="761"/>
        <v/>
      </c>
      <c r="CW360" s="29" t="str">
        <f t="shared" si="762"/>
        <v/>
      </c>
      <c r="CX360" s="27" t="str">
        <f t="shared" si="763"/>
        <v/>
      </c>
      <c r="CY360" s="27" t="str">
        <f t="shared" si="764"/>
        <v/>
      </c>
      <c r="CZ360" s="30"/>
    </row>
    <row r="361" spans="1:104" ht="45.75" thickBot="1" x14ac:dyDescent="0.3">
      <c r="A361" s="17">
        <v>358</v>
      </c>
      <c r="B361" s="18" t="str">
        <f t="shared" si="732"/>
        <v>Administración de Tecnologías de la Información</v>
      </c>
      <c r="C361" s="18" t="str">
        <f t="shared" si="733"/>
        <v>Consumo de materias primas e insumos</v>
      </c>
      <c r="D361" s="18" t="str">
        <f t="shared" si="734"/>
        <v>Agotamiento general de los recursos naturales</v>
      </c>
      <c r="E361" s="35">
        <v>43647</v>
      </c>
      <c r="F361" s="167" t="s">
        <v>334</v>
      </c>
      <c r="G361" s="99" t="s">
        <v>177</v>
      </c>
      <c r="H361" s="99" t="s">
        <v>337</v>
      </c>
      <c r="I361" s="26" t="s">
        <v>13</v>
      </c>
      <c r="J361" s="27" t="s">
        <v>90</v>
      </c>
      <c r="K361" s="104" t="s">
        <v>230</v>
      </c>
      <c r="L361" s="53" t="s">
        <v>264</v>
      </c>
      <c r="M361" s="37" t="s">
        <v>233</v>
      </c>
      <c r="N361" s="26" t="s">
        <v>206</v>
      </c>
      <c r="O361" s="26" t="s">
        <v>457</v>
      </c>
      <c r="P361" s="26" t="s">
        <v>24</v>
      </c>
      <c r="Q361" s="26" t="s">
        <v>63</v>
      </c>
      <c r="R361" s="27" t="s">
        <v>71</v>
      </c>
      <c r="S361" s="55" t="s">
        <v>77</v>
      </c>
      <c r="T361" s="35">
        <v>43647</v>
      </c>
      <c r="U361" s="27" t="s">
        <v>101</v>
      </c>
      <c r="V361" s="27" t="s">
        <v>102</v>
      </c>
      <c r="W361" s="27" t="str">
        <f t="shared" si="735"/>
        <v>Bajo</v>
      </c>
      <c r="X361" s="27">
        <f t="shared" si="736"/>
        <v>5</v>
      </c>
      <c r="Y361" s="27">
        <f t="shared" si="737"/>
        <v>1</v>
      </c>
      <c r="Z361" s="27">
        <f t="shared" si="738"/>
        <v>5</v>
      </c>
      <c r="AA361" s="27" t="str">
        <f t="shared" si="739"/>
        <v>Tolerable</v>
      </c>
      <c r="AB361" s="27" t="str">
        <f t="shared" si="740"/>
        <v>No</v>
      </c>
      <c r="AC361" s="53" t="s">
        <v>306</v>
      </c>
      <c r="AD361" s="80" t="s">
        <v>230</v>
      </c>
      <c r="AE361" s="78">
        <v>0</v>
      </c>
      <c r="AF361" s="83">
        <v>0</v>
      </c>
      <c r="AG361" s="29">
        <f t="shared" si="741"/>
        <v>0</v>
      </c>
      <c r="AH361" s="27">
        <v>0</v>
      </c>
      <c r="AI361" s="184">
        <f t="shared" si="683"/>
        <v>0</v>
      </c>
      <c r="AJ361" s="145">
        <v>44006</v>
      </c>
      <c r="AK361" s="142" t="s">
        <v>291</v>
      </c>
      <c r="AL361" s="152" t="str">
        <f>IF(MATRIZASPECTOS[[#This Row],[(2) Tipo de valoración 2020]]="","",IF(MATRIZASPECTOS[[#This Row],[(2) Tipo de valoración 2020]]="Manual","",MATRIZASPECTOS[[#This Row],[Probabilidad]]))</f>
        <v>Certeza</v>
      </c>
      <c r="AM361" s="152" t="str">
        <f>IF(MATRIZASPECTOS[[#This Row],[(2) Tipo de valoración 2020]]="","",IF(MATRIZASPECTOS[[#This Row],[(2) Tipo de valoración 2020]]="Manual","",MATRIZASPECTOS[[#This Row],[Consecuencia]]))</f>
        <v>Baja</v>
      </c>
      <c r="AN361" s="153" t="str">
        <f t="shared" si="684"/>
        <v>Bajo</v>
      </c>
      <c r="AO361" s="153">
        <f t="shared" si="685"/>
        <v>5</v>
      </c>
      <c r="AP361" s="153">
        <f t="shared" si="686"/>
        <v>1</v>
      </c>
      <c r="AQ361" s="27">
        <f t="shared" si="687"/>
        <v>5</v>
      </c>
      <c r="AR361" s="29">
        <f t="shared" si="688"/>
        <v>5</v>
      </c>
      <c r="AS361" s="27" t="str">
        <f t="shared" si="742"/>
        <v>Tolerable</v>
      </c>
      <c r="AT361" s="27" t="str">
        <f t="shared" si="743"/>
        <v>No</v>
      </c>
      <c r="AU361" s="140" t="s">
        <v>282</v>
      </c>
      <c r="AV361" s="37" t="s">
        <v>230</v>
      </c>
      <c r="AW361" s="27">
        <v>0</v>
      </c>
      <c r="AX361" s="191">
        <v>0</v>
      </c>
      <c r="AY361" s="29">
        <f t="shared" si="689"/>
        <v>0</v>
      </c>
      <c r="AZ361" s="27">
        <v>0</v>
      </c>
      <c r="BA361" s="189">
        <f t="shared" si="690"/>
        <v>0</v>
      </c>
      <c r="BB361" s="142">
        <v>44105</v>
      </c>
      <c r="BC361" s="27" t="s">
        <v>291</v>
      </c>
      <c r="BD361" s="27" t="str">
        <f>IF(MATRIZASPECTOS[[#This Row],[(E) Tipo de valoración extraordinaria 2020]]="","",IF(MATRIZASPECTOS[[#This Row],[(E) Tipo de valoración extraordinaria 2020]]="Manual","",MATRIZASPECTOS[[#This Row],[(2) Probabilidad]]))</f>
        <v>Certeza</v>
      </c>
      <c r="BE361" s="27" t="str">
        <f>IF(MATRIZASPECTOS[[#This Row],[(E) Tipo de valoración extraordinaria 2020]]="","",IF(MATRIZASPECTOS[[#This Row],[(E) Tipo de valoración extraordinaria 2020]]="Manual","",MATRIZASPECTOS[[#This Row],[(2) Consecuencia]]))</f>
        <v>Baja</v>
      </c>
      <c r="BF361" s="27" t="str">
        <f t="shared" si="691"/>
        <v>Bajo</v>
      </c>
      <c r="BG361" s="27">
        <f t="shared" si="692"/>
        <v>5</v>
      </c>
      <c r="BH361" s="27">
        <f t="shared" si="693"/>
        <v>1</v>
      </c>
      <c r="BI361" s="27">
        <f t="shared" si="694"/>
        <v>5</v>
      </c>
      <c r="BJ361" s="29">
        <f t="shared" si="695"/>
        <v>5</v>
      </c>
      <c r="BK361" s="27" t="str">
        <f t="shared" si="731"/>
        <v>Tolerable</v>
      </c>
      <c r="BL361" s="27" t="str">
        <f t="shared" si="696"/>
        <v>No</v>
      </c>
      <c r="BM361" s="53" t="s">
        <v>409</v>
      </c>
      <c r="BN361" s="37"/>
      <c r="BO361" s="29">
        <f t="shared" si="697"/>
        <v>0</v>
      </c>
      <c r="BP361" s="28"/>
      <c r="BQ361" s="29" t="str">
        <f t="shared" si="744"/>
        <v/>
      </c>
      <c r="BR361" s="27"/>
      <c r="BS361" s="49" t="str">
        <f t="shared" si="745"/>
        <v/>
      </c>
      <c r="BT361" s="25"/>
      <c r="BU361" s="27">
        <f t="shared" si="698"/>
        <v>5</v>
      </c>
      <c r="BV361" s="27" t="str">
        <f t="shared" si="699"/>
        <v>Tolerable</v>
      </c>
      <c r="BW361" s="29" t="str">
        <f t="shared" si="746"/>
        <v/>
      </c>
      <c r="BX361" s="27" t="str">
        <f t="shared" si="747"/>
        <v/>
      </c>
      <c r="BY361" s="27" t="str">
        <f t="shared" si="748"/>
        <v/>
      </c>
      <c r="BZ361" s="53"/>
      <c r="CA361" s="37"/>
      <c r="CB361" s="29" t="str">
        <f t="shared" si="749"/>
        <v/>
      </c>
      <c r="CC361" s="28"/>
      <c r="CD361" s="29" t="str">
        <f t="shared" si="750"/>
        <v/>
      </c>
      <c r="CE361" s="27"/>
      <c r="CF361" s="49" t="str">
        <f t="shared" si="751"/>
        <v/>
      </c>
      <c r="CG361" s="25"/>
      <c r="CH361" s="27" t="str">
        <f t="shared" si="752"/>
        <v/>
      </c>
      <c r="CI361" s="27" t="str">
        <f t="shared" si="753"/>
        <v/>
      </c>
      <c r="CJ361" s="29" t="str">
        <f t="shared" si="754"/>
        <v/>
      </c>
      <c r="CK361" s="27" t="str">
        <f t="shared" si="755"/>
        <v/>
      </c>
      <c r="CL361" s="27" t="str">
        <f t="shared" si="756"/>
        <v/>
      </c>
      <c r="CM361" s="53"/>
      <c r="CN361" s="37"/>
      <c r="CO361" s="29" t="str">
        <f t="shared" si="757"/>
        <v/>
      </c>
      <c r="CP361" s="28"/>
      <c r="CQ361" s="29" t="str">
        <f t="shared" si="758"/>
        <v/>
      </c>
      <c r="CR361" s="27"/>
      <c r="CS361" s="49" t="str">
        <f t="shared" si="759"/>
        <v/>
      </c>
      <c r="CT361" s="25"/>
      <c r="CU361" s="27" t="str">
        <f t="shared" si="760"/>
        <v/>
      </c>
      <c r="CV361" s="27" t="str">
        <f t="shared" si="761"/>
        <v/>
      </c>
      <c r="CW361" s="29" t="str">
        <f t="shared" si="762"/>
        <v/>
      </c>
      <c r="CX361" s="27" t="str">
        <f t="shared" si="763"/>
        <v/>
      </c>
      <c r="CY361" s="27" t="str">
        <f t="shared" si="764"/>
        <v/>
      </c>
      <c r="CZ361" s="30"/>
    </row>
    <row r="362" spans="1:104" ht="45.75" thickBot="1" x14ac:dyDescent="0.3">
      <c r="A362" s="17">
        <v>359</v>
      </c>
      <c r="B362" s="18" t="str">
        <f t="shared" si="732"/>
        <v>Administración de Tecnologías de la Información</v>
      </c>
      <c r="C362" s="18" t="str">
        <f t="shared" si="733"/>
        <v>Consumo de materias primas e insumos</v>
      </c>
      <c r="D362" s="18" t="str">
        <f t="shared" si="734"/>
        <v>Agotamiento general de los recursos naturales</v>
      </c>
      <c r="E362" s="35">
        <v>43647</v>
      </c>
      <c r="F362" s="167" t="s">
        <v>334</v>
      </c>
      <c r="G362" s="99" t="s">
        <v>177</v>
      </c>
      <c r="H362" s="99" t="s">
        <v>337</v>
      </c>
      <c r="I362" s="26" t="s">
        <v>13</v>
      </c>
      <c r="J362" s="27" t="s">
        <v>90</v>
      </c>
      <c r="K362" s="104" t="s">
        <v>230</v>
      </c>
      <c r="L362" s="53" t="s">
        <v>264</v>
      </c>
      <c r="M362" s="37" t="s">
        <v>233</v>
      </c>
      <c r="N362" s="26" t="s">
        <v>207</v>
      </c>
      <c r="O362" s="26" t="s">
        <v>457</v>
      </c>
      <c r="P362" s="26" t="s">
        <v>24</v>
      </c>
      <c r="Q362" s="26" t="s">
        <v>63</v>
      </c>
      <c r="R362" s="27" t="s">
        <v>71</v>
      </c>
      <c r="S362" s="55" t="s">
        <v>77</v>
      </c>
      <c r="T362" s="35">
        <v>43647</v>
      </c>
      <c r="U362" s="27" t="s">
        <v>100</v>
      </c>
      <c r="V362" s="27" t="s">
        <v>102</v>
      </c>
      <c r="W362" s="27" t="str">
        <f t="shared" si="735"/>
        <v>Bajo</v>
      </c>
      <c r="X362" s="27">
        <f t="shared" si="736"/>
        <v>3</v>
      </c>
      <c r="Y362" s="27">
        <f t="shared" si="737"/>
        <v>1</v>
      </c>
      <c r="Z362" s="27">
        <f t="shared" si="738"/>
        <v>3</v>
      </c>
      <c r="AA362" s="27" t="str">
        <f t="shared" si="739"/>
        <v>Tolerable</v>
      </c>
      <c r="AB362" s="27" t="str">
        <f t="shared" si="740"/>
        <v>No</v>
      </c>
      <c r="AC362" s="53" t="s">
        <v>306</v>
      </c>
      <c r="AD362" s="80" t="s">
        <v>230</v>
      </c>
      <c r="AE362" s="27">
        <v>0</v>
      </c>
      <c r="AF362" s="28">
        <v>0</v>
      </c>
      <c r="AG362" s="29">
        <f t="shared" si="741"/>
        <v>0</v>
      </c>
      <c r="AH362" s="27">
        <v>0</v>
      </c>
      <c r="AI362" s="184">
        <f t="shared" si="683"/>
        <v>0</v>
      </c>
      <c r="AJ362" s="145">
        <v>44006</v>
      </c>
      <c r="AK362" s="142" t="s">
        <v>291</v>
      </c>
      <c r="AL362" s="152" t="str">
        <f>IF(MATRIZASPECTOS[[#This Row],[(2) Tipo de valoración 2020]]="","",IF(MATRIZASPECTOS[[#This Row],[(2) Tipo de valoración 2020]]="Manual","",MATRIZASPECTOS[[#This Row],[Probabilidad]]))</f>
        <v>Probable</v>
      </c>
      <c r="AM362" s="152" t="str">
        <f>IF(MATRIZASPECTOS[[#This Row],[(2) Tipo de valoración 2020]]="","",IF(MATRIZASPECTOS[[#This Row],[(2) Tipo de valoración 2020]]="Manual","",MATRIZASPECTOS[[#This Row],[Consecuencia]]))</f>
        <v>Baja</v>
      </c>
      <c r="AN362" s="153" t="str">
        <f t="shared" si="684"/>
        <v>Bajo</v>
      </c>
      <c r="AO362" s="153">
        <f t="shared" si="685"/>
        <v>3</v>
      </c>
      <c r="AP362" s="153">
        <f t="shared" si="686"/>
        <v>1</v>
      </c>
      <c r="AQ362" s="27">
        <f t="shared" si="687"/>
        <v>3</v>
      </c>
      <c r="AR362" s="29">
        <f t="shared" si="688"/>
        <v>3</v>
      </c>
      <c r="AS362" s="27" t="str">
        <f t="shared" si="742"/>
        <v>Tolerable</v>
      </c>
      <c r="AT362" s="27" t="str">
        <f t="shared" si="743"/>
        <v>No</v>
      </c>
      <c r="AU362" s="140" t="s">
        <v>300</v>
      </c>
      <c r="AV362" s="37" t="s">
        <v>230</v>
      </c>
      <c r="AW362" s="27">
        <v>0</v>
      </c>
      <c r="AX362" s="191">
        <v>0</v>
      </c>
      <c r="AY362" s="29">
        <f t="shared" si="689"/>
        <v>0</v>
      </c>
      <c r="AZ362" s="27">
        <v>0</v>
      </c>
      <c r="BA362" s="189">
        <f t="shared" si="690"/>
        <v>0</v>
      </c>
      <c r="BB362" s="142">
        <v>44105</v>
      </c>
      <c r="BC362" s="27" t="s">
        <v>291</v>
      </c>
      <c r="BD362" s="27" t="str">
        <f>IF(MATRIZASPECTOS[[#This Row],[(E) Tipo de valoración extraordinaria 2020]]="","",IF(MATRIZASPECTOS[[#This Row],[(E) Tipo de valoración extraordinaria 2020]]="Manual","",MATRIZASPECTOS[[#This Row],[(2) Probabilidad]]))</f>
        <v>Probable</v>
      </c>
      <c r="BE362" s="27" t="str">
        <f>IF(MATRIZASPECTOS[[#This Row],[(E) Tipo de valoración extraordinaria 2020]]="","",IF(MATRIZASPECTOS[[#This Row],[(E) Tipo de valoración extraordinaria 2020]]="Manual","",MATRIZASPECTOS[[#This Row],[(2) Consecuencia]]))</f>
        <v>Baja</v>
      </c>
      <c r="BF362" s="27" t="str">
        <f t="shared" si="691"/>
        <v>Bajo</v>
      </c>
      <c r="BG362" s="27">
        <f t="shared" si="692"/>
        <v>3</v>
      </c>
      <c r="BH362" s="27">
        <f t="shared" si="693"/>
        <v>1</v>
      </c>
      <c r="BI362" s="27">
        <f t="shared" si="694"/>
        <v>3</v>
      </c>
      <c r="BJ362" s="29">
        <f t="shared" si="695"/>
        <v>3</v>
      </c>
      <c r="BK362" s="27" t="str">
        <f t="shared" si="731"/>
        <v>Tolerable</v>
      </c>
      <c r="BL362" s="27" t="str">
        <f t="shared" si="696"/>
        <v>No</v>
      </c>
      <c r="BM362" s="53" t="s">
        <v>417</v>
      </c>
      <c r="BN362" s="37"/>
      <c r="BO362" s="29">
        <f t="shared" si="697"/>
        <v>0</v>
      </c>
      <c r="BP362" s="28"/>
      <c r="BQ362" s="29" t="str">
        <f t="shared" si="744"/>
        <v/>
      </c>
      <c r="BR362" s="27"/>
      <c r="BS362" s="49" t="str">
        <f t="shared" si="745"/>
        <v/>
      </c>
      <c r="BT362" s="25"/>
      <c r="BU362" s="27">
        <f t="shared" si="698"/>
        <v>3</v>
      </c>
      <c r="BV362" s="27" t="str">
        <f t="shared" si="699"/>
        <v>Tolerable</v>
      </c>
      <c r="BW362" s="29" t="str">
        <f t="shared" si="746"/>
        <v/>
      </c>
      <c r="BX362" s="27" t="str">
        <f t="shared" si="747"/>
        <v/>
      </c>
      <c r="BY362" s="27" t="str">
        <f t="shared" si="748"/>
        <v/>
      </c>
      <c r="BZ362" s="53"/>
      <c r="CA362" s="37"/>
      <c r="CB362" s="29" t="str">
        <f t="shared" si="749"/>
        <v/>
      </c>
      <c r="CC362" s="28"/>
      <c r="CD362" s="29" t="str">
        <f t="shared" si="750"/>
        <v/>
      </c>
      <c r="CE362" s="27"/>
      <c r="CF362" s="49" t="str">
        <f t="shared" si="751"/>
        <v/>
      </c>
      <c r="CG362" s="25"/>
      <c r="CH362" s="27" t="str">
        <f t="shared" si="752"/>
        <v/>
      </c>
      <c r="CI362" s="27" t="str">
        <f t="shared" si="753"/>
        <v/>
      </c>
      <c r="CJ362" s="29" t="str">
        <f t="shared" si="754"/>
        <v/>
      </c>
      <c r="CK362" s="27" t="str">
        <f t="shared" si="755"/>
        <v/>
      </c>
      <c r="CL362" s="27" t="str">
        <f t="shared" si="756"/>
        <v/>
      </c>
      <c r="CM362" s="53"/>
      <c r="CN362" s="37"/>
      <c r="CO362" s="29" t="str">
        <f t="shared" si="757"/>
        <v/>
      </c>
      <c r="CP362" s="28"/>
      <c r="CQ362" s="29" t="str">
        <f t="shared" si="758"/>
        <v/>
      </c>
      <c r="CR362" s="27"/>
      <c r="CS362" s="49" t="str">
        <f t="shared" si="759"/>
        <v/>
      </c>
      <c r="CT362" s="25"/>
      <c r="CU362" s="27" t="str">
        <f t="shared" si="760"/>
        <v/>
      </c>
      <c r="CV362" s="27" t="str">
        <f t="shared" si="761"/>
        <v/>
      </c>
      <c r="CW362" s="29" t="str">
        <f t="shared" si="762"/>
        <v/>
      </c>
      <c r="CX362" s="27" t="str">
        <f t="shared" si="763"/>
        <v/>
      </c>
      <c r="CY362" s="27" t="str">
        <f t="shared" si="764"/>
        <v/>
      </c>
      <c r="CZ362" s="30"/>
    </row>
    <row r="363" spans="1:104" ht="45.75" thickBot="1" x14ac:dyDescent="0.3">
      <c r="A363" s="17">
        <v>360</v>
      </c>
      <c r="B363" s="18" t="str">
        <f t="shared" si="732"/>
        <v>Administración de Tecnologías de la Información</v>
      </c>
      <c r="C363" s="18" t="str">
        <f t="shared" si="733"/>
        <v>Generación de empleo</v>
      </c>
      <c r="D363" s="18" t="str">
        <f t="shared" si="734"/>
        <v>Desarrollo económico y social</v>
      </c>
      <c r="E363" s="35">
        <v>43647</v>
      </c>
      <c r="F363" s="167" t="s">
        <v>334</v>
      </c>
      <c r="G363" s="99" t="s">
        <v>177</v>
      </c>
      <c r="H363" s="99" t="s">
        <v>337</v>
      </c>
      <c r="I363" s="26" t="s">
        <v>13</v>
      </c>
      <c r="J363" s="27" t="s">
        <v>90</v>
      </c>
      <c r="K363" s="104" t="s">
        <v>230</v>
      </c>
      <c r="L363" s="53" t="s">
        <v>264</v>
      </c>
      <c r="M363" s="37" t="s">
        <v>233</v>
      </c>
      <c r="N363" s="26" t="s">
        <v>213</v>
      </c>
      <c r="O363" s="26" t="s">
        <v>461</v>
      </c>
      <c r="P363" s="26" t="s">
        <v>25</v>
      </c>
      <c r="Q363" s="26" t="s">
        <v>215</v>
      </c>
      <c r="R363" s="27" t="s">
        <v>72</v>
      </c>
      <c r="S363" s="55" t="s">
        <v>78</v>
      </c>
      <c r="T363" s="35">
        <v>43647</v>
      </c>
      <c r="U363" s="27" t="s">
        <v>101</v>
      </c>
      <c r="V363" s="27" t="s">
        <v>103</v>
      </c>
      <c r="W363" s="27" t="str">
        <f t="shared" si="735"/>
        <v>Moderado</v>
      </c>
      <c r="X363" s="27">
        <f t="shared" si="736"/>
        <v>5</v>
      </c>
      <c r="Y363" s="27">
        <f t="shared" si="737"/>
        <v>3</v>
      </c>
      <c r="Z363" s="27">
        <f t="shared" si="738"/>
        <v>15</v>
      </c>
      <c r="AA363" s="27" t="str">
        <f t="shared" si="739"/>
        <v>Potencialmente no tolerable</v>
      </c>
      <c r="AB363" s="27" t="str">
        <f t="shared" si="740"/>
        <v>No</v>
      </c>
      <c r="AC363" s="53" t="s">
        <v>306</v>
      </c>
      <c r="AD363" s="80" t="s">
        <v>230</v>
      </c>
      <c r="AE363" s="78">
        <v>0</v>
      </c>
      <c r="AF363" s="83">
        <v>0</v>
      </c>
      <c r="AG363" s="29">
        <f t="shared" si="741"/>
        <v>0</v>
      </c>
      <c r="AH363" s="27">
        <v>0</v>
      </c>
      <c r="AI363" s="184">
        <f t="shared" si="683"/>
        <v>0</v>
      </c>
      <c r="AJ363" s="145">
        <v>44006</v>
      </c>
      <c r="AK363" s="142" t="s">
        <v>291</v>
      </c>
      <c r="AL363" s="152" t="str">
        <f>IF(MATRIZASPECTOS[[#This Row],[(2) Tipo de valoración 2020]]="","",IF(MATRIZASPECTOS[[#This Row],[(2) Tipo de valoración 2020]]="Manual","",MATRIZASPECTOS[[#This Row],[Probabilidad]]))</f>
        <v>Certeza</v>
      </c>
      <c r="AM363" s="152" t="str">
        <f>IF(MATRIZASPECTOS[[#This Row],[(2) Tipo de valoración 2020]]="","",IF(MATRIZASPECTOS[[#This Row],[(2) Tipo de valoración 2020]]="Manual","",MATRIZASPECTOS[[#This Row],[Consecuencia]]))</f>
        <v>Moderada</v>
      </c>
      <c r="AN363" s="153" t="str">
        <f t="shared" si="684"/>
        <v>Moderado</v>
      </c>
      <c r="AO363" s="153">
        <f t="shared" si="685"/>
        <v>5</v>
      </c>
      <c r="AP363" s="153">
        <f t="shared" si="686"/>
        <v>3</v>
      </c>
      <c r="AQ363" s="27">
        <f t="shared" si="687"/>
        <v>15</v>
      </c>
      <c r="AR363" s="29">
        <f t="shared" si="688"/>
        <v>15</v>
      </c>
      <c r="AS363" s="27" t="str">
        <f t="shared" si="742"/>
        <v>Potencialmente no tolerable</v>
      </c>
      <c r="AT363" s="27" t="str">
        <f t="shared" si="743"/>
        <v>No</v>
      </c>
      <c r="AU363" s="140" t="s">
        <v>300</v>
      </c>
      <c r="AV363" s="37" t="s">
        <v>230</v>
      </c>
      <c r="AW363" s="27">
        <v>0</v>
      </c>
      <c r="AX363" s="191">
        <v>0</v>
      </c>
      <c r="AY363" s="29">
        <f t="shared" si="689"/>
        <v>0</v>
      </c>
      <c r="AZ363" s="27">
        <v>0</v>
      </c>
      <c r="BA363" s="189">
        <f t="shared" si="690"/>
        <v>0</v>
      </c>
      <c r="BB363" s="142">
        <v>44105</v>
      </c>
      <c r="BC363" s="27" t="s">
        <v>291</v>
      </c>
      <c r="BD363" s="27" t="str">
        <f>IF(MATRIZASPECTOS[[#This Row],[(E) Tipo de valoración extraordinaria 2020]]="","",IF(MATRIZASPECTOS[[#This Row],[(E) Tipo de valoración extraordinaria 2020]]="Manual","",MATRIZASPECTOS[[#This Row],[(2) Probabilidad]]))</f>
        <v>Certeza</v>
      </c>
      <c r="BE363" s="27" t="str">
        <f>IF(MATRIZASPECTOS[[#This Row],[(E) Tipo de valoración extraordinaria 2020]]="","",IF(MATRIZASPECTOS[[#This Row],[(E) Tipo de valoración extraordinaria 2020]]="Manual","",MATRIZASPECTOS[[#This Row],[(2) Consecuencia]]))</f>
        <v>Moderada</v>
      </c>
      <c r="BF363" s="27" t="str">
        <f t="shared" si="691"/>
        <v>Moderado</v>
      </c>
      <c r="BG363" s="27">
        <f t="shared" si="692"/>
        <v>5</v>
      </c>
      <c r="BH363" s="27">
        <f t="shared" si="693"/>
        <v>3</v>
      </c>
      <c r="BI363" s="27">
        <f t="shared" si="694"/>
        <v>15</v>
      </c>
      <c r="BJ363" s="29">
        <f t="shared" si="695"/>
        <v>15</v>
      </c>
      <c r="BK363" s="27" t="str">
        <f t="shared" si="731"/>
        <v>Potencialmente no tolerable</v>
      </c>
      <c r="BL363" s="27" t="str">
        <f t="shared" si="696"/>
        <v>No</v>
      </c>
      <c r="BM363" s="53" t="s">
        <v>418</v>
      </c>
      <c r="BN363" s="37"/>
      <c r="BO363" s="29">
        <f t="shared" si="697"/>
        <v>0</v>
      </c>
      <c r="BP363" s="28"/>
      <c r="BQ363" s="29" t="str">
        <f t="shared" si="744"/>
        <v/>
      </c>
      <c r="BR363" s="27"/>
      <c r="BS363" s="49" t="str">
        <f t="shared" si="745"/>
        <v/>
      </c>
      <c r="BT363" s="25"/>
      <c r="BU363" s="27">
        <f t="shared" si="698"/>
        <v>15</v>
      </c>
      <c r="BV363" s="27" t="str">
        <f t="shared" si="699"/>
        <v>Potencialmente no tolerable</v>
      </c>
      <c r="BW363" s="29" t="str">
        <f t="shared" si="746"/>
        <v/>
      </c>
      <c r="BX363" s="27" t="str">
        <f t="shared" si="747"/>
        <v/>
      </c>
      <c r="BY363" s="27" t="str">
        <f t="shared" si="748"/>
        <v/>
      </c>
      <c r="BZ363" s="53"/>
      <c r="CA363" s="37"/>
      <c r="CB363" s="29" t="str">
        <f t="shared" si="749"/>
        <v/>
      </c>
      <c r="CC363" s="28"/>
      <c r="CD363" s="29" t="str">
        <f t="shared" si="750"/>
        <v/>
      </c>
      <c r="CE363" s="27"/>
      <c r="CF363" s="49" t="str">
        <f t="shared" si="751"/>
        <v/>
      </c>
      <c r="CG363" s="25"/>
      <c r="CH363" s="27" t="str">
        <f t="shared" si="752"/>
        <v/>
      </c>
      <c r="CI363" s="27" t="str">
        <f t="shared" si="753"/>
        <v/>
      </c>
      <c r="CJ363" s="29" t="str">
        <f t="shared" si="754"/>
        <v/>
      </c>
      <c r="CK363" s="27" t="str">
        <f t="shared" si="755"/>
        <v/>
      </c>
      <c r="CL363" s="27" t="str">
        <f t="shared" si="756"/>
        <v/>
      </c>
      <c r="CM363" s="53"/>
      <c r="CN363" s="37"/>
      <c r="CO363" s="29" t="str">
        <f t="shared" si="757"/>
        <v/>
      </c>
      <c r="CP363" s="28"/>
      <c r="CQ363" s="29" t="str">
        <f t="shared" si="758"/>
        <v/>
      </c>
      <c r="CR363" s="27"/>
      <c r="CS363" s="49" t="str">
        <f t="shared" si="759"/>
        <v/>
      </c>
      <c r="CT363" s="25"/>
      <c r="CU363" s="27" t="str">
        <f t="shared" si="760"/>
        <v/>
      </c>
      <c r="CV363" s="27" t="str">
        <f t="shared" si="761"/>
        <v/>
      </c>
      <c r="CW363" s="29" t="str">
        <f t="shared" si="762"/>
        <v/>
      </c>
      <c r="CX363" s="27" t="str">
        <f t="shared" si="763"/>
        <v/>
      </c>
      <c r="CY363" s="27" t="str">
        <f t="shared" si="764"/>
        <v/>
      </c>
      <c r="CZ363" s="30"/>
    </row>
    <row r="364" spans="1:104" ht="81.75" thickBot="1" x14ac:dyDescent="0.3">
      <c r="A364" s="17">
        <v>361</v>
      </c>
      <c r="B364" s="18" t="str">
        <f>IF(I364="","",I364)</f>
        <v>Administración de Tecnologías de la Información</v>
      </c>
      <c r="C364" s="18" t="str">
        <f>IF(P364="","",P364)</f>
        <v>Consumo de materias primas e insumos</v>
      </c>
      <c r="D364" s="18" t="str">
        <f>IF(Q364="","",Q364)</f>
        <v>Agotamiento general de los recursos naturales</v>
      </c>
      <c r="E364" s="35">
        <v>43647</v>
      </c>
      <c r="F364" s="167" t="s">
        <v>334</v>
      </c>
      <c r="G364" s="99" t="s">
        <v>177</v>
      </c>
      <c r="H364" s="99" t="s">
        <v>337</v>
      </c>
      <c r="I364" s="26" t="s">
        <v>13</v>
      </c>
      <c r="J364" s="27" t="s">
        <v>90</v>
      </c>
      <c r="K364" s="104" t="s">
        <v>230</v>
      </c>
      <c r="L364" s="53" t="s">
        <v>264</v>
      </c>
      <c r="M364" s="37" t="s">
        <v>233</v>
      </c>
      <c r="N364" s="26" t="s">
        <v>254</v>
      </c>
      <c r="O364" s="26" t="s">
        <v>461</v>
      </c>
      <c r="P364" s="26" t="s">
        <v>24</v>
      </c>
      <c r="Q364" s="26" t="s">
        <v>63</v>
      </c>
      <c r="R364" s="27" t="s">
        <v>71</v>
      </c>
      <c r="S364" s="55" t="s">
        <v>77</v>
      </c>
      <c r="T364" s="35">
        <v>43647</v>
      </c>
      <c r="U364" s="27" t="s">
        <v>100</v>
      </c>
      <c r="V364" s="27" t="s">
        <v>103</v>
      </c>
      <c r="W364" s="27" t="str">
        <f>IF(Z364="","",IF(Z364&lt;=10,"Bajo",IF(Z364&lt;=15,"Moderado",IF(Z364&gt;15,"Alto",""))))</f>
        <v>Bajo</v>
      </c>
      <c r="X364" s="27">
        <f t="shared" si="736"/>
        <v>3</v>
      </c>
      <c r="Y364" s="27">
        <f t="shared" si="737"/>
        <v>3</v>
      </c>
      <c r="Z364" s="27">
        <f>IF(X364="","",IF(Y364="","",(X364*Y364)))</f>
        <v>9</v>
      </c>
      <c r="AA364" s="27" t="str">
        <f>IF(Z364="","",IF(Z364&lt;=10,"Tolerable",IF(Z364&lt;=15,"Potencialmente no tolerable",IF(Z364&gt;15,"No tolerable",""))))</f>
        <v>Tolerable</v>
      </c>
      <c r="AB364" s="27" t="str">
        <f>IF(AA364="","",IF(AA364="Tolerable","No",IF(AA364="Potencialmente no tolerable","No",IF(AA364="No tolerable","Si",""))))</f>
        <v>No</v>
      </c>
      <c r="AC364" s="53" t="s">
        <v>306</v>
      </c>
      <c r="AD364" s="37" t="s">
        <v>230</v>
      </c>
      <c r="AE364" s="27">
        <v>0</v>
      </c>
      <c r="AF364" s="28">
        <v>0</v>
      </c>
      <c r="AG364" s="29">
        <f>IF(AE364="","",IF(AF364="","",(AE364-(AE364*AF364))))</f>
        <v>0</v>
      </c>
      <c r="AH364" s="27">
        <v>0</v>
      </c>
      <c r="AI364" s="184">
        <f t="shared" si="683"/>
        <v>0</v>
      </c>
      <c r="AJ364" s="145">
        <v>44006</v>
      </c>
      <c r="AK364" s="142" t="s">
        <v>292</v>
      </c>
      <c r="AL364" s="152" t="s">
        <v>101</v>
      </c>
      <c r="AM364" s="152" t="s">
        <v>104</v>
      </c>
      <c r="AN364" s="153" t="str">
        <f t="shared" si="684"/>
        <v>Alto</v>
      </c>
      <c r="AO364" s="153">
        <f t="shared" si="685"/>
        <v>5</v>
      </c>
      <c r="AP364" s="153">
        <f t="shared" si="686"/>
        <v>5</v>
      </c>
      <c r="AQ364" s="27">
        <f t="shared" si="687"/>
        <v>25</v>
      </c>
      <c r="AR364" s="29">
        <f t="shared" si="688"/>
        <v>25</v>
      </c>
      <c r="AS364" s="27" t="str">
        <f>IF(AR364="","",IF(AR364&lt;=10,"Tolerable",IF(AR364&lt;=15,"Potencialmente no tolerable",IF(AR364&gt;15,"No tolerable",""))))</f>
        <v>No tolerable</v>
      </c>
      <c r="AT364" s="27" t="str">
        <f>IF(AS364="","",IF(AS364="Tolerable","No",IF(AS364="Potencialmente no tolerable","No",IF(AS364="No tolerable","Si",""))))</f>
        <v>Si</v>
      </c>
      <c r="AU364" s="140" t="s">
        <v>319</v>
      </c>
      <c r="AV364" s="37" t="s">
        <v>230</v>
      </c>
      <c r="AW364" s="27">
        <v>0</v>
      </c>
      <c r="AX364" s="191">
        <v>0</v>
      </c>
      <c r="AY364" s="29">
        <f t="shared" si="689"/>
        <v>0</v>
      </c>
      <c r="AZ364" s="27">
        <v>0</v>
      </c>
      <c r="BA364" s="189">
        <f t="shared" si="690"/>
        <v>0</v>
      </c>
      <c r="BB364" s="145">
        <v>44105</v>
      </c>
      <c r="BC364" s="27" t="s">
        <v>292</v>
      </c>
      <c r="BD364" s="27" t="s">
        <v>100</v>
      </c>
      <c r="BE364" s="27" t="s">
        <v>103</v>
      </c>
      <c r="BF364" s="27" t="str">
        <f t="shared" si="691"/>
        <v>Bajo</v>
      </c>
      <c r="BG364" s="27">
        <f t="shared" si="692"/>
        <v>3</v>
      </c>
      <c r="BH364" s="27">
        <f t="shared" si="693"/>
        <v>3</v>
      </c>
      <c r="BI364" s="27">
        <f t="shared" si="694"/>
        <v>9</v>
      </c>
      <c r="BJ364" s="29">
        <f t="shared" si="695"/>
        <v>9</v>
      </c>
      <c r="BK364" s="27" t="str">
        <f>IF(BJ364="","",IF(BJ364&lt;=10,"Tolerable",IF(BJ364&lt;=15,"Potencialmente no tolerable",IF(BJ364&gt;15,"No tolerable",""))))</f>
        <v>Tolerable</v>
      </c>
      <c r="BL364" s="27" t="str">
        <f t="shared" si="696"/>
        <v>No</v>
      </c>
      <c r="BM364" s="53" t="s">
        <v>438</v>
      </c>
      <c r="BN364" s="37"/>
      <c r="BO364" s="29">
        <f t="shared" si="697"/>
        <v>0</v>
      </c>
      <c r="BP364" s="28"/>
      <c r="BQ364" s="29" t="str">
        <f>IF(BO364="","",IF(BP364="","",(BO364-(BO364*BP364))))</f>
        <v/>
      </c>
      <c r="BR364" s="27"/>
      <c r="BS364" s="49" t="str">
        <f>IF(BQ364="","",IF(BR364="","",((BQ364-BR364)/BQ364)))</f>
        <v/>
      </c>
      <c r="BT364" s="25"/>
      <c r="BU364" s="27">
        <f t="shared" si="698"/>
        <v>25</v>
      </c>
      <c r="BV364" s="27" t="str">
        <f t="shared" si="699"/>
        <v>No tolerable</v>
      </c>
      <c r="BW364" s="29" t="str">
        <f>IF(BS364="","",(IF(BS364&lt;=-1%,(BU364+(ABS(BU364*BS364))),(BU364-((ABS(BU364*BS364))+BP364)))))</f>
        <v/>
      </c>
      <c r="BX364" s="27" t="str">
        <f>IF(BW364="","",IF(BW364&lt;=10,"Tolerable",IF(BW364&lt;=15,"Potencialmente no tolerable",IF(BW364&gt;15,"No tolerable",""))))</f>
        <v/>
      </c>
      <c r="BY364" s="27" t="str">
        <f>IF(BX364="","",IF(BX364="Tolerable","No",IF(BX364="Potencialmente no tolerable","No",IF(BX364="No tolerable","Si",""))))</f>
        <v/>
      </c>
      <c r="BZ364" s="53"/>
      <c r="CA364" s="37"/>
      <c r="CB364" s="29" t="str">
        <f>IF(BR364="","",BR364)</f>
        <v/>
      </c>
      <c r="CC364" s="28"/>
      <c r="CD364" s="29" t="str">
        <f>IF(CB364="","",IF(CC364="","",(CB364-(CB364*CC364))))</f>
        <v/>
      </c>
      <c r="CE364" s="27"/>
      <c r="CF364" s="49" t="str">
        <f>IF(CD364="","",IF(CE364="","",((CD364-CE364)/CD364)))</f>
        <v/>
      </c>
      <c r="CG364" s="25"/>
      <c r="CH364" s="27" t="str">
        <f>IF(BW364="","",BW364)</f>
        <v/>
      </c>
      <c r="CI364" s="27" t="str">
        <f>IF(BX364="","",BX364)</f>
        <v/>
      </c>
      <c r="CJ364" s="29" t="str">
        <f>IF(CF364="","",(IF(CF364&lt;=-1%,(CH364+(ABS(CH364*CF364))),(CH364-((ABS(CH364*CF364))+CC364)))))</f>
        <v/>
      </c>
      <c r="CK364" s="27" t="str">
        <f>IF(CJ364="","",IF(CJ364&lt;=10,"Tolerable",IF(CJ364&lt;=15,"Potencialmente no tolerable",IF(CJ364&gt;15,"No tolerable",""))))</f>
        <v/>
      </c>
      <c r="CL364" s="27" t="str">
        <f>IF(CK364="","",IF(CK364="Tolerable","No",IF(CK364="Potencialmente no tolerable","No",IF(CK364="No tolerable","Si",""))))</f>
        <v/>
      </c>
      <c r="CM364" s="53"/>
      <c r="CN364" s="37"/>
      <c r="CO364" s="29" t="str">
        <f>IF(CE364="","",CE364)</f>
        <v/>
      </c>
      <c r="CP364" s="28"/>
      <c r="CQ364" s="29" t="str">
        <f>IF(CO364="","",IF(CP364="","",(CO364-(CO364*CP364))))</f>
        <v/>
      </c>
      <c r="CR364" s="27"/>
      <c r="CS364" s="49" t="str">
        <f>IF(CQ364="","",IF(CR364="","",((CQ364-CR364)/CQ364)))</f>
        <v/>
      </c>
      <c r="CT364" s="25"/>
      <c r="CU364" s="27" t="str">
        <f>IF(CJ364="","",CJ364)</f>
        <v/>
      </c>
      <c r="CV364" s="27" t="str">
        <f>IF(CK364="","",CK364)</f>
        <v/>
      </c>
      <c r="CW364" s="29" t="str">
        <f>IF(CS364="","",(IF(CS364&lt;=-1%,(CU364+(ABS(CU364*CS364))),(CU364-((ABS(CU364*CS364))+CP364)))))</f>
        <v/>
      </c>
      <c r="CX364" s="27" t="str">
        <f>IF(CW364="","",IF(CW364&lt;=10,"Tolerable",IF(CW364&lt;=15,"Potencialmente no tolerable",IF(CW364&gt;15,"No tolerable",""))))</f>
        <v/>
      </c>
      <c r="CY364" s="27" t="str">
        <f>IF(CX364="","",IF(CX364="Tolerable","No",IF(CX364="Potencialmente no tolerable","No",IF(CX364="No tolerable","Si",""))))</f>
        <v/>
      </c>
      <c r="CZ364" s="30"/>
    </row>
    <row r="365" spans="1:104" ht="45.75" thickBot="1" x14ac:dyDescent="0.3">
      <c r="A365" s="17">
        <v>362</v>
      </c>
      <c r="B365" s="18" t="str">
        <f t="shared" si="732"/>
        <v>Administración de Tecnologías de la Información</v>
      </c>
      <c r="C365" s="18" t="str">
        <f t="shared" si="733"/>
        <v>Generación de vertimientos</v>
      </c>
      <c r="D365" s="18" t="str">
        <f t="shared" si="734"/>
        <v>Contaminación por descarga de aguas residuales domésticas</v>
      </c>
      <c r="E365" s="35">
        <v>43647</v>
      </c>
      <c r="F365" s="167" t="s">
        <v>334</v>
      </c>
      <c r="G365" s="99" t="s">
        <v>177</v>
      </c>
      <c r="H365" s="99" t="s">
        <v>337</v>
      </c>
      <c r="I365" s="26" t="s">
        <v>13</v>
      </c>
      <c r="J365" s="27" t="s">
        <v>90</v>
      </c>
      <c r="K365" s="104" t="s">
        <v>230</v>
      </c>
      <c r="L365" s="53" t="s">
        <v>264</v>
      </c>
      <c r="M365" s="37" t="s">
        <v>68</v>
      </c>
      <c r="N365" s="26" t="s">
        <v>208</v>
      </c>
      <c r="O365" s="26" t="s">
        <v>461</v>
      </c>
      <c r="P365" s="26" t="s">
        <v>20</v>
      </c>
      <c r="Q365" s="26" t="s">
        <v>50</v>
      </c>
      <c r="R365" s="27" t="s">
        <v>71</v>
      </c>
      <c r="S365" s="55" t="s">
        <v>75</v>
      </c>
      <c r="T365" s="35">
        <v>43647</v>
      </c>
      <c r="U365" s="27" t="s">
        <v>101</v>
      </c>
      <c r="V365" s="27" t="s">
        <v>103</v>
      </c>
      <c r="W365" s="27" t="str">
        <f t="shared" si="735"/>
        <v>Moderado</v>
      </c>
      <c r="X365" s="27">
        <f t="shared" si="736"/>
        <v>5</v>
      </c>
      <c r="Y365" s="27">
        <f t="shared" si="737"/>
        <v>3</v>
      </c>
      <c r="Z365" s="27">
        <f t="shared" si="738"/>
        <v>15</v>
      </c>
      <c r="AA365" s="27" t="str">
        <f t="shared" si="739"/>
        <v>Potencialmente no tolerable</v>
      </c>
      <c r="AB365" s="27" t="str">
        <f t="shared" si="740"/>
        <v>No</v>
      </c>
      <c r="AC365" s="53" t="s">
        <v>306</v>
      </c>
      <c r="AD365" s="80" t="s">
        <v>230</v>
      </c>
      <c r="AE365" s="78">
        <v>0</v>
      </c>
      <c r="AF365" s="83">
        <v>0</v>
      </c>
      <c r="AG365" s="29">
        <f t="shared" si="741"/>
        <v>0</v>
      </c>
      <c r="AH365" s="27">
        <v>0</v>
      </c>
      <c r="AI365" s="184">
        <f t="shared" si="683"/>
        <v>0</v>
      </c>
      <c r="AJ365" s="145">
        <v>44006</v>
      </c>
      <c r="AK365" s="142" t="s">
        <v>291</v>
      </c>
      <c r="AL365" s="152" t="str">
        <f>IF(MATRIZASPECTOS[[#This Row],[(2) Tipo de valoración 2020]]="","",IF(MATRIZASPECTOS[[#This Row],[(2) Tipo de valoración 2020]]="Manual","",MATRIZASPECTOS[[#This Row],[Probabilidad]]))</f>
        <v>Certeza</v>
      </c>
      <c r="AM365" s="152" t="str">
        <f>IF(MATRIZASPECTOS[[#This Row],[(2) Tipo de valoración 2020]]="","",IF(MATRIZASPECTOS[[#This Row],[(2) Tipo de valoración 2020]]="Manual","",MATRIZASPECTOS[[#This Row],[Consecuencia]]))</f>
        <v>Moderada</v>
      </c>
      <c r="AN365" s="153" t="str">
        <f t="shared" si="684"/>
        <v>Moderado</v>
      </c>
      <c r="AO365" s="153">
        <f t="shared" si="685"/>
        <v>5</v>
      </c>
      <c r="AP365" s="153">
        <f t="shared" si="686"/>
        <v>3</v>
      </c>
      <c r="AQ365" s="27">
        <f t="shared" si="687"/>
        <v>15</v>
      </c>
      <c r="AR365" s="29">
        <f t="shared" si="688"/>
        <v>15</v>
      </c>
      <c r="AS365" s="27" t="str">
        <f t="shared" si="742"/>
        <v>Potencialmente no tolerable</v>
      </c>
      <c r="AT365" s="27" t="str">
        <f t="shared" si="743"/>
        <v>No</v>
      </c>
      <c r="AU365" s="140" t="s">
        <v>282</v>
      </c>
      <c r="AV365" s="37" t="s">
        <v>230</v>
      </c>
      <c r="AW365" s="27">
        <v>0</v>
      </c>
      <c r="AX365" s="191">
        <v>0</v>
      </c>
      <c r="AY365" s="29">
        <f t="shared" si="689"/>
        <v>0</v>
      </c>
      <c r="AZ365" s="27">
        <v>0</v>
      </c>
      <c r="BA365" s="189">
        <f t="shared" si="690"/>
        <v>0</v>
      </c>
      <c r="BB365" s="145">
        <v>44105</v>
      </c>
      <c r="BC365" s="27" t="s">
        <v>292</v>
      </c>
      <c r="BD365" s="27" t="s">
        <v>99</v>
      </c>
      <c r="BE365" s="27" t="s">
        <v>103</v>
      </c>
      <c r="BF365" s="27" t="str">
        <f t="shared" si="691"/>
        <v>Bajo</v>
      </c>
      <c r="BG365" s="27">
        <f t="shared" si="692"/>
        <v>1</v>
      </c>
      <c r="BH365" s="27">
        <f t="shared" si="693"/>
        <v>3</v>
      </c>
      <c r="BI365" s="27">
        <f t="shared" si="694"/>
        <v>3</v>
      </c>
      <c r="BJ365" s="29">
        <f t="shared" si="695"/>
        <v>3</v>
      </c>
      <c r="BK365" s="27" t="str">
        <f t="shared" si="731"/>
        <v>Tolerable</v>
      </c>
      <c r="BL365" s="27" t="str">
        <f t="shared" si="696"/>
        <v>No</v>
      </c>
      <c r="BM365" s="53" t="s">
        <v>399</v>
      </c>
      <c r="BN365" s="37"/>
      <c r="BO365" s="29">
        <f t="shared" si="697"/>
        <v>0</v>
      </c>
      <c r="BP365" s="28"/>
      <c r="BQ365" s="29" t="str">
        <f t="shared" si="744"/>
        <v/>
      </c>
      <c r="BR365" s="27"/>
      <c r="BS365" s="49" t="str">
        <f t="shared" si="745"/>
        <v/>
      </c>
      <c r="BT365" s="25"/>
      <c r="BU365" s="27">
        <f t="shared" si="698"/>
        <v>15</v>
      </c>
      <c r="BV365" s="27" t="str">
        <f t="shared" si="699"/>
        <v>Potencialmente no tolerable</v>
      </c>
      <c r="BW365" s="29" t="str">
        <f t="shared" si="746"/>
        <v/>
      </c>
      <c r="BX365" s="27" t="str">
        <f t="shared" si="747"/>
        <v/>
      </c>
      <c r="BY365" s="27" t="str">
        <f t="shared" si="748"/>
        <v/>
      </c>
      <c r="BZ365" s="53"/>
      <c r="CA365" s="37"/>
      <c r="CB365" s="29" t="str">
        <f t="shared" si="749"/>
        <v/>
      </c>
      <c r="CC365" s="28"/>
      <c r="CD365" s="29" t="str">
        <f t="shared" si="750"/>
        <v/>
      </c>
      <c r="CE365" s="27"/>
      <c r="CF365" s="49" t="str">
        <f t="shared" si="751"/>
        <v/>
      </c>
      <c r="CG365" s="25"/>
      <c r="CH365" s="27" t="str">
        <f t="shared" si="752"/>
        <v/>
      </c>
      <c r="CI365" s="27" t="str">
        <f t="shared" si="753"/>
        <v/>
      </c>
      <c r="CJ365" s="29" t="str">
        <f t="shared" si="754"/>
        <v/>
      </c>
      <c r="CK365" s="27" t="str">
        <f t="shared" si="755"/>
        <v/>
      </c>
      <c r="CL365" s="27" t="str">
        <f t="shared" si="756"/>
        <v/>
      </c>
      <c r="CM365" s="53"/>
      <c r="CN365" s="37"/>
      <c r="CO365" s="29" t="str">
        <f t="shared" si="757"/>
        <v/>
      </c>
      <c r="CP365" s="28"/>
      <c r="CQ365" s="29" t="str">
        <f t="shared" si="758"/>
        <v/>
      </c>
      <c r="CR365" s="27"/>
      <c r="CS365" s="49" t="str">
        <f t="shared" si="759"/>
        <v/>
      </c>
      <c r="CT365" s="25"/>
      <c r="CU365" s="27" t="str">
        <f t="shared" si="760"/>
        <v/>
      </c>
      <c r="CV365" s="27" t="str">
        <f t="shared" si="761"/>
        <v/>
      </c>
      <c r="CW365" s="29" t="str">
        <f t="shared" si="762"/>
        <v/>
      </c>
      <c r="CX365" s="27" t="str">
        <f t="shared" si="763"/>
        <v/>
      </c>
      <c r="CY365" s="27" t="str">
        <f t="shared" si="764"/>
        <v/>
      </c>
      <c r="CZ365" s="30"/>
    </row>
    <row r="366" spans="1:104" ht="72.75" thickBot="1" x14ac:dyDescent="0.3">
      <c r="A366" s="17">
        <v>363</v>
      </c>
      <c r="B366" s="18" t="str">
        <f t="shared" si="732"/>
        <v>Administración de Tecnologías de la Información</v>
      </c>
      <c r="C366" s="18" t="str">
        <f t="shared" si="733"/>
        <v>Generación de residuos</v>
      </c>
      <c r="D366" s="18" t="str">
        <f t="shared" si="734"/>
        <v>Contaminación por generación de residuos ordinarios</v>
      </c>
      <c r="E366" s="35">
        <v>43647</v>
      </c>
      <c r="F366" s="167" t="s">
        <v>334</v>
      </c>
      <c r="G366" s="99" t="s">
        <v>177</v>
      </c>
      <c r="H366" s="99" t="s">
        <v>337</v>
      </c>
      <c r="I366" s="26" t="s">
        <v>13</v>
      </c>
      <c r="J366" s="27" t="s">
        <v>90</v>
      </c>
      <c r="K366" s="104" t="s">
        <v>230</v>
      </c>
      <c r="L366" s="53" t="s">
        <v>264</v>
      </c>
      <c r="M366" s="37" t="s">
        <v>68</v>
      </c>
      <c r="N366" s="26" t="s">
        <v>209</v>
      </c>
      <c r="O366" s="26" t="s">
        <v>461</v>
      </c>
      <c r="P366" s="26" t="s">
        <v>23</v>
      </c>
      <c r="Q366" s="26" t="s">
        <v>55</v>
      </c>
      <c r="R366" s="27" t="s">
        <v>71</v>
      </c>
      <c r="S366" s="55" t="s">
        <v>76</v>
      </c>
      <c r="T366" s="35">
        <v>43647</v>
      </c>
      <c r="U366" s="27" t="s">
        <v>101</v>
      </c>
      <c r="V366" s="27" t="s">
        <v>104</v>
      </c>
      <c r="W366" s="27" t="str">
        <f t="shared" si="735"/>
        <v>Alto</v>
      </c>
      <c r="X366" s="27">
        <f t="shared" si="736"/>
        <v>5</v>
      </c>
      <c r="Y366" s="27">
        <f t="shared" si="737"/>
        <v>5</v>
      </c>
      <c r="Z366" s="27">
        <f t="shared" si="738"/>
        <v>25</v>
      </c>
      <c r="AA366" s="27" t="str">
        <f t="shared" si="739"/>
        <v>No tolerable</v>
      </c>
      <c r="AB366" s="27" t="str">
        <f t="shared" si="740"/>
        <v>Si</v>
      </c>
      <c r="AC366" s="53" t="s">
        <v>308</v>
      </c>
      <c r="AD366" s="80" t="s">
        <v>284</v>
      </c>
      <c r="AE366" s="78">
        <v>0.97</v>
      </c>
      <c r="AF366" s="83">
        <v>0</v>
      </c>
      <c r="AG366" s="29">
        <f t="shared" si="741"/>
        <v>0.97</v>
      </c>
      <c r="AH366" s="27">
        <v>0.74</v>
      </c>
      <c r="AI366" s="184">
        <f t="shared" si="683"/>
        <v>0.23711340206185566</v>
      </c>
      <c r="AJ366" s="145">
        <v>44006</v>
      </c>
      <c r="AK366" s="142" t="s">
        <v>291</v>
      </c>
      <c r="AL366" s="152" t="str">
        <f>IF(MATRIZASPECTOS[[#This Row],[(2) Tipo de valoración 2020]]="","",IF(MATRIZASPECTOS[[#This Row],[(2) Tipo de valoración 2020]]="Manual","",MATRIZASPECTOS[[#This Row],[Probabilidad]]))</f>
        <v>Certeza</v>
      </c>
      <c r="AM366" s="152" t="str">
        <f>IF(MATRIZASPECTOS[[#This Row],[(2) Tipo de valoración 2020]]="","",IF(MATRIZASPECTOS[[#This Row],[(2) Tipo de valoración 2020]]="Manual","",MATRIZASPECTOS[[#This Row],[Consecuencia]]))</f>
        <v>Alta</v>
      </c>
      <c r="AN366" s="153" t="str">
        <f t="shared" si="684"/>
        <v>Alto</v>
      </c>
      <c r="AO366" s="153">
        <f t="shared" si="685"/>
        <v>5</v>
      </c>
      <c r="AP366" s="153">
        <f t="shared" si="686"/>
        <v>5</v>
      </c>
      <c r="AQ366" s="27">
        <f t="shared" si="687"/>
        <v>25</v>
      </c>
      <c r="AR366" s="29">
        <f t="shared" si="688"/>
        <v>19.072164948453608</v>
      </c>
      <c r="AS366" s="27" t="str">
        <f t="shared" si="742"/>
        <v>No tolerable</v>
      </c>
      <c r="AT366" s="27" t="str">
        <f t="shared" si="743"/>
        <v>Si</v>
      </c>
      <c r="AU366" s="140" t="s">
        <v>285</v>
      </c>
      <c r="AV366" s="37" t="s">
        <v>284</v>
      </c>
      <c r="AW366" s="27">
        <v>0.74</v>
      </c>
      <c r="AX366" s="191">
        <v>-0.18</v>
      </c>
      <c r="AY366" s="29">
        <f t="shared" si="689"/>
        <v>0.87319999999999998</v>
      </c>
      <c r="AZ366" s="27">
        <v>0.28000000000000003</v>
      </c>
      <c r="BA366" s="189">
        <f t="shared" si="690"/>
        <v>0.67934035730645892</v>
      </c>
      <c r="BB366" s="143">
        <v>44105</v>
      </c>
      <c r="BC366" s="27" t="s">
        <v>291</v>
      </c>
      <c r="BD366" s="27" t="str">
        <f>IF(MATRIZASPECTOS[[#This Row],[(E) Tipo de valoración extraordinaria 2020]]="","",IF(MATRIZASPECTOS[[#This Row],[(E) Tipo de valoración extraordinaria 2020]]="Manual","",MATRIZASPECTOS[[#This Row],[(2) Probabilidad]]))</f>
        <v>Certeza</v>
      </c>
      <c r="BE366" s="27" t="str">
        <f>IF(MATRIZASPECTOS[[#This Row],[(E) Tipo de valoración extraordinaria 2020]]="","",IF(MATRIZASPECTOS[[#This Row],[(E) Tipo de valoración extraordinaria 2020]]="Manual","",MATRIZASPECTOS[[#This Row],[(2) Consecuencia]]))</f>
        <v>Alta</v>
      </c>
      <c r="BF366" s="27" t="str">
        <f t="shared" si="691"/>
        <v>Alto</v>
      </c>
      <c r="BG366" s="27">
        <f t="shared" si="692"/>
        <v>5</v>
      </c>
      <c r="BH366" s="27">
        <f t="shared" si="693"/>
        <v>5</v>
      </c>
      <c r="BI366" s="29">
        <f t="shared" si="694"/>
        <v>19.072164948453608</v>
      </c>
      <c r="BJ366" s="29">
        <f t="shared" si="695"/>
        <v>6.2956735977634128</v>
      </c>
      <c r="BK366" s="27" t="str">
        <f t="shared" si="731"/>
        <v>Tolerable</v>
      </c>
      <c r="BL366" s="27" t="str">
        <f t="shared" si="696"/>
        <v>No</v>
      </c>
      <c r="BM366" s="53" t="s">
        <v>454</v>
      </c>
      <c r="BN366" s="37"/>
      <c r="BO366" s="29">
        <f t="shared" si="697"/>
        <v>0.74</v>
      </c>
      <c r="BP366" s="28"/>
      <c r="BQ366" s="29" t="str">
        <f t="shared" si="744"/>
        <v/>
      </c>
      <c r="BR366" s="27"/>
      <c r="BS366" s="49" t="str">
        <f t="shared" si="745"/>
        <v/>
      </c>
      <c r="BT366" s="25"/>
      <c r="BU366" s="27">
        <f t="shared" si="698"/>
        <v>19.072164948453608</v>
      </c>
      <c r="BV366" s="27" t="str">
        <f t="shared" si="699"/>
        <v>No tolerable</v>
      </c>
      <c r="BW366" s="29" t="str">
        <f t="shared" si="746"/>
        <v/>
      </c>
      <c r="BX366" s="27" t="str">
        <f t="shared" si="747"/>
        <v/>
      </c>
      <c r="BY366" s="27" t="str">
        <f t="shared" si="748"/>
        <v/>
      </c>
      <c r="BZ366" s="53"/>
      <c r="CA366" s="37"/>
      <c r="CB366" s="29" t="str">
        <f t="shared" si="749"/>
        <v/>
      </c>
      <c r="CC366" s="28"/>
      <c r="CD366" s="29" t="str">
        <f t="shared" si="750"/>
        <v/>
      </c>
      <c r="CE366" s="27"/>
      <c r="CF366" s="49" t="str">
        <f t="shared" si="751"/>
        <v/>
      </c>
      <c r="CG366" s="25"/>
      <c r="CH366" s="27" t="str">
        <f t="shared" si="752"/>
        <v/>
      </c>
      <c r="CI366" s="27" t="str">
        <f t="shared" si="753"/>
        <v/>
      </c>
      <c r="CJ366" s="29" t="str">
        <f t="shared" si="754"/>
        <v/>
      </c>
      <c r="CK366" s="27" t="str">
        <f t="shared" si="755"/>
        <v/>
      </c>
      <c r="CL366" s="27" t="str">
        <f t="shared" si="756"/>
        <v/>
      </c>
      <c r="CM366" s="53"/>
      <c r="CN366" s="37"/>
      <c r="CO366" s="29" t="str">
        <f t="shared" si="757"/>
        <v/>
      </c>
      <c r="CP366" s="28"/>
      <c r="CQ366" s="29" t="str">
        <f t="shared" si="758"/>
        <v/>
      </c>
      <c r="CR366" s="27"/>
      <c r="CS366" s="49" t="str">
        <f t="shared" si="759"/>
        <v/>
      </c>
      <c r="CT366" s="25"/>
      <c r="CU366" s="27" t="str">
        <f t="shared" si="760"/>
        <v/>
      </c>
      <c r="CV366" s="27" t="str">
        <f t="shared" si="761"/>
        <v/>
      </c>
      <c r="CW366" s="29" t="str">
        <f t="shared" si="762"/>
        <v/>
      </c>
      <c r="CX366" s="27" t="str">
        <f t="shared" si="763"/>
        <v/>
      </c>
      <c r="CY366" s="27" t="str">
        <f t="shared" si="764"/>
        <v/>
      </c>
      <c r="CZ366" s="30"/>
    </row>
    <row r="367" spans="1:104" ht="45.75" thickBot="1" x14ac:dyDescent="0.3">
      <c r="A367" s="17">
        <v>364</v>
      </c>
      <c r="B367" s="18" t="str">
        <f t="shared" si="732"/>
        <v>Administración de Tecnologías de la Información</v>
      </c>
      <c r="C367" s="18" t="str">
        <f t="shared" si="733"/>
        <v>Generación de residuos</v>
      </c>
      <c r="D367" s="18" t="str">
        <f t="shared" si="734"/>
        <v>Aprovechamiento de residuos reutilizables</v>
      </c>
      <c r="E367" s="35">
        <v>43647</v>
      </c>
      <c r="F367" s="167" t="s">
        <v>334</v>
      </c>
      <c r="G367" s="99" t="s">
        <v>177</v>
      </c>
      <c r="H367" s="99" t="s">
        <v>337</v>
      </c>
      <c r="I367" s="26" t="s">
        <v>13</v>
      </c>
      <c r="J367" s="27" t="s">
        <v>90</v>
      </c>
      <c r="K367" s="104" t="s">
        <v>230</v>
      </c>
      <c r="L367" s="53" t="s">
        <v>264</v>
      </c>
      <c r="M367" s="37" t="s">
        <v>68</v>
      </c>
      <c r="N367" s="26" t="s">
        <v>216</v>
      </c>
      <c r="O367" s="26" t="s">
        <v>461</v>
      </c>
      <c r="P367" s="26" t="s">
        <v>23</v>
      </c>
      <c r="Q367" s="26" t="s">
        <v>60</v>
      </c>
      <c r="R367" s="27" t="s">
        <v>72</v>
      </c>
      <c r="S367" s="55" t="s">
        <v>76</v>
      </c>
      <c r="T367" s="35">
        <v>43647</v>
      </c>
      <c r="U367" s="27" t="s">
        <v>101</v>
      </c>
      <c r="V367" s="27" t="s">
        <v>103</v>
      </c>
      <c r="W367" s="27" t="str">
        <f t="shared" si="735"/>
        <v>Moderado</v>
      </c>
      <c r="X367" s="27">
        <f t="shared" si="736"/>
        <v>5</v>
      </c>
      <c r="Y367" s="27">
        <f t="shared" si="737"/>
        <v>3</v>
      </c>
      <c r="Z367" s="27">
        <f t="shared" si="738"/>
        <v>15</v>
      </c>
      <c r="AA367" s="27" t="str">
        <f t="shared" si="739"/>
        <v>Potencialmente no tolerable</v>
      </c>
      <c r="AB367" s="27" t="str">
        <f t="shared" si="740"/>
        <v>No</v>
      </c>
      <c r="AC367" s="53" t="s">
        <v>320</v>
      </c>
      <c r="AD367" s="80" t="s">
        <v>230</v>
      </c>
      <c r="AE367" s="78">
        <v>0</v>
      </c>
      <c r="AF367" s="83">
        <v>0</v>
      </c>
      <c r="AG367" s="29">
        <f t="shared" si="741"/>
        <v>0</v>
      </c>
      <c r="AH367" s="27">
        <v>0</v>
      </c>
      <c r="AI367" s="184">
        <f t="shared" si="683"/>
        <v>0</v>
      </c>
      <c r="AJ367" s="145">
        <v>44006</v>
      </c>
      <c r="AK367" s="142" t="s">
        <v>291</v>
      </c>
      <c r="AL367" s="152" t="str">
        <f>IF(MATRIZASPECTOS[[#This Row],[(2) Tipo de valoración 2020]]="","",IF(MATRIZASPECTOS[[#This Row],[(2) Tipo de valoración 2020]]="Manual","",MATRIZASPECTOS[[#This Row],[Probabilidad]]))</f>
        <v>Certeza</v>
      </c>
      <c r="AM367" s="152" t="str">
        <f>IF(MATRIZASPECTOS[[#This Row],[(2) Tipo de valoración 2020]]="","",IF(MATRIZASPECTOS[[#This Row],[(2) Tipo de valoración 2020]]="Manual","",MATRIZASPECTOS[[#This Row],[Consecuencia]]))</f>
        <v>Moderada</v>
      </c>
      <c r="AN367" s="153" t="str">
        <f t="shared" si="684"/>
        <v>Moderado</v>
      </c>
      <c r="AO367" s="153">
        <f t="shared" si="685"/>
        <v>5</v>
      </c>
      <c r="AP367" s="153">
        <f t="shared" si="686"/>
        <v>3</v>
      </c>
      <c r="AQ367" s="27">
        <f t="shared" si="687"/>
        <v>15</v>
      </c>
      <c r="AR367" s="29">
        <f t="shared" si="688"/>
        <v>15</v>
      </c>
      <c r="AS367" s="27" t="str">
        <f t="shared" si="742"/>
        <v>Potencialmente no tolerable</v>
      </c>
      <c r="AT367" s="27" t="str">
        <f t="shared" si="743"/>
        <v>No</v>
      </c>
      <c r="AU367" s="140" t="s">
        <v>321</v>
      </c>
      <c r="AV367" s="37" t="s">
        <v>230</v>
      </c>
      <c r="AW367" s="27">
        <v>0</v>
      </c>
      <c r="AX367" s="191">
        <v>0</v>
      </c>
      <c r="AY367" s="29">
        <f t="shared" si="689"/>
        <v>0</v>
      </c>
      <c r="AZ367" s="27">
        <v>0</v>
      </c>
      <c r="BA367" s="189">
        <f t="shared" si="690"/>
        <v>0</v>
      </c>
      <c r="BB367" s="145">
        <v>44105</v>
      </c>
      <c r="BC367" s="27" t="s">
        <v>292</v>
      </c>
      <c r="BD367" s="27" t="s">
        <v>100</v>
      </c>
      <c r="BE367" s="27" t="s">
        <v>103</v>
      </c>
      <c r="BF367" s="27" t="str">
        <f t="shared" si="691"/>
        <v>Bajo</v>
      </c>
      <c r="BG367" s="27">
        <f t="shared" si="692"/>
        <v>3</v>
      </c>
      <c r="BH367" s="27">
        <f t="shared" si="693"/>
        <v>3</v>
      </c>
      <c r="BI367" s="27">
        <f t="shared" si="694"/>
        <v>9</v>
      </c>
      <c r="BJ367" s="29">
        <f t="shared" si="695"/>
        <v>9</v>
      </c>
      <c r="BK367" s="27" t="str">
        <f t="shared" si="731"/>
        <v>Tolerable</v>
      </c>
      <c r="BL367" s="27" t="str">
        <f t="shared" si="696"/>
        <v>No</v>
      </c>
      <c r="BM367" s="53" t="s">
        <v>449</v>
      </c>
      <c r="BN367" s="37"/>
      <c r="BO367" s="29">
        <f t="shared" si="697"/>
        <v>0</v>
      </c>
      <c r="BP367" s="28"/>
      <c r="BQ367" s="29" t="str">
        <f t="shared" si="744"/>
        <v/>
      </c>
      <c r="BR367" s="27"/>
      <c r="BS367" s="49" t="str">
        <f t="shared" si="745"/>
        <v/>
      </c>
      <c r="BT367" s="25"/>
      <c r="BU367" s="27">
        <f t="shared" si="698"/>
        <v>15</v>
      </c>
      <c r="BV367" s="27" t="str">
        <f t="shared" si="699"/>
        <v>Potencialmente no tolerable</v>
      </c>
      <c r="BW367" s="29" t="str">
        <f t="shared" si="746"/>
        <v/>
      </c>
      <c r="BX367" s="27" t="str">
        <f t="shared" si="747"/>
        <v/>
      </c>
      <c r="BY367" s="27" t="str">
        <f t="shared" si="748"/>
        <v/>
      </c>
      <c r="BZ367" s="53"/>
      <c r="CA367" s="37"/>
      <c r="CB367" s="29" t="str">
        <f t="shared" si="749"/>
        <v/>
      </c>
      <c r="CC367" s="28"/>
      <c r="CD367" s="29" t="str">
        <f t="shared" si="750"/>
        <v/>
      </c>
      <c r="CE367" s="27"/>
      <c r="CF367" s="49" t="str">
        <f t="shared" si="751"/>
        <v/>
      </c>
      <c r="CG367" s="25"/>
      <c r="CH367" s="27" t="str">
        <f t="shared" si="752"/>
        <v/>
      </c>
      <c r="CI367" s="27" t="str">
        <f t="shared" si="753"/>
        <v/>
      </c>
      <c r="CJ367" s="29" t="str">
        <f t="shared" si="754"/>
        <v/>
      </c>
      <c r="CK367" s="27" t="str">
        <f t="shared" si="755"/>
        <v/>
      </c>
      <c r="CL367" s="27" t="str">
        <f t="shared" si="756"/>
        <v/>
      </c>
      <c r="CM367" s="53"/>
      <c r="CN367" s="37"/>
      <c r="CO367" s="29" t="str">
        <f t="shared" si="757"/>
        <v/>
      </c>
      <c r="CP367" s="28"/>
      <c r="CQ367" s="29" t="str">
        <f t="shared" si="758"/>
        <v/>
      </c>
      <c r="CR367" s="27"/>
      <c r="CS367" s="49" t="str">
        <f t="shared" si="759"/>
        <v/>
      </c>
      <c r="CT367" s="25"/>
      <c r="CU367" s="27" t="str">
        <f t="shared" si="760"/>
        <v/>
      </c>
      <c r="CV367" s="27" t="str">
        <f t="shared" si="761"/>
        <v/>
      </c>
      <c r="CW367" s="29" t="str">
        <f t="shared" si="762"/>
        <v/>
      </c>
      <c r="CX367" s="27" t="str">
        <f t="shared" si="763"/>
        <v/>
      </c>
      <c r="CY367" s="27" t="str">
        <f t="shared" si="764"/>
        <v/>
      </c>
      <c r="CZ367" s="30"/>
    </row>
    <row r="368" spans="1:104" ht="45.75" thickBot="1" x14ac:dyDescent="0.3">
      <c r="A368" s="17">
        <v>365</v>
      </c>
      <c r="B368" s="18" t="str">
        <f t="shared" si="732"/>
        <v>Administración de Tecnologías de la Información</v>
      </c>
      <c r="C368" s="18" t="str">
        <f t="shared" si="733"/>
        <v>Generación de residuos</v>
      </c>
      <c r="D368" s="18" t="str">
        <f t="shared" si="734"/>
        <v>Aprovechamiento de residuos recuperables</v>
      </c>
      <c r="E368" s="35">
        <v>43647</v>
      </c>
      <c r="F368" s="167" t="s">
        <v>334</v>
      </c>
      <c r="G368" s="99" t="s">
        <v>177</v>
      </c>
      <c r="H368" s="99" t="s">
        <v>337</v>
      </c>
      <c r="I368" s="26" t="s">
        <v>13</v>
      </c>
      <c r="J368" s="27" t="s">
        <v>90</v>
      </c>
      <c r="K368" s="104" t="s">
        <v>230</v>
      </c>
      <c r="L368" s="53" t="s">
        <v>264</v>
      </c>
      <c r="M368" s="37" t="s">
        <v>68</v>
      </c>
      <c r="N368" s="26" t="s">
        <v>210</v>
      </c>
      <c r="O368" s="26" t="s">
        <v>461</v>
      </c>
      <c r="P368" s="26" t="s">
        <v>23</v>
      </c>
      <c r="Q368" s="26" t="s">
        <v>59</v>
      </c>
      <c r="R368" s="27" t="s">
        <v>72</v>
      </c>
      <c r="S368" s="55" t="s">
        <v>76</v>
      </c>
      <c r="T368" s="35">
        <v>43647</v>
      </c>
      <c r="U368" s="27" t="s">
        <v>101</v>
      </c>
      <c r="V368" s="27" t="s">
        <v>103</v>
      </c>
      <c r="W368" s="27" t="str">
        <f t="shared" si="735"/>
        <v>Moderado</v>
      </c>
      <c r="X368" s="27">
        <f t="shared" si="736"/>
        <v>5</v>
      </c>
      <c r="Y368" s="27">
        <f t="shared" si="737"/>
        <v>3</v>
      </c>
      <c r="Z368" s="27">
        <f t="shared" si="738"/>
        <v>15</v>
      </c>
      <c r="AA368" s="27" t="str">
        <f t="shared" si="739"/>
        <v>Potencialmente no tolerable</v>
      </c>
      <c r="AB368" s="27" t="str">
        <f t="shared" si="740"/>
        <v>No</v>
      </c>
      <c r="AC368" s="53" t="s">
        <v>320</v>
      </c>
      <c r="AD368" s="80" t="s">
        <v>230</v>
      </c>
      <c r="AE368" s="78">
        <v>0</v>
      </c>
      <c r="AF368" s="83">
        <v>0</v>
      </c>
      <c r="AG368" s="29">
        <f t="shared" si="741"/>
        <v>0</v>
      </c>
      <c r="AH368" s="27">
        <v>0</v>
      </c>
      <c r="AI368" s="184">
        <f t="shared" si="683"/>
        <v>0</v>
      </c>
      <c r="AJ368" s="145">
        <v>44006</v>
      </c>
      <c r="AK368" s="142" t="s">
        <v>291</v>
      </c>
      <c r="AL368" s="152" t="str">
        <f>IF(MATRIZASPECTOS[[#This Row],[(2) Tipo de valoración 2020]]="","",IF(MATRIZASPECTOS[[#This Row],[(2) Tipo de valoración 2020]]="Manual","",MATRIZASPECTOS[[#This Row],[Probabilidad]]))</f>
        <v>Certeza</v>
      </c>
      <c r="AM368" s="152" t="str">
        <f>IF(MATRIZASPECTOS[[#This Row],[(2) Tipo de valoración 2020]]="","",IF(MATRIZASPECTOS[[#This Row],[(2) Tipo de valoración 2020]]="Manual","",MATRIZASPECTOS[[#This Row],[Consecuencia]]))</f>
        <v>Moderada</v>
      </c>
      <c r="AN368" s="153" t="str">
        <f t="shared" si="684"/>
        <v>Moderado</v>
      </c>
      <c r="AO368" s="153">
        <f t="shared" si="685"/>
        <v>5</v>
      </c>
      <c r="AP368" s="153">
        <f t="shared" si="686"/>
        <v>3</v>
      </c>
      <c r="AQ368" s="27">
        <f t="shared" si="687"/>
        <v>15</v>
      </c>
      <c r="AR368" s="29">
        <f t="shared" si="688"/>
        <v>15</v>
      </c>
      <c r="AS368" s="27" t="str">
        <f t="shared" si="742"/>
        <v>Potencialmente no tolerable</v>
      </c>
      <c r="AT368" s="27" t="str">
        <f t="shared" si="743"/>
        <v>No</v>
      </c>
      <c r="AU368" s="140" t="s">
        <v>321</v>
      </c>
      <c r="AV368" s="37" t="s">
        <v>230</v>
      </c>
      <c r="AW368" s="27">
        <v>0</v>
      </c>
      <c r="AX368" s="191">
        <v>0</v>
      </c>
      <c r="AY368" s="29">
        <f t="shared" si="689"/>
        <v>0</v>
      </c>
      <c r="AZ368" s="27">
        <v>0</v>
      </c>
      <c r="BA368" s="189">
        <f t="shared" si="690"/>
        <v>0</v>
      </c>
      <c r="BB368" s="145">
        <v>44105</v>
      </c>
      <c r="BC368" s="27" t="s">
        <v>292</v>
      </c>
      <c r="BD368" s="27" t="s">
        <v>100</v>
      </c>
      <c r="BE368" s="27" t="s">
        <v>103</v>
      </c>
      <c r="BF368" s="27" t="str">
        <f t="shared" si="691"/>
        <v>Bajo</v>
      </c>
      <c r="BG368" s="27">
        <f t="shared" si="692"/>
        <v>3</v>
      </c>
      <c r="BH368" s="27">
        <f t="shared" si="693"/>
        <v>3</v>
      </c>
      <c r="BI368" s="27">
        <f t="shared" si="694"/>
        <v>9</v>
      </c>
      <c r="BJ368" s="29">
        <f t="shared" si="695"/>
        <v>9</v>
      </c>
      <c r="BK368" s="27" t="str">
        <f t="shared" si="731"/>
        <v>Tolerable</v>
      </c>
      <c r="BL368" s="27" t="str">
        <f t="shared" si="696"/>
        <v>No</v>
      </c>
      <c r="BM368" s="53" t="s">
        <v>449</v>
      </c>
      <c r="BN368" s="37"/>
      <c r="BO368" s="29">
        <f t="shared" si="697"/>
        <v>0</v>
      </c>
      <c r="BP368" s="28"/>
      <c r="BQ368" s="29" t="str">
        <f t="shared" si="744"/>
        <v/>
      </c>
      <c r="BR368" s="27"/>
      <c r="BS368" s="49" t="str">
        <f t="shared" si="745"/>
        <v/>
      </c>
      <c r="BT368" s="25"/>
      <c r="BU368" s="27">
        <f t="shared" si="698"/>
        <v>15</v>
      </c>
      <c r="BV368" s="27" t="str">
        <f t="shared" si="699"/>
        <v>Potencialmente no tolerable</v>
      </c>
      <c r="BW368" s="29" t="str">
        <f t="shared" si="746"/>
        <v/>
      </c>
      <c r="BX368" s="27" t="str">
        <f t="shared" si="747"/>
        <v/>
      </c>
      <c r="BY368" s="27" t="str">
        <f t="shared" si="748"/>
        <v/>
      </c>
      <c r="BZ368" s="53"/>
      <c r="CA368" s="37"/>
      <c r="CB368" s="29" t="str">
        <f t="shared" si="749"/>
        <v/>
      </c>
      <c r="CC368" s="28"/>
      <c r="CD368" s="29" t="str">
        <f t="shared" si="750"/>
        <v/>
      </c>
      <c r="CE368" s="27"/>
      <c r="CF368" s="49" t="str">
        <f t="shared" si="751"/>
        <v/>
      </c>
      <c r="CG368" s="25"/>
      <c r="CH368" s="27" t="str">
        <f t="shared" si="752"/>
        <v/>
      </c>
      <c r="CI368" s="27" t="str">
        <f t="shared" si="753"/>
        <v/>
      </c>
      <c r="CJ368" s="29" t="str">
        <f t="shared" si="754"/>
        <v/>
      </c>
      <c r="CK368" s="27" t="str">
        <f t="shared" si="755"/>
        <v/>
      </c>
      <c r="CL368" s="27" t="str">
        <f t="shared" si="756"/>
        <v/>
      </c>
      <c r="CM368" s="53"/>
      <c r="CN368" s="37"/>
      <c r="CO368" s="29" t="str">
        <f t="shared" si="757"/>
        <v/>
      </c>
      <c r="CP368" s="28"/>
      <c r="CQ368" s="29" t="str">
        <f t="shared" si="758"/>
        <v/>
      </c>
      <c r="CR368" s="27"/>
      <c r="CS368" s="49" t="str">
        <f t="shared" si="759"/>
        <v/>
      </c>
      <c r="CT368" s="25"/>
      <c r="CU368" s="27" t="str">
        <f t="shared" si="760"/>
        <v/>
      </c>
      <c r="CV368" s="27" t="str">
        <f t="shared" si="761"/>
        <v/>
      </c>
      <c r="CW368" s="29" t="str">
        <f t="shared" si="762"/>
        <v/>
      </c>
      <c r="CX368" s="27" t="str">
        <f t="shared" si="763"/>
        <v/>
      </c>
      <c r="CY368" s="27" t="str">
        <f t="shared" si="764"/>
        <v/>
      </c>
      <c r="CZ368" s="30"/>
    </row>
    <row r="369" spans="1:104" ht="54.75" thickBot="1" x14ac:dyDescent="0.3">
      <c r="A369" s="17">
        <v>366</v>
      </c>
      <c r="B369" s="18" t="str">
        <f t="shared" si="732"/>
        <v>Administración de Tecnologías de la Información</v>
      </c>
      <c r="C369" s="18" t="str">
        <f t="shared" si="733"/>
        <v>Generación de residuos</v>
      </c>
      <c r="D369" s="18" t="str">
        <f t="shared" si="734"/>
        <v>Contaminación por generación de residuos de aparatos eléctricos y electrónicos</v>
      </c>
      <c r="E369" s="35">
        <v>43647</v>
      </c>
      <c r="F369" s="167" t="s">
        <v>334</v>
      </c>
      <c r="G369" s="99" t="s">
        <v>177</v>
      </c>
      <c r="H369" s="99" t="s">
        <v>337</v>
      </c>
      <c r="I369" s="26" t="s">
        <v>13</v>
      </c>
      <c r="J369" s="27" t="s">
        <v>90</v>
      </c>
      <c r="K369" s="104" t="s">
        <v>230</v>
      </c>
      <c r="L369" s="53" t="s">
        <v>264</v>
      </c>
      <c r="M369" s="37" t="s">
        <v>68</v>
      </c>
      <c r="N369" s="26" t="s">
        <v>214</v>
      </c>
      <c r="O369" s="26" t="s">
        <v>461</v>
      </c>
      <c r="P369" s="26" t="s">
        <v>23</v>
      </c>
      <c r="Q369" s="26" t="s">
        <v>58</v>
      </c>
      <c r="R369" s="27" t="s">
        <v>71</v>
      </c>
      <c r="S369" s="55" t="s">
        <v>76</v>
      </c>
      <c r="T369" s="35">
        <v>43647</v>
      </c>
      <c r="U369" s="27" t="s">
        <v>101</v>
      </c>
      <c r="V369" s="27" t="s">
        <v>104</v>
      </c>
      <c r="W369" s="27" t="str">
        <f t="shared" si="735"/>
        <v>Alto</v>
      </c>
      <c r="X369" s="27">
        <f t="shared" si="736"/>
        <v>5</v>
      </c>
      <c r="Y369" s="27">
        <f t="shared" si="737"/>
        <v>5</v>
      </c>
      <c r="Z369" s="27">
        <f t="shared" si="738"/>
        <v>25</v>
      </c>
      <c r="AA369" s="27" t="str">
        <f t="shared" si="739"/>
        <v>No tolerable</v>
      </c>
      <c r="AB369" s="27" t="str">
        <f t="shared" si="740"/>
        <v>Si</v>
      </c>
      <c r="AC369" s="53" t="s">
        <v>309</v>
      </c>
      <c r="AD369" s="37" t="s">
        <v>230</v>
      </c>
      <c r="AE369" s="78">
        <v>0</v>
      </c>
      <c r="AF369" s="83">
        <v>0</v>
      </c>
      <c r="AG369" s="29">
        <f t="shared" si="741"/>
        <v>0</v>
      </c>
      <c r="AH369" s="27">
        <v>0</v>
      </c>
      <c r="AI369" s="184">
        <f t="shared" si="683"/>
        <v>0</v>
      </c>
      <c r="AJ369" s="145">
        <v>44006</v>
      </c>
      <c r="AK369" s="142" t="s">
        <v>291</v>
      </c>
      <c r="AL369" s="152" t="str">
        <f>IF(MATRIZASPECTOS[[#This Row],[(2) Tipo de valoración 2020]]="","",IF(MATRIZASPECTOS[[#This Row],[(2) Tipo de valoración 2020]]="Manual","",MATRIZASPECTOS[[#This Row],[Probabilidad]]))</f>
        <v>Certeza</v>
      </c>
      <c r="AM369" s="152" t="str">
        <f>IF(MATRIZASPECTOS[[#This Row],[(2) Tipo de valoración 2020]]="","",IF(MATRIZASPECTOS[[#This Row],[(2) Tipo de valoración 2020]]="Manual","",MATRIZASPECTOS[[#This Row],[Consecuencia]]))</f>
        <v>Alta</v>
      </c>
      <c r="AN369" s="153" t="str">
        <f t="shared" si="684"/>
        <v>Alto</v>
      </c>
      <c r="AO369" s="153">
        <f t="shared" si="685"/>
        <v>5</v>
      </c>
      <c r="AP369" s="153">
        <f t="shared" si="686"/>
        <v>5</v>
      </c>
      <c r="AQ369" s="27">
        <f t="shared" si="687"/>
        <v>25</v>
      </c>
      <c r="AR369" s="29">
        <f t="shared" si="688"/>
        <v>25</v>
      </c>
      <c r="AS369" s="27" t="str">
        <f t="shared" si="742"/>
        <v>No tolerable</v>
      </c>
      <c r="AT369" s="27" t="str">
        <f t="shared" si="743"/>
        <v>Si</v>
      </c>
      <c r="AU369" s="53" t="s">
        <v>286</v>
      </c>
      <c r="AV369" s="37" t="s">
        <v>230</v>
      </c>
      <c r="AW369" s="27">
        <v>0</v>
      </c>
      <c r="AX369" s="191">
        <v>0</v>
      </c>
      <c r="AY369" s="29">
        <f t="shared" si="689"/>
        <v>0</v>
      </c>
      <c r="AZ369" s="27">
        <v>0</v>
      </c>
      <c r="BA369" s="189">
        <f t="shared" si="690"/>
        <v>0</v>
      </c>
      <c r="BB369" s="142">
        <v>44105</v>
      </c>
      <c r="BC369" s="27" t="s">
        <v>291</v>
      </c>
      <c r="BD369" s="27" t="str">
        <f>IF(MATRIZASPECTOS[[#This Row],[(E) Tipo de valoración extraordinaria 2020]]="","",IF(MATRIZASPECTOS[[#This Row],[(E) Tipo de valoración extraordinaria 2020]]="Manual","",MATRIZASPECTOS[[#This Row],[(2) Probabilidad]]))</f>
        <v>Certeza</v>
      </c>
      <c r="BE369" s="27" t="str">
        <f>IF(MATRIZASPECTOS[[#This Row],[(E) Tipo de valoración extraordinaria 2020]]="","",IF(MATRIZASPECTOS[[#This Row],[(E) Tipo de valoración extraordinaria 2020]]="Manual","",MATRIZASPECTOS[[#This Row],[(2) Consecuencia]]))</f>
        <v>Alta</v>
      </c>
      <c r="BF369" s="27" t="str">
        <f t="shared" si="691"/>
        <v>Alto</v>
      </c>
      <c r="BG369" s="27">
        <f t="shared" si="692"/>
        <v>5</v>
      </c>
      <c r="BH369" s="27">
        <f t="shared" si="693"/>
        <v>5</v>
      </c>
      <c r="BI369" s="27">
        <f t="shared" si="694"/>
        <v>25</v>
      </c>
      <c r="BJ369" s="29">
        <f t="shared" si="695"/>
        <v>25</v>
      </c>
      <c r="BK369" s="27" t="str">
        <f t="shared" si="731"/>
        <v>No tolerable</v>
      </c>
      <c r="BL369" s="27" t="str">
        <f t="shared" si="696"/>
        <v>Si</v>
      </c>
      <c r="BM369" s="53" t="s">
        <v>420</v>
      </c>
      <c r="BN369" s="37"/>
      <c r="BO369" s="29">
        <f t="shared" si="697"/>
        <v>0</v>
      </c>
      <c r="BP369" s="28"/>
      <c r="BQ369" s="29" t="str">
        <f t="shared" si="744"/>
        <v/>
      </c>
      <c r="BR369" s="27"/>
      <c r="BS369" s="49" t="str">
        <f t="shared" si="745"/>
        <v/>
      </c>
      <c r="BT369" s="25"/>
      <c r="BU369" s="27">
        <f t="shared" si="698"/>
        <v>25</v>
      </c>
      <c r="BV369" s="27" t="str">
        <f t="shared" si="699"/>
        <v>No tolerable</v>
      </c>
      <c r="BW369" s="29" t="str">
        <f t="shared" si="746"/>
        <v/>
      </c>
      <c r="BX369" s="27" t="str">
        <f t="shared" si="747"/>
        <v/>
      </c>
      <c r="BY369" s="27" t="str">
        <f t="shared" si="748"/>
        <v/>
      </c>
      <c r="BZ369" s="53"/>
      <c r="CA369" s="37"/>
      <c r="CB369" s="29" t="str">
        <f t="shared" si="749"/>
        <v/>
      </c>
      <c r="CC369" s="28"/>
      <c r="CD369" s="29" t="str">
        <f t="shared" si="750"/>
        <v/>
      </c>
      <c r="CE369" s="27"/>
      <c r="CF369" s="49" t="str">
        <f t="shared" si="751"/>
        <v/>
      </c>
      <c r="CG369" s="25"/>
      <c r="CH369" s="27" t="str">
        <f t="shared" si="752"/>
        <v/>
      </c>
      <c r="CI369" s="27" t="str">
        <f t="shared" si="753"/>
        <v/>
      </c>
      <c r="CJ369" s="29" t="str">
        <f t="shared" si="754"/>
        <v/>
      </c>
      <c r="CK369" s="27" t="str">
        <f t="shared" si="755"/>
        <v/>
      </c>
      <c r="CL369" s="27" t="str">
        <f t="shared" si="756"/>
        <v/>
      </c>
      <c r="CM369" s="53"/>
      <c r="CN369" s="37"/>
      <c r="CO369" s="29" t="str">
        <f t="shared" si="757"/>
        <v/>
      </c>
      <c r="CP369" s="28"/>
      <c r="CQ369" s="29" t="str">
        <f t="shared" si="758"/>
        <v/>
      </c>
      <c r="CR369" s="27"/>
      <c r="CS369" s="49" t="str">
        <f t="shared" si="759"/>
        <v/>
      </c>
      <c r="CT369" s="25"/>
      <c r="CU369" s="27" t="str">
        <f t="shared" si="760"/>
        <v/>
      </c>
      <c r="CV369" s="27" t="str">
        <f t="shared" si="761"/>
        <v/>
      </c>
      <c r="CW369" s="29" t="str">
        <f t="shared" si="762"/>
        <v/>
      </c>
      <c r="CX369" s="27" t="str">
        <f t="shared" si="763"/>
        <v/>
      </c>
      <c r="CY369" s="27" t="str">
        <f t="shared" si="764"/>
        <v/>
      </c>
      <c r="CZ369" s="30"/>
    </row>
    <row r="370" spans="1:104" ht="45.75" thickBot="1" x14ac:dyDescent="0.3">
      <c r="A370" s="17">
        <v>367</v>
      </c>
      <c r="B370" s="18" t="str">
        <f t="shared" si="732"/>
        <v>Administración de Tecnologías de la Información</v>
      </c>
      <c r="C370" s="18" t="str">
        <f t="shared" si="733"/>
        <v>Generación de emisiones</v>
      </c>
      <c r="D370" s="18" t="str">
        <f t="shared" si="734"/>
        <v>Contaminación por emisión de varios agentes clasificados</v>
      </c>
      <c r="E370" s="35">
        <v>43647</v>
      </c>
      <c r="F370" s="167" t="s">
        <v>334</v>
      </c>
      <c r="G370" s="99" t="s">
        <v>177</v>
      </c>
      <c r="H370" s="99" t="s">
        <v>337</v>
      </c>
      <c r="I370" s="26" t="s">
        <v>13</v>
      </c>
      <c r="J370" s="27" t="s">
        <v>90</v>
      </c>
      <c r="K370" s="104" t="s">
        <v>230</v>
      </c>
      <c r="L370" s="53" t="s">
        <v>264</v>
      </c>
      <c r="M370" s="37" t="s">
        <v>68</v>
      </c>
      <c r="N370" s="26" t="s">
        <v>212</v>
      </c>
      <c r="O370" s="26" t="s">
        <v>458</v>
      </c>
      <c r="P370" s="26" t="s">
        <v>19</v>
      </c>
      <c r="Q370" s="26" t="s">
        <v>44</v>
      </c>
      <c r="R370" s="27" t="s">
        <v>71</v>
      </c>
      <c r="S370" s="55" t="s">
        <v>74</v>
      </c>
      <c r="T370" s="35">
        <v>43647</v>
      </c>
      <c r="U370" s="27" t="s">
        <v>101</v>
      </c>
      <c r="V370" s="27" t="s">
        <v>103</v>
      </c>
      <c r="W370" s="27" t="str">
        <f t="shared" si="735"/>
        <v>Moderado</v>
      </c>
      <c r="X370" s="27">
        <f t="shared" si="736"/>
        <v>5</v>
      </c>
      <c r="Y370" s="27">
        <f t="shared" si="737"/>
        <v>3</v>
      </c>
      <c r="Z370" s="27">
        <f t="shared" si="738"/>
        <v>15</v>
      </c>
      <c r="AA370" s="27" t="str">
        <f t="shared" si="739"/>
        <v>Potencialmente no tolerable</v>
      </c>
      <c r="AB370" s="27" t="str">
        <f t="shared" si="740"/>
        <v>No</v>
      </c>
      <c r="AC370" s="53" t="s">
        <v>306</v>
      </c>
      <c r="AD370" s="80" t="s">
        <v>230</v>
      </c>
      <c r="AE370" s="78">
        <v>0</v>
      </c>
      <c r="AF370" s="83">
        <v>0</v>
      </c>
      <c r="AG370" s="29">
        <f t="shared" si="741"/>
        <v>0</v>
      </c>
      <c r="AH370" s="27">
        <v>0</v>
      </c>
      <c r="AI370" s="184">
        <f t="shared" si="683"/>
        <v>0</v>
      </c>
      <c r="AJ370" s="145">
        <v>44006</v>
      </c>
      <c r="AK370" s="142" t="s">
        <v>291</v>
      </c>
      <c r="AL370" s="152" t="str">
        <f>IF(MATRIZASPECTOS[[#This Row],[(2) Tipo de valoración 2020]]="","",IF(MATRIZASPECTOS[[#This Row],[(2) Tipo de valoración 2020]]="Manual","",MATRIZASPECTOS[[#This Row],[Probabilidad]]))</f>
        <v>Certeza</v>
      </c>
      <c r="AM370" s="152" t="str">
        <f>IF(MATRIZASPECTOS[[#This Row],[(2) Tipo de valoración 2020]]="","",IF(MATRIZASPECTOS[[#This Row],[(2) Tipo de valoración 2020]]="Manual","",MATRIZASPECTOS[[#This Row],[Consecuencia]]))</f>
        <v>Moderada</v>
      </c>
      <c r="AN370" s="153" t="str">
        <f t="shared" si="684"/>
        <v>Moderado</v>
      </c>
      <c r="AO370" s="153">
        <f t="shared" si="685"/>
        <v>5</v>
      </c>
      <c r="AP370" s="153">
        <f t="shared" si="686"/>
        <v>3</v>
      </c>
      <c r="AQ370" s="27">
        <f t="shared" si="687"/>
        <v>15</v>
      </c>
      <c r="AR370" s="29">
        <f t="shared" si="688"/>
        <v>15</v>
      </c>
      <c r="AS370" s="27" t="str">
        <f t="shared" si="742"/>
        <v>Potencialmente no tolerable</v>
      </c>
      <c r="AT370" s="27" t="str">
        <f t="shared" si="743"/>
        <v>No</v>
      </c>
      <c r="AU370" s="140" t="s">
        <v>300</v>
      </c>
      <c r="AV370" s="37" t="s">
        <v>230</v>
      </c>
      <c r="AW370" s="27">
        <v>0</v>
      </c>
      <c r="AX370" s="191">
        <v>0</v>
      </c>
      <c r="AY370" s="29">
        <f t="shared" si="689"/>
        <v>0</v>
      </c>
      <c r="AZ370" s="27">
        <v>0</v>
      </c>
      <c r="BA370" s="189">
        <f t="shared" si="690"/>
        <v>0</v>
      </c>
      <c r="BB370" s="145">
        <v>44105</v>
      </c>
      <c r="BC370" s="27" t="s">
        <v>292</v>
      </c>
      <c r="BD370" s="27" t="s">
        <v>100</v>
      </c>
      <c r="BE370" s="27" t="s">
        <v>103</v>
      </c>
      <c r="BF370" s="27" t="str">
        <f t="shared" si="691"/>
        <v>Bajo</v>
      </c>
      <c r="BG370" s="27">
        <f t="shared" si="692"/>
        <v>3</v>
      </c>
      <c r="BH370" s="27">
        <f t="shared" si="693"/>
        <v>3</v>
      </c>
      <c r="BI370" s="27">
        <f t="shared" si="694"/>
        <v>9</v>
      </c>
      <c r="BJ370" s="29">
        <f t="shared" si="695"/>
        <v>9</v>
      </c>
      <c r="BK370" s="27" t="str">
        <f t="shared" si="731"/>
        <v>Tolerable</v>
      </c>
      <c r="BL370" s="27" t="str">
        <f t="shared" si="696"/>
        <v>No</v>
      </c>
      <c r="BM370" s="53" t="s">
        <v>426</v>
      </c>
      <c r="BN370" s="37"/>
      <c r="BO370" s="29">
        <f t="shared" si="697"/>
        <v>0</v>
      </c>
      <c r="BP370" s="28"/>
      <c r="BQ370" s="29" t="str">
        <f t="shared" si="744"/>
        <v/>
      </c>
      <c r="BR370" s="27"/>
      <c r="BS370" s="49" t="str">
        <f t="shared" si="745"/>
        <v/>
      </c>
      <c r="BT370" s="25"/>
      <c r="BU370" s="27">
        <f t="shared" si="698"/>
        <v>15</v>
      </c>
      <c r="BV370" s="27" t="str">
        <f t="shared" si="699"/>
        <v>Potencialmente no tolerable</v>
      </c>
      <c r="BW370" s="29" t="str">
        <f t="shared" si="746"/>
        <v/>
      </c>
      <c r="BX370" s="27" t="str">
        <f t="shared" si="747"/>
        <v/>
      </c>
      <c r="BY370" s="27" t="str">
        <f t="shared" si="748"/>
        <v/>
      </c>
      <c r="BZ370" s="53"/>
      <c r="CA370" s="37"/>
      <c r="CB370" s="29" t="str">
        <f t="shared" si="749"/>
        <v/>
      </c>
      <c r="CC370" s="28"/>
      <c r="CD370" s="29" t="str">
        <f t="shared" si="750"/>
        <v/>
      </c>
      <c r="CE370" s="27"/>
      <c r="CF370" s="49" t="str">
        <f t="shared" si="751"/>
        <v/>
      </c>
      <c r="CG370" s="25"/>
      <c r="CH370" s="27" t="str">
        <f t="shared" si="752"/>
        <v/>
      </c>
      <c r="CI370" s="27" t="str">
        <f t="shared" si="753"/>
        <v/>
      </c>
      <c r="CJ370" s="29" t="str">
        <f t="shared" si="754"/>
        <v/>
      </c>
      <c r="CK370" s="27" t="str">
        <f t="shared" si="755"/>
        <v/>
      </c>
      <c r="CL370" s="27" t="str">
        <f t="shared" si="756"/>
        <v/>
      </c>
      <c r="CM370" s="53"/>
      <c r="CN370" s="37"/>
      <c r="CO370" s="29" t="str">
        <f t="shared" si="757"/>
        <v/>
      </c>
      <c r="CP370" s="28"/>
      <c r="CQ370" s="29" t="str">
        <f t="shared" si="758"/>
        <v/>
      </c>
      <c r="CR370" s="27"/>
      <c r="CS370" s="49" t="str">
        <f t="shared" si="759"/>
        <v/>
      </c>
      <c r="CT370" s="25"/>
      <c r="CU370" s="27" t="str">
        <f t="shared" si="760"/>
        <v/>
      </c>
      <c r="CV370" s="27" t="str">
        <f t="shared" si="761"/>
        <v/>
      </c>
      <c r="CW370" s="29" t="str">
        <f t="shared" si="762"/>
        <v/>
      </c>
      <c r="CX370" s="27" t="str">
        <f t="shared" si="763"/>
        <v/>
      </c>
      <c r="CY370" s="27" t="str">
        <f t="shared" si="764"/>
        <v/>
      </c>
      <c r="CZ370" s="30"/>
    </row>
    <row r="371" spans="1:104" ht="45.75" thickBot="1" x14ac:dyDescent="0.3">
      <c r="A371" s="17">
        <v>368</v>
      </c>
      <c r="B371" s="18" t="str">
        <f t="shared" si="732"/>
        <v>Administración de Tecnologías de la Información</v>
      </c>
      <c r="C371" s="18" t="str">
        <f t="shared" si="733"/>
        <v>Generación de emisiones</v>
      </c>
      <c r="D371" s="18" t="str">
        <f t="shared" si="734"/>
        <v>Contaminación por emisión de varios agentes clasificados</v>
      </c>
      <c r="E371" s="35">
        <v>43647</v>
      </c>
      <c r="F371" s="167" t="s">
        <v>334</v>
      </c>
      <c r="G371" s="99" t="s">
        <v>177</v>
      </c>
      <c r="H371" s="99" t="s">
        <v>337</v>
      </c>
      <c r="I371" s="26" t="s">
        <v>13</v>
      </c>
      <c r="J371" s="27" t="s">
        <v>90</v>
      </c>
      <c r="K371" s="104" t="s">
        <v>230</v>
      </c>
      <c r="L371" s="53" t="s">
        <v>264</v>
      </c>
      <c r="M371" s="37" t="s">
        <v>68</v>
      </c>
      <c r="N371" s="26" t="s">
        <v>211</v>
      </c>
      <c r="O371" s="26" t="s">
        <v>458</v>
      </c>
      <c r="P371" s="26" t="s">
        <v>19</v>
      </c>
      <c r="Q371" s="26" t="s">
        <v>44</v>
      </c>
      <c r="R371" s="27" t="s">
        <v>71</v>
      </c>
      <c r="S371" s="55" t="s">
        <v>74</v>
      </c>
      <c r="T371" s="35">
        <v>43647</v>
      </c>
      <c r="U371" s="27" t="s">
        <v>101</v>
      </c>
      <c r="V371" s="27" t="s">
        <v>103</v>
      </c>
      <c r="W371" s="27" t="str">
        <f t="shared" si="735"/>
        <v>Moderado</v>
      </c>
      <c r="X371" s="27">
        <f t="shared" si="736"/>
        <v>5</v>
      </c>
      <c r="Y371" s="27">
        <f t="shared" si="737"/>
        <v>3</v>
      </c>
      <c r="Z371" s="27">
        <f t="shared" si="738"/>
        <v>15</v>
      </c>
      <c r="AA371" s="27" t="str">
        <f t="shared" si="739"/>
        <v>Potencialmente no tolerable</v>
      </c>
      <c r="AB371" s="27" t="str">
        <f t="shared" si="740"/>
        <v>No</v>
      </c>
      <c r="AC371" s="53" t="s">
        <v>306</v>
      </c>
      <c r="AD371" s="80" t="s">
        <v>230</v>
      </c>
      <c r="AE371" s="78">
        <v>0</v>
      </c>
      <c r="AF371" s="83">
        <v>0</v>
      </c>
      <c r="AG371" s="29">
        <f t="shared" si="741"/>
        <v>0</v>
      </c>
      <c r="AH371" s="27">
        <v>0</v>
      </c>
      <c r="AI371" s="184">
        <f t="shared" si="683"/>
        <v>0</v>
      </c>
      <c r="AJ371" s="145">
        <v>44006</v>
      </c>
      <c r="AK371" s="142" t="s">
        <v>291</v>
      </c>
      <c r="AL371" s="152" t="str">
        <f>IF(MATRIZASPECTOS[[#This Row],[(2) Tipo de valoración 2020]]="","",IF(MATRIZASPECTOS[[#This Row],[(2) Tipo de valoración 2020]]="Manual","",MATRIZASPECTOS[[#This Row],[Probabilidad]]))</f>
        <v>Certeza</v>
      </c>
      <c r="AM371" s="152" t="str">
        <f>IF(MATRIZASPECTOS[[#This Row],[(2) Tipo de valoración 2020]]="","",IF(MATRIZASPECTOS[[#This Row],[(2) Tipo de valoración 2020]]="Manual","",MATRIZASPECTOS[[#This Row],[Consecuencia]]))</f>
        <v>Moderada</v>
      </c>
      <c r="AN371" s="153" t="str">
        <f t="shared" si="684"/>
        <v>Moderado</v>
      </c>
      <c r="AO371" s="153">
        <f t="shared" si="685"/>
        <v>5</v>
      </c>
      <c r="AP371" s="153">
        <f t="shared" si="686"/>
        <v>3</v>
      </c>
      <c r="AQ371" s="27">
        <f t="shared" si="687"/>
        <v>15</v>
      </c>
      <c r="AR371" s="29">
        <f t="shared" si="688"/>
        <v>15</v>
      </c>
      <c r="AS371" s="27" t="str">
        <f t="shared" si="742"/>
        <v>Potencialmente no tolerable</v>
      </c>
      <c r="AT371" s="27" t="str">
        <f t="shared" si="743"/>
        <v>No</v>
      </c>
      <c r="AU371" s="140" t="s">
        <v>282</v>
      </c>
      <c r="AV371" s="37" t="s">
        <v>230</v>
      </c>
      <c r="AW371" s="27">
        <v>0</v>
      </c>
      <c r="AX371" s="191">
        <v>0</v>
      </c>
      <c r="AY371" s="29">
        <f t="shared" si="689"/>
        <v>0</v>
      </c>
      <c r="AZ371" s="27">
        <v>0</v>
      </c>
      <c r="BA371" s="189">
        <f t="shared" si="690"/>
        <v>0</v>
      </c>
      <c r="BB371" s="145">
        <v>44105</v>
      </c>
      <c r="BC371" s="27" t="s">
        <v>292</v>
      </c>
      <c r="BD371" s="27" t="s">
        <v>100</v>
      </c>
      <c r="BE371" s="27" t="s">
        <v>103</v>
      </c>
      <c r="BF371" s="27" t="str">
        <f t="shared" si="691"/>
        <v>Bajo</v>
      </c>
      <c r="BG371" s="27">
        <f t="shared" si="692"/>
        <v>3</v>
      </c>
      <c r="BH371" s="27">
        <f t="shared" si="693"/>
        <v>3</v>
      </c>
      <c r="BI371" s="27">
        <f t="shared" si="694"/>
        <v>9</v>
      </c>
      <c r="BJ371" s="29">
        <f t="shared" si="695"/>
        <v>9</v>
      </c>
      <c r="BK371" s="27" t="str">
        <f t="shared" si="731"/>
        <v>Tolerable</v>
      </c>
      <c r="BL371" s="27" t="str">
        <f t="shared" si="696"/>
        <v>No</v>
      </c>
      <c r="BM371" s="53" t="s">
        <v>425</v>
      </c>
      <c r="BN371" s="37"/>
      <c r="BO371" s="29">
        <f t="shared" si="697"/>
        <v>0</v>
      </c>
      <c r="BP371" s="28"/>
      <c r="BQ371" s="29" t="str">
        <f t="shared" si="744"/>
        <v/>
      </c>
      <c r="BR371" s="27"/>
      <c r="BS371" s="49" t="str">
        <f t="shared" si="745"/>
        <v/>
      </c>
      <c r="BT371" s="25"/>
      <c r="BU371" s="27">
        <f t="shared" si="698"/>
        <v>15</v>
      </c>
      <c r="BV371" s="27" t="str">
        <f t="shared" si="699"/>
        <v>Potencialmente no tolerable</v>
      </c>
      <c r="BW371" s="29" t="str">
        <f t="shared" si="746"/>
        <v/>
      </c>
      <c r="BX371" s="27" t="str">
        <f t="shared" si="747"/>
        <v/>
      </c>
      <c r="BY371" s="27" t="str">
        <f t="shared" si="748"/>
        <v/>
      </c>
      <c r="BZ371" s="53"/>
      <c r="CA371" s="37"/>
      <c r="CB371" s="29" t="str">
        <f t="shared" si="749"/>
        <v/>
      </c>
      <c r="CC371" s="28"/>
      <c r="CD371" s="29" t="str">
        <f t="shared" si="750"/>
        <v/>
      </c>
      <c r="CE371" s="27"/>
      <c r="CF371" s="49" t="str">
        <f t="shared" si="751"/>
        <v/>
      </c>
      <c r="CG371" s="25"/>
      <c r="CH371" s="27" t="str">
        <f t="shared" si="752"/>
        <v/>
      </c>
      <c r="CI371" s="27" t="str">
        <f t="shared" si="753"/>
        <v/>
      </c>
      <c r="CJ371" s="29" t="str">
        <f t="shared" si="754"/>
        <v/>
      </c>
      <c r="CK371" s="27" t="str">
        <f t="shared" si="755"/>
        <v/>
      </c>
      <c r="CL371" s="27" t="str">
        <f t="shared" si="756"/>
        <v/>
      </c>
      <c r="CM371" s="53"/>
      <c r="CN371" s="37"/>
      <c r="CO371" s="29" t="str">
        <f t="shared" si="757"/>
        <v/>
      </c>
      <c r="CP371" s="28"/>
      <c r="CQ371" s="29" t="str">
        <f t="shared" si="758"/>
        <v/>
      </c>
      <c r="CR371" s="27"/>
      <c r="CS371" s="49" t="str">
        <f t="shared" si="759"/>
        <v/>
      </c>
      <c r="CT371" s="25"/>
      <c r="CU371" s="27" t="str">
        <f t="shared" si="760"/>
        <v/>
      </c>
      <c r="CV371" s="27" t="str">
        <f t="shared" si="761"/>
        <v/>
      </c>
      <c r="CW371" s="29" t="str">
        <f t="shared" si="762"/>
        <v/>
      </c>
      <c r="CX371" s="27" t="str">
        <f t="shared" si="763"/>
        <v/>
      </c>
      <c r="CY371" s="27" t="str">
        <f t="shared" si="764"/>
        <v/>
      </c>
      <c r="CZ371" s="30"/>
    </row>
    <row r="372" spans="1:104" ht="45.75" thickBot="1" x14ac:dyDescent="0.3">
      <c r="A372" s="17">
        <v>369</v>
      </c>
      <c r="B372" s="18" t="str">
        <f>IF(I372="","",I372)</f>
        <v>Administración de Tecnologías de la Información</v>
      </c>
      <c r="C372" s="18" t="str">
        <f t="shared" ref="C372:D374" si="765">IF(P372="","",P372)</f>
        <v>Generación de residuos</v>
      </c>
      <c r="D372" s="18" t="str">
        <f t="shared" si="765"/>
        <v>Contaminación por generación de residuos peligrosos</v>
      </c>
      <c r="E372" s="35">
        <v>43647</v>
      </c>
      <c r="F372" s="167" t="s">
        <v>334</v>
      </c>
      <c r="G372" s="99" t="s">
        <v>177</v>
      </c>
      <c r="H372" s="99" t="s">
        <v>337</v>
      </c>
      <c r="I372" s="26" t="s">
        <v>13</v>
      </c>
      <c r="J372" s="27" t="s">
        <v>90</v>
      </c>
      <c r="K372" s="104" t="s">
        <v>230</v>
      </c>
      <c r="L372" s="53" t="s">
        <v>264</v>
      </c>
      <c r="M372" s="37" t="s">
        <v>68</v>
      </c>
      <c r="N372" s="26" t="s">
        <v>255</v>
      </c>
      <c r="O372" s="26" t="s">
        <v>461</v>
      </c>
      <c r="P372" s="26" t="s">
        <v>23</v>
      </c>
      <c r="Q372" s="26" t="s">
        <v>56</v>
      </c>
      <c r="R372" s="27" t="s">
        <v>71</v>
      </c>
      <c r="S372" s="55" t="s">
        <v>76</v>
      </c>
      <c r="T372" s="35">
        <v>43647</v>
      </c>
      <c r="U372" s="27" t="s">
        <v>101</v>
      </c>
      <c r="V372" s="27" t="s">
        <v>103</v>
      </c>
      <c r="W372" s="27" t="str">
        <f>IF(Z372="","",IF(Z372&lt;=10,"Bajo",IF(Z372&lt;=15,"Moderado",IF(Z372&gt;15,"Alto",""))))</f>
        <v>Moderado</v>
      </c>
      <c r="X372" s="27">
        <f t="shared" si="736"/>
        <v>5</v>
      </c>
      <c r="Y372" s="27">
        <f t="shared" si="737"/>
        <v>3</v>
      </c>
      <c r="Z372" s="27">
        <f>IF(X372="","",IF(Y372="","",(X372*Y372)))</f>
        <v>15</v>
      </c>
      <c r="AA372" s="27" t="str">
        <f>IF(Z372="","",IF(Z372&lt;=10,"Tolerable",IF(Z372&lt;=15,"Potencialmente no tolerable",IF(Z372&gt;15,"No tolerable",""))))</f>
        <v>Potencialmente no tolerable</v>
      </c>
      <c r="AB372" s="27" t="str">
        <f>IF(AA372="","",IF(AA372="Tolerable","No",IF(AA372="Potencialmente no tolerable","No",IF(AA372="No tolerable","Si",""))))</f>
        <v>No</v>
      </c>
      <c r="AC372" s="53" t="s">
        <v>403</v>
      </c>
      <c r="AD372" s="80" t="s">
        <v>230</v>
      </c>
      <c r="AE372" s="27">
        <v>0</v>
      </c>
      <c r="AF372" s="28">
        <v>0</v>
      </c>
      <c r="AG372" s="29">
        <f>IF(AE372="","",IF(AF372="","",(AE372-(AE372*AF372))))</f>
        <v>0</v>
      </c>
      <c r="AH372" s="27">
        <v>0</v>
      </c>
      <c r="AI372" s="184">
        <f t="shared" si="683"/>
        <v>0</v>
      </c>
      <c r="AJ372" s="145">
        <v>44006</v>
      </c>
      <c r="AK372" s="142" t="s">
        <v>291</v>
      </c>
      <c r="AL372" s="152" t="str">
        <f>IF(MATRIZASPECTOS[[#This Row],[(2) Tipo de valoración 2020]]="","",IF(MATRIZASPECTOS[[#This Row],[(2) Tipo de valoración 2020]]="Manual","",MATRIZASPECTOS[[#This Row],[Probabilidad]]))</f>
        <v>Certeza</v>
      </c>
      <c r="AM372" s="152" t="str">
        <f>IF(MATRIZASPECTOS[[#This Row],[(2) Tipo de valoración 2020]]="","",IF(MATRIZASPECTOS[[#This Row],[(2) Tipo de valoración 2020]]="Manual","",MATRIZASPECTOS[[#This Row],[Consecuencia]]))</f>
        <v>Moderada</v>
      </c>
      <c r="AN372" s="153" t="str">
        <f t="shared" si="684"/>
        <v>Moderado</v>
      </c>
      <c r="AO372" s="153">
        <f t="shared" si="685"/>
        <v>5</v>
      </c>
      <c r="AP372" s="153">
        <f t="shared" si="686"/>
        <v>3</v>
      </c>
      <c r="AQ372" s="27">
        <f t="shared" si="687"/>
        <v>15</v>
      </c>
      <c r="AR372" s="29">
        <f t="shared" si="688"/>
        <v>15</v>
      </c>
      <c r="AS372" s="27" t="str">
        <f>IF(AR372="","",IF(AR372&lt;=10,"Tolerable",IF(AR372&lt;=15,"Potencialmente no tolerable",IF(AR372&gt;15,"No tolerable",""))))</f>
        <v>Potencialmente no tolerable</v>
      </c>
      <c r="AT372" s="27" t="str">
        <f>IF(AS372="","",IF(AS372="Tolerable","No",IF(AS372="Potencialmente no tolerable","No",IF(AS372="No tolerable","Si",""))))</f>
        <v>No</v>
      </c>
      <c r="AU372" s="53" t="s">
        <v>316</v>
      </c>
      <c r="AV372" s="37" t="s">
        <v>230</v>
      </c>
      <c r="AW372" s="27">
        <v>0</v>
      </c>
      <c r="AX372" s="191">
        <v>0</v>
      </c>
      <c r="AY372" s="29">
        <f t="shared" si="689"/>
        <v>0</v>
      </c>
      <c r="AZ372" s="27">
        <v>0</v>
      </c>
      <c r="BA372" s="189">
        <f t="shared" si="690"/>
        <v>0</v>
      </c>
      <c r="BB372" s="142">
        <v>44105</v>
      </c>
      <c r="BC372" s="27" t="s">
        <v>291</v>
      </c>
      <c r="BD372" s="27" t="str">
        <f>IF(MATRIZASPECTOS[[#This Row],[(E) Tipo de valoración extraordinaria 2020]]="","",IF(MATRIZASPECTOS[[#This Row],[(E) Tipo de valoración extraordinaria 2020]]="Manual","",MATRIZASPECTOS[[#This Row],[(2) Probabilidad]]))</f>
        <v>Certeza</v>
      </c>
      <c r="BE372" s="27" t="str">
        <f>IF(MATRIZASPECTOS[[#This Row],[(E) Tipo de valoración extraordinaria 2020]]="","",IF(MATRIZASPECTOS[[#This Row],[(E) Tipo de valoración extraordinaria 2020]]="Manual","",MATRIZASPECTOS[[#This Row],[(2) Consecuencia]]))</f>
        <v>Moderada</v>
      </c>
      <c r="BF372" s="27" t="str">
        <f t="shared" si="691"/>
        <v>Moderado</v>
      </c>
      <c r="BG372" s="27">
        <f t="shared" si="692"/>
        <v>5</v>
      </c>
      <c r="BH372" s="27">
        <f t="shared" si="693"/>
        <v>3</v>
      </c>
      <c r="BI372" s="27">
        <f t="shared" si="694"/>
        <v>15</v>
      </c>
      <c r="BJ372" s="29">
        <f t="shared" si="695"/>
        <v>15</v>
      </c>
      <c r="BK372" s="27" t="str">
        <f>IF(BJ372="","",IF(BJ372&lt;=10,"Tolerable",IF(BJ372&lt;=15,"Potencialmente no tolerable",IF(BJ372&gt;15,"No tolerable",""))))</f>
        <v>Potencialmente no tolerable</v>
      </c>
      <c r="BL372" s="27" t="str">
        <f t="shared" si="696"/>
        <v>No</v>
      </c>
      <c r="BM372" s="53" t="s">
        <v>404</v>
      </c>
      <c r="BN372" s="37"/>
      <c r="BO372" s="29">
        <f t="shared" si="697"/>
        <v>0</v>
      </c>
      <c r="BP372" s="28"/>
      <c r="BQ372" s="29" t="str">
        <f>IF(BO372="","",IF(BP372="","",(BO372-(BO372*BP372))))</f>
        <v/>
      </c>
      <c r="BR372" s="27"/>
      <c r="BS372" s="49" t="str">
        <f>IF(BQ372="","",IF(BR372="","",((BQ372-BR372)/BQ372)))</f>
        <v/>
      </c>
      <c r="BT372" s="25"/>
      <c r="BU372" s="27">
        <f t="shared" si="698"/>
        <v>15</v>
      </c>
      <c r="BV372" s="27" t="str">
        <f t="shared" si="699"/>
        <v>Potencialmente no tolerable</v>
      </c>
      <c r="BW372" s="29" t="str">
        <f>IF(BS372="","",(IF(BS372&lt;=-1%,(BU372+(ABS(BU372*BS372))),(BU372-((ABS(BU372*BS372))+BP372)))))</f>
        <v/>
      </c>
      <c r="BX372" s="27" t="str">
        <f>IF(BW372="","",IF(BW372&lt;=10,"Tolerable",IF(BW372&lt;=15,"Potencialmente no tolerable",IF(BW372&gt;15,"No tolerable",""))))</f>
        <v/>
      </c>
      <c r="BY372" s="27" t="str">
        <f>IF(BX372="","",IF(BX372="Tolerable","No",IF(BX372="Potencialmente no tolerable","No",IF(BX372="No tolerable","Si",""))))</f>
        <v/>
      </c>
      <c r="BZ372" s="53"/>
      <c r="CA372" s="37"/>
      <c r="CB372" s="29" t="str">
        <f>IF(BR372="","",BR372)</f>
        <v/>
      </c>
      <c r="CC372" s="28"/>
      <c r="CD372" s="29" t="str">
        <f>IF(CB372="","",IF(CC372="","",(CB372-(CB372*CC372))))</f>
        <v/>
      </c>
      <c r="CE372" s="27"/>
      <c r="CF372" s="49" t="str">
        <f>IF(CD372="","",IF(CE372="","",((CD372-CE372)/CD372)))</f>
        <v/>
      </c>
      <c r="CG372" s="25"/>
      <c r="CH372" s="27" t="str">
        <f t="shared" ref="CH372:CI374" si="766">IF(BW372="","",BW372)</f>
        <v/>
      </c>
      <c r="CI372" s="27" t="str">
        <f t="shared" si="766"/>
        <v/>
      </c>
      <c r="CJ372" s="29" t="str">
        <f>IF(CF372="","",(IF(CF372&lt;=-1%,(CH372+(ABS(CH372*CF372))),(CH372-((ABS(CH372*CF372))+CC372)))))</f>
        <v/>
      </c>
      <c r="CK372" s="27" t="str">
        <f>IF(CJ372="","",IF(CJ372&lt;=10,"Tolerable",IF(CJ372&lt;=15,"Potencialmente no tolerable",IF(CJ372&gt;15,"No tolerable",""))))</f>
        <v/>
      </c>
      <c r="CL372" s="27" t="str">
        <f>IF(CK372="","",IF(CK372="Tolerable","No",IF(CK372="Potencialmente no tolerable","No",IF(CK372="No tolerable","Si",""))))</f>
        <v/>
      </c>
      <c r="CM372" s="53"/>
      <c r="CN372" s="37"/>
      <c r="CO372" s="29" t="str">
        <f>IF(CE372="","",CE372)</f>
        <v/>
      </c>
      <c r="CP372" s="28"/>
      <c r="CQ372" s="29" t="str">
        <f>IF(CO372="","",IF(CP372="","",(CO372-(CO372*CP372))))</f>
        <v/>
      </c>
      <c r="CR372" s="27"/>
      <c r="CS372" s="49" t="str">
        <f>IF(CQ372="","",IF(CR372="","",((CQ372-CR372)/CQ372)))</f>
        <v/>
      </c>
      <c r="CT372" s="25"/>
      <c r="CU372" s="27" t="str">
        <f t="shared" ref="CU372:CV374" si="767">IF(CJ372="","",CJ372)</f>
        <v/>
      </c>
      <c r="CV372" s="27" t="str">
        <f t="shared" si="767"/>
        <v/>
      </c>
      <c r="CW372" s="29" t="str">
        <f>IF(CS372="","",(IF(CS372&lt;=-1%,(CU372+(ABS(CU372*CS372))),(CU372-((ABS(CU372*CS372))+CP372)))))</f>
        <v/>
      </c>
      <c r="CX372" s="27" t="str">
        <f>IF(CW372="","",IF(CW372&lt;=10,"Tolerable",IF(CW372&lt;=15,"Potencialmente no tolerable",IF(CW372&gt;15,"No tolerable",""))))</f>
        <v/>
      </c>
      <c r="CY372" s="27" t="str">
        <f>IF(CX372="","",IF(CX372="Tolerable","No",IF(CX372="Potencialmente no tolerable","No",IF(CX372="No tolerable","Si",""))))</f>
        <v/>
      </c>
      <c r="CZ372" s="30"/>
    </row>
    <row r="373" spans="1:104" ht="54.75" thickBot="1" x14ac:dyDescent="0.3">
      <c r="A373" s="17">
        <v>370</v>
      </c>
      <c r="B373" s="18" t="str">
        <f>IF(I373="","",I373)</f>
        <v>Administración de Tecnologías de la Información</v>
      </c>
      <c r="C373" s="18" t="str">
        <f t="shared" si="765"/>
        <v>Generación de residuos</v>
      </c>
      <c r="D373" s="18" t="str">
        <f t="shared" si="765"/>
        <v>Contaminación por generación de residuos peligrosos</v>
      </c>
      <c r="E373" s="35">
        <v>43647</v>
      </c>
      <c r="F373" s="167" t="s">
        <v>334</v>
      </c>
      <c r="G373" s="99" t="s">
        <v>177</v>
      </c>
      <c r="H373" s="99" t="s">
        <v>337</v>
      </c>
      <c r="I373" s="26" t="s">
        <v>13</v>
      </c>
      <c r="J373" s="27" t="s">
        <v>90</v>
      </c>
      <c r="K373" s="104" t="s">
        <v>230</v>
      </c>
      <c r="L373" s="53" t="s">
        <v>264</v>
      </c>
      <c r="M373" s="37" t="s">
        <v>68</v>
      </c>
      <c r="N373" s="26" t="s">
        <v>256</v>
      </c>
      <c r="O373" s="26" t="s">
        <v>461</v>
      </c>
      <c r="P373" s="26" t="s">
        <v>23</v>
      </c>
      <c r="Q373" s="26" t="s">
        <v>56</v>
      </c>
      <c r="R373" s="27" t="s">
        <v>71</v>
      </c>
      <c r="S373" s="55" t="s">
        <v>76</v>
      </c>
      <c r="T373" s="35">
        <v>43647</v>
      </c>
      <c r="U373" s="27" t="s">
        <v>101</v>
      </c>
      <c r="V373" s="27" t="s">
        <v>104</v>
      </c>
      <c r="W373" s="27" t="str">
        <f>IF(Z373="","",IF(Z373&lt;=10,"Bajo",IF(Z373&lt;=15,"Moderado",IF(Z373&gt;15,"Alto",""))))</f>
        <v>Alto</v>
      </c>
      <c r="X373" s="27">
        <f t="shared" si="736"/>
        <v>5</v>
      </c>
      <c r="Y373" s="27">
        <f t="shared" si="737"/>
        <v>5</v>
      </c>
      <c r="Z373" s="27">
        <f>IF(X373="","",IF(Y373="","",(X373*Y373)))</f>
        <v>25</v>
      </c>
      <c r="AA373" s="27" t="str">
        <f>IF(Z373="","",IF(Z373&lt;=10,"Tolerable",IF(Z373&lt;=15,"Potencialmente no tolerable",IF(Z373&gt;15,"No tolerable",""))))</f>
        <v>No tolerable</v>
      </c>
      <c r="AB373" s="27" t="str">
        <f>IF(AA373="","",IF(AA373="Tolerable","No",IF(AA373="Potencialmente no tolerable","No",IF(AA373="No tolerable","Si",""))))</f>
        <v>Si</v>
      </c>
      <c r="AC373" s="53" t="s">
        <v>311</v>
      </c>
      <c r="AD373" s="80" t="s">
        <v>230</v>
      </c>
      <c r="AE373" s="27">
        <v>0</v>
      </c>
      <c r="AF373" s="28">
        <v>0</v>
      </c>
      <c r="AG373" s="29">
        <f>IF(AE373="","",IF(AF373="","",(AE373-(AE373*AF373))))</f>
        <v>0</v>
      </c>
      <c r="AH373" s="27">
        <v>0</v>
      </c>
      <c r="AI373" s="184">
        <f t="shared" si="683"/>
        <v>0</v>
      </c>
      <c r="AJ373" s="145">
        <v>44006</v>
      </c>
      <c r="AK373" s="142" t="s">
        <v>291</v>
      </c>
      <c r="AL373" s="152" t="str">
        <f>IF(MATRIZASPECTOS[[#This Row],[(2) Tipo de valoración 2020]]="","",IF(MATRIZASPECTOS[[#This Row],[(2) Tipo de valoración 2020]]="Manual","",MATRIZASPECTOS[[#This Row],[Probabilidad]]))</f>
        <v>Certeza</v>
      </c>
      <c r="AM373" s="152" t="str">
        <f>IF(MATRIZASPECTOS[[#This Row],[(2) Tipo de valoración 2020]]="","",IF(MATRIZASPECTOS[[#This Row],[(2) Tipo de valoración 2020]]="Manual","",MATRIZASPECTOS[[#This Row],[Consecuencia]]))</f>
        <v>Alta</v>
      </c>
      <c r="AN373" s="153" t="str">
        <f t="shared" si="684"/>
        <v>Alto</v>
      </c>
      <c r="AO373" s="153">
        <f t="shared" si="685"/>
        <v>5</v>
      </c>
      <c r="AP373" s="153">
        <f t="shared" si="686"/>
        <v>5</v>
      </c>
      <c r="AQ373" s="27">
        <f t="shared" si="687"/>
        <v>25</v>
      </c>
      <c r="AR373" s="29">
        <f t="shared" si="688"/>
        <v>25</v>
      </c>
      <c r="AS373" s="27" t="str">
        <f>IF(AR373="","",IF(AR373&lt;=10,"Tolerable",IF(AR373&lt;=15,"Potencialmente no tolerable",IF(AR373&gt;15,"No tolerable",""))))</f>
        <v>No tolerable</v>
      </c>
      <c r="AT373" s="27" t="str">
        <f>IF(AS373="","",IF(AS373="Tolerable","No",IF(AS373="Potencialmente no tolerable","No",IF(AS373="No tolerable","Si",""))))</f>
        <v>Si</v>
      </c>
      <c r="AU373" s="53" t="s">
        <v>325</v>
      </c>
      <c r="AV373" s="37" t="s">
        <v>230</v>
      </c>
      <c r="AW373" s="27">
        <v>0</v>
      </c>
      <c r="AX373" s="191">
        <v>0</v>
      </c>
      <c r="AY373" s="29">
        <f t="shared" si="689"/>
        <v>0</v>
      </c>
      <c r="AZ373" s="27">
        <v>0</v>
      </c>
      <c r="BA373" s="189">
        <f t="shared" si="690"/>
        <v>0</v>
      </c>
      <c r="BB373" s="145">
        <v>44105</v>
      </c>
      <c r="BC373" s="27" t="s">
        <v>292</v>
      </c>
      <c r="BD373" s="27" t="s">
        <v>100</v>
      </c>
      <c r="BE373" s="27" t="s">
        <v>103</v>
      </c>
      <c r="BF373" s="27" t="str">
        <f t="shared" si="691"/>
        <v>Bajo</v>
      </c>
      <c r="BG373" s="27">
        <f t="shared" si="692"/>
        <v>3</v>
      </c>
      <c r="BH373" s="27">
        <f t="shared" si="693"/>
        <v>3</v>
      </c>
      <c r="BI373" s="27">
        <f t="shared" si="694"/>
        <v>9</v>
      </c>
      <c r="BJ373" s="29">
        <f t="shared" si="695"/>
        <v>9</v>
      </c>
      <c r="BK373" s="27" t="str">
        <f>IF(BJ373="","",IF(BJ373&lt;=10,"Tolerable",IF(BJ373&lt;=15,"Potencialmente no tolerable",IF(BJ373&gt;15,"No tolerable",""))))</f>
        <v>Tolerable</v>
      </c>
      <c r="BL373" s="27" t="str">
        <f t="shared" si="696"/>
        <v>No</v>
      </c>
      <c r="BM373" s="53" t="s">
        <v>439</v>
      </c>
      <c r="BN373" s="37"/>
      <c r="BO373" s="29">
        <f t="shared" si="697"/>
        <v>0</v>
      </c>
      <c r="BP373" s="28"/>
      <c r="BQ373" s="29" t="str">
        <f>IF(BO373="","",IF(BP373="","",(BO373-(BO373*BP373))))</f>
        <v/>
      </c>
      <c r="BR373" s="27"/>
      <c r="BS373" s="49" t="str">
        <f>IF(BQ373="","",IF(BR373="","",((BQ373-BR373)/BQ373)))</f>
        <v/>
      </c>
      <c r="BT373" s="25"/>
      <c r="BU373" s="27">
        <f t="shared" si="698"/>
        <v>25</v>
      </c>
      <c r="BV373" s="27" t="str">
        <f t="shared" si="699"/>
        <v>No tolerable</v>
      </c>
      <c r="BW373" s="29" t="str">
        <f>IF(BS373="","",(IF(BS373&lt;=-1%,(BU373+(ABS(BU373*BS373))),(BU373-((ABS(BU373*BS373))+BP373)))))</f>
        <v/>
      </c>
      <c r="BX373" s="27" t="str">
        <f>IF(BW373="","",IF(BW373&lt;=10,"Tolerable",IF(BW373&lt;=15,"Potencialmente no tolerable",IF(BW373&gt;15,"No tolerable",""))))</f>
        <v/>
      </c>
      <c r="BY373" s="27" t="str">
        <f>IF(BX373="","",IF(BX373="Tolerable","No",IF(BX373="Potencialmente no tolerable","No",IF(BX373="No tolerable","Si",""))))</f>
        <v/>
      </c>
      <c r="BZ373" s="53"/>
      <c r="CA373" s="37"/>
      <c r="CB373" s="29" t="str">
        <f>IF(BR373="","",BR373)</f>
        <v/>
      </c>
      <c r="CC373" s="28"/>
      <c r="CD373" s="29" t="str">
        <f>IF(CB373="","",IF(CC373="","",(CB373-(CB373*CC373))))</f>
        <v/>
      </c>
      <c r="CE373" s="27"/>
      <c r="CF373" s="49" t="str">
        <f>IF(CD373="","",IF(CE373="","",((CD373-CE373)/CD373)))</f>
        <v/>
      </c>
      <c r="CG373" s="25"/>
      <c r="CH373" s="27" t="str">
        <f t="shared" si="766"/>
        <v/>
      </c>
      <c r="CI373" s="27" t="str">
        <f t="shared" si="766"/>
        <v/>
      </c>
      <c r="CJ373" s="29" t="str">
        <f>IF(CF373="","",(IF(CF373&lt;=-1%,(CH373+(ABS(CH373*CF373))),(CH373-((ABS(CH373*CF373))+CC373)))))</f>
        <v/>
      </c>
      <c r="CK373" s="27" t="str">
        <f>IF(CJ373="","",IF(CJ373&lt;=10,"Tolerable",IF(CJ373&lt;=15,"Potencialmente no tolerable",IF(CJ373&gt;15,"No tolerable",""))))</f>
        <v/>
      </c>
      <c r="CL373" s="27" t="str">
        <f>IF(CK373="","",IF(CK373="Tolerable","No",IF(CK373="Potencialmente no tolerable","No",IF(CK373="No tolerable","Si",""))))</f>
        <v/>
      </c>
      <c r="CM373" s="53"/>
      <c r="CN373" s="37"/>
      <c r="CO373" s="29" t="str">
        <f>IF(CE373="","",CE373)</f>
        <v/>
      </c>
      <c r="CP373" s="28"/>
      <c r="CQ373" s="29" t="str">
        <f>IF(CO373="","",IF(CP373="","",(CO373-(CO373*CP373))))</f>
        <v/>
      </c>
      <c r="CR373" s="27"/>
      <c r="CS373" s="49" t="str">
        <f>IF(CQ373="","",IF(CR373="","",((CQ373-CR373)/CQ373)))</f>
        <v/>
      </c>
      <c r="CT373" s="25"/>
      <c r="CU373" s="27" t="str">
        <f t="shared" si="767"/>
        <v/>
      </c>
      <c r="CV373" s="27" t="str">
        <f t="shared" si="767"/>
        <v/>
      </c>
      <c r="CW373" s="29" t="str">
        <f>IF(CS373="","",(IF(CS373&lt;=-1%,(CU373+(ABS(CU373*CS373))),(CU373-((ABS(CU373*CS373))+CP373)))))</f>
        <v/>
      </c>
      <c r="CX373" s="27" t="str">
        <f>IF(CW373="","",IF(CW373&lt;=10,"Tolerable",IF(CW373&lt;=15,"Potencialmente no tolerable",IF(CW373&gt;15,"No tolerable",""))))</f>
        <v/>
      </c>
      <c r="CY373" s="27" t="str">
        <f>IF(CX373="","",IF(CX373="Tolerable","No",IF(CX373="Potencialmente no tolerable","No",IF(CX373="No tolerable","Si",""))))</f>
        <v/>
      </c>
      <c r="CZ373" s="30"/>
    </row>
    <row r="374" spans="1:104" ht="54.75" thickBot="1" x14ac:dyDescent="0.3">
      <c r="A374" s="17">
        <v>371</v>
      </c>
      <c r="B374" s="18" t="str">
        <f>IF(I374="","",I374)</f>
        <v>Administración de Tecnologías de la Información</v>
      </c>
      <c r="C374" s="18" t="str">
        <f t="shared" si="765"/>
        <v>Generación de residuos</v>
      </c>
      <c r="D374" s="18" t="str">
        <f t="shared" si="765"/>
        <v>Contaminación por generación de residuos peligrosos</v>
      </c>
      <c r="E374" s="35">
        <v>43647</v>
      </c>
      <c r="F374" s="167" t="s">
        <v>334</v>
      </c>
      <c r="G374" s="99" t="s">
        <v>177</v>
      </c>
      <c r="H374" s="99" t="s">
        <v>337</v>
      </c>
      <c r="I374" s="26" t="s">
        <v>13</v>
      </c>
      <c r="J374" s="27" t="s">
        <v>90</v>
      </c>
      <c r="K374" s="104" t="s">
        <v>230</v>
      </c>
      <c r="L374" s="53" t="s">
        <v>264</v>
      </c>
      <c r="M374" s="37" t="s">
        <v>68</v>
      </c>
      <c r="N374" s="26" t="s">
        <v>257</v>
      </c>
      <c r="O374" s="26" t="s">
        <v>461</v>
      </c>
      <c r="P374" s="26" t="s">
        <v>23</v>
      </c>
      <c r="Q374" s="26" t="s">
        <v>56</v>
      </c>
      <c r="R374" s="27" t="s">
        <v>71</v>
      </c>
      <c r="S374" s="55" t="s">
        <v>76</v>
      </c>
      <c r="T374" s="35">
        <v>43647</v>
      </c>
      <c r="U374" s="27" t="s">
        <v>101</v>
      </c>
      <c r="V374" s="27" t="s">
        <v>103</v>
      </c>
      <c r="W374" s="27" t="str">
        <f>IF(Z374="","",IF(Z374&lt;=10,"Bajo",IF(Z374&lt;=15,"Moderado",IF(Z374&gt;15,"Alto",""))))</f>
        <v>Moderado</v>
      </c>
      <c r="X374" s="27">
        <f t="shared" si="736"/>
        <v>5</v>
      </c>
      <c r="Y374" s="27">
        <f t="shared" si="737"/>
        <v>3</v>
      </c>
      <c r="Z374" s="27">
        <f>IF(X374="","",IF(Y374="","",(X374*Y374)))</f>
        <v>15</v>
      </c>
      <c r="AA374" s="27" t="str">
        <f>IF(Z374="","",IF(Z374&lt;=10,"Tolerable",IF(Z374&lt;=15,"Potencialmente no tolerable",IF(Z374&gt;15,"No tolerable",""))))</f>
        <v>Potencialmente no tolerable</v>
      </c>
      <c r="AB374" s="27" t="str">
        <f>IF(AA374="","",IF(AA374="Tolerable","No",IF(AA374="Potencialmente no tolerable","No",IF(AA374="No tolerable","Si",""))))</f>
        <v>No</v>
      </c>
      <c r="AC374" s="53" t="s">
        <v>311</v>
      </c>
      <c r="AD374" s="80" t="s">
        <v>230</v>
      </c>
      <c r="AE374" s="27">
        <v>0</v>
      </c>
      <c r="AF374" s="28">
        <v>0</v>
      </c>
      <c r="AG374" s="29">
        <f>IF(AE374="","",IF(AF374="","",(AE374-(AE374*AF374))))</f>
        <v>0</v>
      </c>
      <c r="AH374" s="27">
        <v>0</v>
      </c>
      <c r="AI374" s="184">
        <f t="shared" si="683"/>
        <v>0</v>
      </c>
      <c r="AJ374" s="145">
        <v>44006</v>
      </c>
      <c r="AK374" s="142" t="s">
        <v>291</v>
      </c>
      <c r="AL374" s="152" t="str">
        <f>IF(MATRIZASPECTOS[[#This Row],[(2) Tipo de valoración 2020]]="","",IF(MATRIZASPECTOS[[#This Row],[(2) Tipo de valoración 2020]]="Manual","",MATRIZASPECTOS[[#This Row],[Probabilidad]]))</f>
        <v>Certeza</v>
      </c>
      <c r="AM374" s="152" t="str">
        <f>IF(MATRIZASPECTOS[[#This Row],[(2) Tipo de valoración 2020]]="","",IF(MATRIZASPECTOS[[#This Row],[(2) Tipo de valoración 2020]]="Manual","",MATRIZASPECTOS[[#This Row],[Consecuencia]]))</f>
        <v>Moderada</v>
      </c>
      <c r="AN374" s="153" t="str">
        <f t="shared" si="684"/>
        <v>Moderado</v>
      </c>
      <c r="AO374" s="153">
        <f t="shared" si="685"/>
        <v>5</v>
      </c>
      <c r="AP374" s="153">
        <f t="shared" si="686"/>
        <v>3</v>
      </c>
      <c r="AQ374" s="27">
        <f t="shared" si="687"/>
        <v>15</v>
      </c>
      <c r="AR374" s="29">
        <f t="shared" si="688"/>
        <v>15</v>
      </c>
      <c r="AS374" s="27" t="str">
        <f>IF(AR374="","",IF(AR374&lt;=10,"Tolerable",IF(AR374&lt;=15,"Potencialmente no tolerable",IF(AR374&gt;15,"No tolerable",""))))</f>
        <v>Potencialmente no tolerable</v>
      </c>
      <c r="AT374" s="27" t="str">
        <f>IF(AS374="","",IF(AS374="Tolerable","No",IF(AS374="Potencialmente no tolerable","No",IF(AS374="No tolerable","Si",""))))</f>
        <v>No</v>
      </c>
      <c r="AU374" s="53" t="s">
        <v>325</v>
      </c>
      <c r="AV374" s="37" t="s">
        <v>230</v>
      </c>
      <c r="AW374" s="27">
        <v>0</v>
      </c>
      <c r="AX374" s="191">
        <v>0</v>
      </c>
      <c r="AY374" s="29">
        <f t="shared" si="689"/>
        <v>0</v>
      </c>
      <c r="AZ374" s="27">
        <v>0</v>
      </c>
      <c r="BA374" s="189">
        <f t="shared" si="690"/>
        <v>0</v>
      </c>
      <c r="BB374" s="145">
        <v>44105</v>
      </c>
      <c r="BC374" s="27" t="s">
        <v>292</v>
      </c>
      <c r="BD374" s="27" t="s">
        <v>100</v>
      </c>
      <c r="BE374" s="27" t="s">
        <v>103</v>
      </c>
      <c r="BF374" s="27" t="str">
        <f t="shared" si="691"/>
        <v>Bajo</v>
      </c>
      <c r="BG374" s="27">
        <f t="shared" si="692"/>
        <v>3</v>
      </c>
      <c r="BH374" s="27">
        <f t="shared" si="693"/>
        <v>3</v>
      </c>
      <c r="BI374" s="27">
        <f t="shared" si="694"/>
        <v>9</v>
      </c>
      <c r="BJ374" s="29">
        <f t="shared" si="695"/>
        <v>9</v>
      </c>
      <c r="BK374" s="27" t="str">
        <f>IF(BJ374="","",IF(BJ374&lt;=10,"Tolerable",IF(BJ374&lt;=15,"Potencialmente no tolerable",IF(BJ374&gt;15,"No tolerable",""))))</f>
        <v>Tolerable</v>
      </c>
      <c r="BL374" s="27" t="str">
        <f t="shared" si="696"/>
        <v>No</v>
      </c>
      <c r="BM374" s="53" t="s">
        <v>445</v>
      </c>
      <c r="BN374" s="37"/>
      <c r="BO374" s="29">
        <f t="shared" si="697"/>
        <v>0</v>
      </c>
      <c r="BP374" s="28"/>
      <c r="BQ374" s="29" t="str">
        <f>IF(BO374="","",IF(BP374="","",(BO374-(BO374*BP374))))</f>
        <v/>
      </c>
      <c r="BR374" s="27"/>
      <c r="BS374" s="49" t="str">
        <f>IF(BQ374="","",IF(BR374="","",((BQ374-BR374)/BQ374)))</f>
        <v/>
      </c>
      <c r="BT374" s="25"/>
      <c r="BU374" s="27">
        <f t="shared" si="698"/>
        <v>15</v>
      </c>
      <c r="BV374" s="27" t="str">
        <f t="shared" si="699"/>
        <v>Potencialmente no tolerable</v>
      </c>
      <c r="BW374" s="29" t="str">
        <f>IF(BS374="","",(IF(BS374&lt;=-1%,(BU374+(ABS(BU374*BS374))),(BU374-((ABS(BU374*BS374))+BP374)))))</f>
        <v/>
      </c>
      <c r="BX374" s="27" t="str">
        <f>IF(BW374="","",IF(BW374&lt;=10,"Tolerable",IF(BW374&lt;=15,"Potencialmente no tolerable",IF(BW374&gt;15,"No tolerable",""))))</f>
        <v/>
      </c>
      <c r="BY374" s="27" t="str">
        <f>IF(BX374="","",IF(BX374="Tolerable","No",IF(BX374="Potencialmente no tolerable","No",IF(BX374="No tolerable","Si",""))))</f>
        <v/>
      </c>
      <c r="BZ374" s="53"/>
      <c r="CA374" s="37"/>
      <c r="CB374" s="29" t="str">
        <f>IF(BR374="","",BR374)</f>
        <v/>
      </c>
      <c r="CC374" s="28"/>
      <c r="CD374" s="29" t="str">
        <f>IF(CB374="","",IF(CC374="","",(CB374-(CB374*CC374))))</f>
        <v/>
      </c>
      <c r="CE374" s="27"/>
      <c r="CF374" s="49" t="str">
        <f>IF(CD374="","",IF(CE374="","",((CD374-CE374)/CD374)))</f>
        <v/>
      </c>
      <c r="CG374" s="25"/>
      <c r="CH374" s="27" t="str">
        <f t="shared" si="766"/>
        <v/>
      </c>
      <c r="CI374" s="27" t="str">
        <f t="shared" si="766"/>
        <v/>
      </c>
      <c r="CJ374" s="29" t="str">
        <f>IF(CF374="","",(IF(CF374&lt;=-1%,(CH374+(ABS(CH374*CF374))),(CH374-((ABS(CH374*CF374))+CC374)))))</f>
        <v/>
      </c>
      <c r="CK374" s="27" t="str">
        <f>IF(CJ374="","",IF(CJ374&lt;=10,"Tolerable",IF(CJ374&lt;=15,"Potencialmente no tolerable",IF(CJ374&gt;15,"No tolerable",""))))</f>
        <v/>
      </c>
      <c r="CL374" s="27" t="str">
        <f>IF(CK374="","",IF(CK374="Tolerable","No",IF(CK374="Potencialmente no tolerable","No",IF(CK374="No tolerable","Si",""))))</f>
        <v/>
      </c>
      <c r="CM374" s="53"/>
      <c r="CN374" s="37"/>
      <c r="CO374" s="29" t="str">
        <f>IF(CE374="","",CE374)</f>
        <v/>
      </c>
      <c r="CP374" s="28"/>
      <c r="CQ374" s="29" t="str">
        <f>IF(CO374="","",IF(CP374="","",(CO374-(CO374*CP374))))</f>
        <v/>
      </c>
      <c r="CR374" s="27"/>
      <c r="CS374" s="49" t="str">
        <f>IF(CQ374="","",IF(CR374="","",((CQ374-CR374)/CQ374)))</f>
        <v/>
      </c>
      <c r="CT374" s="25"/>
      <c r="CU374" s="27" t="str">
        <f t="shared" si="767"/>
        <v/>
      </c>
      <c r="CV374" s="27" t="str">
        <f t="shared" si="767"/>
        <v/>
      </c>
      <c r="CW374" s="29" t="str">
        <f>IF(CS374="","",(IF(CS374&lt;=-1%,(CU374+(ABS(CU374*CS374))),(CU374-((ABS(CU374*CS374))+CP374)))))</f>
        <v/>
      </c>
      <c r="CX374" s="27" t="str">
        <f>IF(CW374="","",IF(CW374&lt;=10,"Tolerable",IF(CW374&lt;=15,"Potencialmente no tolerable",IF(CW374&gt;15,"No tolerable",""))))</f>
        <v/>
      </c>
      <c r="CY374" s="27" t="str">
        <f>IF(CX374="","",IF(CX374="Tolerable","No",IF(CX374="Potencialmente no tolerable","No",IF(CX374="No tolerable","Si",""))))</f>
        <v/>
      </c>
      <c r="CZ374" s="30"/>
    </row>
    <row r="375" spans="1:104" ht="45.75" thickBot="1" x14ac:dyDescent="0.3">
      <c r="A375" s="17">
        <v>372</v>
      </c>
      <c r="B375" s="18" t="str">
        <f t="shared" si="732"/>
        <v>Administración de Tecnologías de la Información</v>
      </c>
      <c r="C375" s="18" t="str">
        <f t="shared" si="733"/>
        <v>Consumo de materias primas e insumos</v>
      </c>
      <c r="D375" s="18" t="str">
        <f t="shared" si="734"/>
        <v>Agotamiento de los recursos naturales no renovables</v>
      </c>
      <c r="E375" s="35">
        <v>43647</v>
      </c>
      <c r="F375" s="167" t="s">
        <v>334</v>
      </c>
      <c r="G375" s="99" t="s">
        <v>177</v>
      </c>
      <c r="H375" s="99" t="s">
        <v>337</v>
      </c>
      <c r="I375" s="26" t="s">
        <v>13</v>
      </c>
      <c r="J375" s="27" t="s">
        <v>91</v>
      </c>
      <c r="K375" s="104" t="s">
        <v>262</v>
      </c>
      <c r="L375" s="53" t="s">
        <v>264</v>
      </c>
      <c r="M375" s="37" t="s">
        <v>233</v>
      </c>
      <c r="N375" s="26" t="s">
        <v>218</v>
      </c>
      <c r="O375" s="26" t="s">
        <v>461</v>
      </c>
      <c r="P375" s="26" t="s">
        <v>24</v>
      </c>
      <c r="Q375" s="26" t="s">
        <v>62</v>
      </c>
      <c r="R375" s="27" t="s">
        <v>71</v>
      </c>
      <c r="S375" s="55" t="s">
        <v>77</v>
      </c>
      <c r="T375" s="35">
        <v>43647</v>
      </c>
      <c r="U375" s="27" t="s">
        <v>100</v>
      </c>
      <c r="V375" s="27" t="s">
        <v>103</v>
      </c>
      <c r="W375" s="27" t="str">
        <f t="shared" si="735"/>
        <v>Bajo</v>
      </c>
      <c r="X375" s="27">
        <f t="shared" si="736"/>
        <v>3</v>
      </c>
      <c r="Y375" s="27">
        <f t="shared" si="737"/>
        <v>3</v>
      </c>
      <c r="Z375" s="27">
        <f t="shared" si="738"/>
        <v>9</v>
      </c>
      <c r="AA375" s="27" t="str">
        <f t="shared" si="739"/>
        <v>Tolerable</v>
      </c>
      <c r="AB375" s="27" t="str">
        <f t="shared" si="740"/>
        <v>No</v>
      </c>
      <c r="AC375" s="53" t="s">
        <v>306</v>
      </c>
      <c r="AD375" s="80" t="s">
        <v>230</v>
      </c>
      <c r="AE375" s="78">
        <v>0</v>
      </c>
      <c r="AF375" s="83">
        <v>0</v>
      </c>
      <c r="AG375" s="29">
        <f t="shared" si="741"/>
        <v>0</v>
      </c>
      <c r="AH375" s="27">
        <v>0</v>
      </c>
      <c r="AI375" s="184">
        <f t="shared" si="683"/>
        <v>0</v>
      </c>
      <c r="AJ375" s="145">
        <v>44006</v>
      </c>
      <c r="AK375" s="142" t="s">
        <v>291</v>
      </c>
      <c r="AL375" s="152" t="str">
        <f>IF(MATRIZASPECTOS[[#This Row],[(2) Tipo de valoración 2020]]="","",IF(MATRIZASPECTOS[[#This Row],[(2) Tipo de valoración 2020]]="Manual","",MATRIZASPECTOS[[#This Row],[Probabilidad]]))</f>
        <v>Probable</v>
      </c>
      <c r="AM375" s="152" t="str">
        <f>IF(MATRIZASPECTOS[[#This Row],[(2) Tipo de valoración 2020]]="","",IF(MATRIZASPECTOS[[#This Row],[(2) Tipo de valoración 2020]]="Manual","",MATRIZASPECTOS[[#This Row],[Consecuencia]]))</f>
        <v>Moderada</v>
      </c>
      <c r="AN375" s="153" t="str">
        <f t="shared" si="684"/>
        <v>Bajo</v>
      </c>
      <c r="AO375" s="153">
        <f t="shared" si="685"/>
        <v>3</v>
      </c>
      <c r="AP375" s="153">
        <f t="shared" si="686"/>
        <v>3</v>
      </c>
      <c r="AQ375" s="27">
        <f t="shared" si="687"/>
        <v>9</v>
      </c>
      <c r="AR375" s="29">
        <f t="shared" si="688"/>
        <v>9</v>
      </c>
      <c r="AS375" s="27" t="str">
        <f t="shared" si="742"/>
        <v>Tolerable</v>
      </c>
      <c r="AT375" s="27" t="str">
        <f t="shared" si="743"/>
        <v>No</v>
      </c>
      <c r="AU375" s="140" t="s">
        <v>302</v>
      </c>
      <c r="AV375" s="37" t="s">
        <v>230</v>
      </c>
      <c r="AW375" s="27">
        <v>0</v>
      </c>
      <c r="AX375" s="191">
        <v>0</v>
      </c>
      <c r="AY375" s="29">
        <f t="shared" si="689"/>
        <v>0</v>
      </c>
      <c r="AZ375" s="27">
        <v>0</v>
      </c>
      <c r="BA375" s="189">
        <f t="shared" si="690"/>
        <v>0</v>
      </c>
      <c r="BB375" s="142">
        <v>44105</v>
      </c>
      <c r="BC375" s="27" t="s">
        <v>291</v>
      </c>
      <c r="BD375" s="27" t="str">
        <f>IF(MATRIZASPECTOS[[#This Row],[(E) Tipo de valoración extraordinaria 2020]]="","",IF(MATRIZASPECTOS[[#This Row],[(E) Tipo de valoración extraordinaria 2020]]="Manual","",MATRIZASPECTOS[[#This Row],[(2) Probabilidad]]))</f>
        <v>Probable</v>
      </c>
      <c r="BE375" s="27" t="str">
        <f>IF(MATRIZASPECTOS[[#This Row],[(E) Tipo de valoración extraordinaria 2020]]="","",IF(MATRIZASPECTOS[[#This Row],[(E) Tipo de valoración extraordinaria 2020]]="Manual","",MATRIZASPECTOS[[#This Row],[(2) Consecuencia]]))</f>
        <v>Moderada</v>
      </c>
      <c r="BF375" s="27" t="str">
        <f t="shared" si="691"/>
        <v>Bajo</v>
      </c>
      <c r="BG375" s="27">
        <f t="shared" si="692"/>
        <v>3</v>
      </c>
      <c r="BH375" s="27">
        <f t="shared" si="693"/>
        <v>3</v>
      </c>
      <c r="BI375" s="27">
        <f t="shared" si="694"/>
        <v>9</v>
      </c>
      <c r="BJ375" s="29">
        <f t="shared" si="695"/>
        <v>9</v>
      </c>
      <c r="BK375" s="27" t="str">
        <f t="shared" si="731"/>
        <v>Tolerable</v>
      </c>
      <c r="BL375" s="27" t="str">
        <f t="shared" si="696"/>
        <v>No</v>
      </c>
      <c r="BM375" s="53" t="s">
        <v>406</v>
      </c>
      <c r="BN375" s="37"/>
      <c r="BO375" s="29">
        <f t="shared" si="697"/>
        <v>0</v>
      </c>
      <c r="BP375" s="28"/>
      <c r="BQ375" s="29" t="str">
        <f t="shared" si="744"/>
        <v/>
      </c>
      <c r="BR375" s="27"/>
      <c r="BS375" s="49" t="str">
        <f t="shared" si="745"/>
        <v/>
      </c>
      <c r="BT375" s="25"/>
      <c r="BU375" s="27">
        <f t="shared" si="698"/>
        <v>9</v>
      </c>
      <c r="BV375" s="27" t="str">
        <f t="shared" si="699"/>
        <v>Tolerable</v>
      </c>
      <c r="BW375" s="29" t="str">
        <f t="shared" si="746"/>
        <v/>
      </c>
      <c r="BX375" s="27" t="str">
        <f t="shared" si="747"/>
        <v/>
      </c>
      <c r="BY375" s="27" t="str">
        <f t="shared" si="748"/>
        <v/>
      </c>
      <c r="BZ375" s="53"/>
      <c r="CA375" s="37"/>
      <c r="CB375" s="29" t="str">
        <f t="shared" si="749"/>
        <v/>
      </c>
      <c r="CC375" s="28"/>
      <c r="CD375" s="29" t="str">
        <f t="shared" si="750"/>
        <v/>
      </c>
      <c r="CE375" s="27"/>
      <c r="CF375" s="49" t="str">
        <f t="shared" si="751"/>
        <v/>
      </c>
      <c r="CG375" s="25"/>
      <c r="CH375" s="27" t="str">
        <f t="shared" si="752"/>
        <v/>
      </c>
      <c r="CI375" s="27" t="str">
        <f t="shared" si="753"/>
        <v/>
      </c>
      <c r="CJ375" s="29" t="str">
        <f t="shared" si="754"/>
        <v/>
      </c>
      <c r="CK375" s="27" t="str">
        <f t="shared" si="755"/>
        <v/>
      </c>
      <c r="CL375" s="27" t="str">
        <f t="shared" si="756"/>
        <v/>
      </c>
      <c r="CM375" s="53"/>
      <c r="CN375" s="37"/>
      <c r="CO375" s="29" t="str">
        <f t="shared" si="757"/>
        <v/>
      </c>
      <c r="CP375" s="28"/>
      <c r="CQ375" s="29" t="str">
        <f t="shared" si="758"/>
        <v/>
      </c>
      <c r="CR375" s="27"/>
      <c r="CS375" s="49" t="str">
        <f t="shared" si="759"/>
        <v/>
      </c>
      <c r="CT375" s="25"/>
      <c r="CU375" s="27" t="str">
        <f t="shared" si="760"/>
        <v/>
      </c>
      <c r="CV375" s="27" t="str">
        <f t="shared" si="761"/>
        <v/>
      </c>
      <c r="CW375" s="29" t="str">
        <f t="shared" si="762"/>
        <v/>
      </c>
      <c r="CX375" s="27" t="str">
        <f t="shared" si="763"/>
        <v/>
      </c>
      <c r="CY375" s="27" t="str">
        <f t="shared" si="764"/>
        <v/>
      </c>
      <c r="CZ375" s="30"/>
    </row>
    <row r="376" spans="1:104" ht="45.75" thickBot="1" x14ac:dyDescent="0.3">
      <c r="A376" s="17">
        <v>373</v>
      </c>
      <c r="B376" s="18" t="str">
        <f t="shared" si="732"/>
        <v>Administración de Tecnologías de la Información</v>
      </c>
      <c r="C376" s="18" t="str">
        <f t="shared" si="733"/>
        <v>Generación de emisiones</v>
      </c>
      <c r="D376" s="18" t="str">
        <f t="shared" si="734"/>
        <v>Contaminación por emisión de contaminantes criterio</v>
      </c>
      <c r="E376" s="35">
        <v>43647</v>
      </c>
      <c r="F376" s="167" t="s">
        <v>334</v>
      </c>
      <c r="G376" s="99" t="s">
        <v>177</v>
      </c>
      <c r="H376" s="99" t="s">
        <v>337</v>
      </c>
      <c r="I376" s="26" t="s">
        <v>13</v>
      </c>
      <c r="J376" s="27" t="s">
        <v>91</v>
      </c>
      <c r="K376" s="104" t="s">
        <v>262</v>
      </c>
      <c r="L376" s="53" t="s">
        <v>264</v>
      </c>
      <c r="M376" s="37" t="s">
        <v>68</v>
      </c>
      <c r="N376" s="26" t="s">
        <v>219</v>
      </c>
      <c r="O376" s="26" t="s">
        <v>461</v>
      </c>
      <c r="P376" s="26" t="s">
        <v>19</v>
      </c>
      <c r="Q376" s="26" t="s">
        <v>46</v>
      </c>
      <c r="R376" s="27" t="s">
        <v>71</v>
      </c>
      <c r="S376" s="55" t="s">
        <v>74</v>
      </c>
      <c r="T376" s="35">
        <v>43647</v>
      </c>
      <c r="U376" s="27" t="s">
        <v>100</v>
      </c>
      <c r="V376" s="27" t="s">
        <v>103</v>
      </c>
      <c r="W376" s="27" t="str">
        <f t="shared" si="735"/>
        <v>Bajo</v>
      </c>
      <c r="X376" s="27">
        <f t="shared" si="736"/>
        <v>3</v>
      </c>
      <c r="Y376" s="27">
        <f t="shared" si="737"/>
        <v>3</v>
      </c>
      <c r="Z376" s="27">
        <f t="shared" si="738"/>
        <v>9</v>
      </c>
      <c r="AA376" s="27" t="str">
        <f t="shared" si="739"/>
        <v>Tolerable</v>
      </c>
      <c r="AB376" s="27" t="str">
        <f t="shared" si="740"/>
        <v>No</v>
      </c>
      <c r="AC376" s="53" t="s">
        <v>306</v>
      </c>
      <c r="AD376" s="80" t="s">
        <v>230</v>
      </c>
      <c r="AE376" s="78">
        <v>0</v>
      </c>
      <c r="AF376" s="83">
        <v>0</v>
      </c>
      <c r="AG376" s="29">
        <f t="shared" si="741"/>
        <v>0</v>
      </c>
      <c r="AH376" s="27">
        <v>0</v>
      </c>
      <c r="AI376" s="184">
        <f t="shared" si="683"/>
        <v>0</v>
      </c>
      <c r="AJ376" s="145">
        <v>44006</v>
      </c>
      <c r="AK376" s="142" t="s">
        <v>291</v>
      </c>
      <c r="AL376" s="152" t="str">
        <f>IF(MATRIZASPECTOS[[#This Row],[(2) Tipo de valoración 2020]]="","",IF(MATRIZASPECTOS[[#This Row],[(2) Tipo de valoración 2020]]="Manual","",MATRIZASPECTOS[[#This Row],[Probabilidad]]))</f>
        <v>Probable</v>
      </c>
      <c r="AM376" s="152" t="str">
        <f>IF(MATRIZASPECTOS[[#This Row],[(2) Tipo de valoración 2020]]="","",IF(MATRIZASPECTOS[[#This Row],[(2) Tipo de valoración 2020]]="Manual","",MATRIZASPECTOS[[#This Row],[Consecuencia]]))</f>
        <v>Moderada</v>
      </c>
      <c r="AN376" s="153" t="str">
        <f t="shared" si="684"/>
        <v>Bajo</v>
      </c>
      <c r="AO376" s="153">
        <f t="shared" si="685"/>
        <v>3</v>
      </c>
      <c r="AP376" s="153">
        <f t="shared" si="686"/>
        <v>3</v>
      </c>
      <c r="AQ376" s="27">
        <f t="shared" si="687"/>
        <v>9</v>
      </c>
      <c r="AR376" s="29">
        <f t="shared" si="688"/>
        <v>9</v>
      </c>
      <c r="AS376" s="27" t="str">
        <f t="shared" si="742"/>
        <v>Tolerable</v>
      </c>
      <c r="AT376" s="27" t="str">
        <f t="shared" si="743"/>
        <v>No</v>
      </c>
      <c r="AU376" s="140" t="s">
        <v>302</v>
      </c>
      <c r="AV376" s="37" t="s">
        <v>230</v>
      </c>
      <c r="AW376" s="27">
        <v>0</v>
      </c>
      <c r="AX376" s="191">
        <v>0</v>
      </c>
      <c r="AY376" s="29">
        <f t="shared" si="689"/>
        <v>0</v>
      </c>
      <c r="AZ376" s="27">
        <v>0</v>
      </c>
      <c r="BA376" s="189">
        <f t="shared" si="690"/>
        <v>0</v>
      </c>
      <c r="BB376" s="142">
        <v>44105</v>
      </c>
      <c r="BC376" s="27" t="s">
        <v>291</v>
      </c>
      <c r="BD376" s="27" t="str">
        <f>IF(MATRIZASPECTOS[[#This Row],[(E) Tipo de valoración extraordinaria 2020]]="","",IF(MATRIZASPECTOS[[#This Row],[(E) Tipo de valoración extraordinaria 2020]]="Manual","",MATRIZASPECTOS[[#This Row],[(2) Probabilidad]]))</f>
        <v>Probable</v>
      </c>
      <c r="BE376" s="27" t="str">
        <f>IF(MATRIZASPECTOS[[#This Row],[(E) Tipo de valoración extraordinaria 2020]]="","",IF(MATRIZASPECTOS[[#This Row],[(E) Tipo de valoración extraordinaria 2020]]="Manual","",MATRIZASPECTOS[[#This Row],[(2) Consecuencia]]))</f>
        <v>Moderada</v>
      </c>
      <c r="BF376" s="27" t="str">
        <f t="shared" si="691"/>
        <v>Bajo</v>
      </c>
      <c r="BG376" s="27">
        <f t="shared" si="692"/>
        <v>3</v>
      </c>
      <c r="BH376" s="27">
        <f t="shared" si="693"/>
        <v>3</v>
      </c>
      <c r="BI376" s="27">
        <f t="shared" si="694"/>
        <v>9</v>
      </c>
      <c r="BJ376" s="29">
        <f t="shared" si="695"/>
        <v>9</v>
      </c>
      <c r="BK376" s="27" t="str">
        <f t="shared" si="731"/>
        <v>Tolerable</v>
      </c>
      <c r="BL376" s="27" t="str">
        <f t="shared" si="696"/>
        <v>No</v>
      </c>
      <c r="BM376" s="53" t="s">
        <v>414</v>
      </c>
      <c r="BN376" s="37"/>
      <c r="BO376" s="29">
        <f t="shared" si="697"/>
        <v>0</v>
      </c>
      <c r="BP376" s="28"/>
      <c r="BQ376" s="29" t="str">
        <f t="shared" si="744"/>
        <v/>
      </c>
      <c r="BR376" s="27"/>
      <c r="BS376" s="49" t="str">
        <f t="shared" si="745"/>
        <v/>
      </c>
      <c r="BT376" s="25"/>
      <c r="BU376" s="27">
        <f t="shared" si="698"/>
        <v>9</v>
      </c>
      <c r="BV376" s="27" t="str">
        <f t="shared" si="699"/>
        <v>Tolerable</v>
      </c>
      <c r="BW376" s="29" t="str">
        <f t="shared" si="746"/>
        <v/>
      </c>
      <c r="BX376" s="27" t="str">
        <f t="shared" si="747"/>
        <v/>
      </c>
      <c r="BY376" s="27" t="str">
        <f t="shared" si="748"/>
        <v/>
      </c>
      <c r="BZ376" s="53"/>
      <c r="CA376" s="37"/>
      <c r="CB376" s="29" t="str">
        <f t="shared" si="749"/>
        <v/>
      </c>
      <c r="CC376" s="28"/>
      <c r="CD376" s="29" t="str">
        <f t="shared" si="750"/>
        <v/>
      </c>
      <c r="CE376" s="27"/>
      <c r="CF376" s="49" t="str">
        <f t="shared" si="751"/>
        <v/>
      </c>
      <c r="CG376" s="25"/>
      <c r="CH376" s="27" t="str">
        <f t="shared" si="752"/>
        <v/>
      </c>
      <c r="CI376" s="27" t="str">
        <f t="shared" si="753"/>
        <v/>
      </c>
      <c r="CJ376" s="29" t="str">
        <f t="shared" si="754"/>
        <v/>
      </c>
      <c r="CK376" s="27" t="str">
        <f t="shared" si="755"/>
        <v/>
      </c>
      <c r="CL376" s="27" t="str">
        <f t="shared" si="756"/>
        <v/>
      </c>
      <c r="CM376" s="53"/>
      <c r="CN376" s="37"/>
      <c r="CO376" s="29" t="str">
        <f t="shared" si="757"/>
        <v/>
      </c>
      <c r="CP376" s="28"/>
      <c r="CQ376" s="29" t="str">
        <f t="shared" si="758"/>
        <v/>
      </c>
      <c r="CR376" s="27"/>
      <c r="CS376" s="49" t="str">
        <f t="shared" si="759"/>
        <v/>
      </c>
      <c r="CT376" s="25"/>
      <c r="CU376" s="27" t="str">
        <f t="shared" si="760"/>
        <v/>
      </c>
      <c r="CV376" s="27" t="str">
        <f t="shared" si="761"/>
        <v/>
      </c>
      <c r="CW376" s="29" t="str">
        <f t="shared" si="762"/>
        <v/>
      </c>
      <c r="CX376" s="27" t="str">
        <f t="shared" si="763"/>
        <v/>
      </c>
      <c r="CY376" s="27" t="str">
        <f t="shared" si="764"/>
        <v/>
      </c>
      <c r="CZ376" s="30"/>
    </row>
    <row r="377" spans="1:104" ht="45.75" thickBot="1" x14ac:dyDescent="0.3">
      <c r="A377" s="17">
        <v>374</v>
      </c>
      <c r="B377" s="18" t="str">
        <f t="shared" si="732"/>
        <v>Administración de Tecnologías de la Información</v>
      </c>
      <c r="C377" s="18" t="str">
        <f t="shared" si="733"/>
        <v>Generación de emisiones</v>
      </c>
      <c r="D377" s="18" t="str">
        <f t="shared" si="734"/>
        <v>Contaminación por emisión de ruido</v>
      </c>
      <c r="E377" s="35">
        <v>43647</v>
      </c>
      <c r="F377" s="167" t="s">
        <v>334</v>
      </c>
      <c r="G377" s="99" t="s">
        <v>177</v>
      </c>
      <c r="H377" s="99" t="s">
        <v>337</v>
      </c>
      <c r="I377" s="26" t="s">
        <v>13</v>
      </c>
      <c r="J377" s="27" t="s">
        <v>91</v>
      </c>
      <c r="K377" s="104" t="s">
        <v>262</v>
      </c>
      <c r="L377" s="53" t="s">
        <v>264</v>
      </c>
      <c r="M377" s="37" t="s">
        <v>68</v>
      </c>
      <c r="N377" s="26" t="s">
        <v>220</v>
      </c>
      <c r="O377" s="26" t="s">
        <v>461</v>
      </c>
      <c r="P377" s="26" t="s">
        <v>19</v>
      </c>
      <c r="Q377" s="26" t="s">
        <v>43</v>
      </c>
      <c r="R377" s="27" t="s">
        <v>71</v>
      </c>
      <c r="S377" s="55" t="s">
        <v>74</v>
      </c>
      <c r="T377" s="35">
        <v>43647</v>
      </c>
      <c r="U377" s="27" t="s">
        <v>100</v>
      </c>
      <c r="V377" s="27" t="s">
        <v>102</v>
      </c>
      <c r="W377" s="27" t="str">
        <f t="shared" si="735"/>
        <v>Bajo</v>
      </c>
      <c r="X377" s="27">
        <f t="shared" si="736"/>
        <v>3</v>
      </c>
      <c r="Y377" s="27">
        <f t="shared" si="737"/>
        <v>1</v>
      </c>
      <c r="Z377" s="27">
        <f t="shared" si="738"/>
        <v>3</v>
      </c>
      <c r="AA377" s="27" t="str">
        <f t="shared" si="739"/>
        <v>Tolerable</v>
      </c>
      <c r="AB377" s="27" t="str">
        <f t="shared" si="740"/>
        <v>No</v>
      </c>
      <c r="AC377" s="53" t="s">
        <v>306</v>
      </c>
      <c r="AD377" s="80" t="s">
        <v>230</v>
      </c>
      <c r="AE377" s="78">
        <v>0</v>
      </c>
      <c r="AF377" s="83">
        <v>0</v>
      </c>
      <c r="AG377" s="29">
        <f t="shared" si="741"/>
        <v>0</v>
      </c>
      <c r="AH377" s="27">
        <v>0</v>
      </c>
      <c r="AI377" s="184">
        <f t="shared" si="683"/>
        <v>0</v>
      </c>
      <c r="AJ377" s="145">
        <v>44006</v>
      </c>
      <c r="AK377" s="142" t="s">
        <v>291</v>
      </c>
      <c r="AL377" s="152" t="str">
        <f>IF(MATRIZASPECTOS[[#This Row],[(2) Tipo de valoración 2020]]="","",IF(MATRIZASPECTOS[[#This Row],[(2) Tipo de valoración 2020]]="Manual","",MATRIZASPECTOS[[#This Row],[Probabilidad]]))</f>
        <v>Probable</v>
      </c>
      <c r="AM377" s="152" t="str">
        <f>IF(MATRIZASPECTOS[[#This Row],[(2) Tipo de valoración 2020]]="","",IF(MATRIZASPECTOS[[#This Row],[(2) Tipo de valoración 2020]]="Manual","",MATRIZASPECTOS[[#This Row],[Consecuencia]]))</f>
        <v>Baja</v>
      </c>
      <c r="AN377" s="153" t="str">
        <f t="shared" si="684"/>
        <v>Bajo</v>
      </c>
      <c r="AO377" s="153">
        <f t="shared" si="685"/>
        <v>3</v>
      </c>
      <c r="AP377" s="153">
        <f t="shared" si="686"/>
        <v>1</v>
      </c>
      <c r="AQ377" s="27">
        <f t="shared" si="687"/>
        <v>3</v>
      </c>
      <c r="AR377" s="29">
        <f t="shared" si="688"/>
        <v>3</v>
      </c>
      <c r="AS377" s="27" t="str">
        <f t="shared" si="742"/>
        <v>Tolerable</v>
      </c>
      <c r="AT377" s="27" t="str">
        <f t="shared" si="743"/>
        <v>No</v>
      </c>
      <c r="AU377" s="140" t="s">
        <v>302</v>
      </c>
      <c r="AV377" s="37" t="s">
        <v>230</v>
      </c>
      <c r="AW377" s="27">
        <v>0</v>
      </c>
      <c r="AX377" s="191">
        <v>0</v>
      </c>
      <c r="AY377" s="29">
        <f t="shared" si="689"/>
        <v>0</v>
      </c>
      <c r="AZ377" s="27">
        <v>0</v>
      </c>
      <c r="BA377" s="189">
        <f t="shared" si="690"/>
        <v>0</v>
      </c>
      <c r="BB377" s="145">
        <v>44105</v>
      </c>
      <c r="BC377" s="27" t="s">
        <v>291</v>
      </c>
      <c r="BD377" s="27" t="str">
        <f>IF(MATRIZASPECTOS[[#This Row],[(E) Tipo de valoración extraordinaria 2020]]="","",IF(MATRIZASPECTOS[[#This Row],[(E) Tipo de valoración extraordinaria 2020]]="Manual","",MATRIZASPECTOS[[#This Row],[(2) Probabilidad]]))</f>
        <v>Probable</v>
      </c>
      <c r="BE377" s="27" t="str">
        <f>IF(MATRIZASPECTOS[[#This Row],[(E) Tipo de valoración extraordinaria 2020]]="","",IF(MATRIZASPECTOS[[#This Row],[(E) Tipo de valoración extraordinaria 2020]]="Manual","",MATRIZASPECTOS[[#This Row],[(2) Consecuencia]]))</f>
        <v>Baja</v>
      </c>
      <c r="BF377" s="27" t="str">
        <f t="shared" si="691"/>
        <v>Bajo</v>
      </c>
      <c r="BG377" s="27">
        <f t="shared" si="692"/>
        <v>3</v>
      </c>
      <c r="BH377" s="27">
        <f t="shared" si="693"/>
        <v>1</v>
      </c>
      <c r="BI377" s="27">
        <f t="shared" si="694"/>
        <v>3</v>
      </c>
      <c r="BJ377" s="29">
        <f t="shared" si="695"/>
        <v>3</v>
      </c>
      <c r="BK377" s="27" t="str">
        <f t="shared" si="731"/>
        <v>Tolerable</v>
      </c>
      <c r="BL377" s="27" t="str">
        <f t="shared" si="696"/>
        <v>No</v>
      </c>
      <c r="BM377" s="53" t="s">
        <v>437</v>
      </c>
      <c r="BN377" s="37"/>
      <c r="BO377" s="29">
        <f t="shared" si="697"/>
        <v>0</v>
      </c>
      <c r="BP377" s="28"/>
      <c r="BQ377" s="29" t="str">
        <f t="shared" si="744"/>
        <v/>
      </c>
      <c r="BR377" s="27"/>
      <c r="BS377" s="49" t="str">
        <f t="shared" si="745"/>
        <v/>
      </c>
      <c r="BT377" s="25"/>
      <c r="BU377" s="27">
        <f t="shared" si="698"/>
        <v>3</v>
      </c>
      <c r="BV377" s="27" t="str">
        <f t="shared" si="699"/>
        <v>Tolerable</v>
      </c>
      <c r="BW377" s="29" t="str">
        <f t="shared" si="746"/>
        <v/>
      </c>
      <c r="BX377" s="27" t="str">
        <f t="shared" si="747"/>
        <v/>
      </c>
      <c r="BY377" s="27" t="str">
        <f t="shared" si="748"/>
        <v/>
      </c>
      <c r="BZ377" s="53"/>
      <c r="CA377" s="37"/>
      <c r="CB377" s="29" t="str">
        <f t="shared" si="749"/>
        <v/>
      </c>
      <c r="CC377" s="28"/>
      <c r="CD377" s="29" t="str">
        <f t="shared" si="750"/>
        <v/>
      </c>
      <c r="CE377" s="27"/>
      <c r="CF377" s="49" t="str">
        <f t="shared" si="751"/>
        <v/>
      </c>
      <c r="CG377" s="25"/>
      <c r="CH377" s="27" t="str">
        <f t="shared" si="752"/>
        <v/>
      </c>
      <c r="CI377" s="27" t="str">
        <f t="shared" si="753"/>
        <v/>
      </c>
      <c r="CJ377" s="29" t="str">
        <f t="shared" si="754"/>
        <v/>
      </c>
      <c r="CK377" s="27" t="str">
        <f t="shared" si="755"/>
        <v/>
      </c>
      <c r="CL377" s="27" t="str">
        <f t="shared" si="756"/>
        <v/>
      </c>
      <c r="CM377" s="53"/>
      <c r="CN377" s="37"/>
      <c r="CO377" s="29" t="str">
        <f t="shared" si="757"/>
        <v/>
      </c>
      <c r="CP377" s="28"/>
      <c r="CQ377" s="29" t="str">
        <f t="shared" si="758"/>
        <v/>
      </c>
      <c r="CR377" s="27"/>
      <c r="CS377" s="49" t="str">
        <f t="shared" si="759"/>
        <v/>
      </c>
      <c r="CT377" s="25"/>
      <c r="CU377" s="27" t="str">
        <f t="shared" si="760"/>
        <v/>
      </c>
      <c r="CV377" s="27" t="str">
        <f t="shared" si="761"/>
        <v/>
      </c>
      <c r="CW377" s="29" t="str">
        <f t="shared" si="762"/>
        <v/>
      </c>
      <c r="CX377" s="27" t="str">
        <f t="shared" si="763"/>
        <v/>
      </c>
      <c r="CY377" s="27" t="str">
        <f t="shared" si="764"/>
        <v/>
      </c>
      <c r="CZ377" s="30"/>
    </row>
    <row r="378" spans="1:104" ht="72.75" thickBot="1" x14ac:dyDescent="0.3">
      <c r="A378" s="17">
        <v>375</v>
      </c>
      <c r="B378" s="18" t="str">
        <f t="shared" si="732"/>
        <v>Administración de Tecnologías de la Información</v>
      </c>
      <c r="C378" s="18" t="str">
        <f t="shared" si="733"/>
        <v>Generación de residuos</v>
      </c>
      <c r="D378" s="18" t="str">
        <f t="shared" si="734"/>
        <v>Contaminación por generación de residuos ordinarios</v>
      </c>
      <c r="E378" s="35">
        <v>43647</v>
      </c>
      <c r="F378" s="167" t="s">
        <v>334</v>
      </c>
      <c r="G378" s="99" t="s">
        <v>177</v>
      </c>
      <c r="H378" s="99" t="s">
        <v>337</v>
      </c>
      <c r="I378" s="26" t="s">
        <v>13</v>
      </c>
      <c r="J378" s="27" t="s">
        <v>91</v>
      </c>
      <c r="K378" s="104" t="s">
        <v>223</v>
      </c>
      <c r="L378" s="53" t="s">
        <v>264</v>
      </c>
      <c r="M378" s="37" t="s">
        <v>68</v>
      </c>
      <c r="N378" s="26" t="s">
        <v>209</v>
      </c>
      <c r="O378" s="26" t="s">
        <v>461</v>
      </c>
      <c r="P378" s="26" t="s">
        <v>23</v>
      </c>
      <c r="Q378" s="26" t="s">
        <v>55</v>
      </c>
      <c r="R378" s="27" t="s">
        <v>71</v>
      </c>
      <c r="S378" s="55" t="s">
        <v>76</v>
      </c>
      <c r="T378" s="35">
        <v>43647</v>
      </c>
      <c r="U378" s="27" t="s">
        <v>101</v>
      </c>
      <c r="V378" s="27" t="s">
        <v>104</v>
      </c>
      <c r="W378" s="27" t="str">
        <f t="shared" si="735"/>
        <v>Alto</v>
      </c>
      <c r="X378" s="27">
        <f t="shared" si="736"/>
        <v>5</v>
      </c>
      <c r="Y378" s="27">
        <f t="shared" si="737"/>
        <v>5</v>
      </c>
      <c r="Z378" s="27">
        <f t="shared" si="738"/>
        <v>25</v>
      </c>
      <c r="AA378" s="27" t="str">
        <f t="shared" si="739"/>
        <v>No tolerable</v>
      </c>
      <c r="AB378" s="27" t="str">
        <f t="shared" si="740"/>
        <v>Si</v>
      </c>
      <c r="AC378" s="140" t="s">
        <v>312</v>
      </c>
      <c r="AD378" s="80" t="s">
        <v>284</v>
      </c>
      <c r="AE378" s="78">
        <v>0.97</v>
      </c>
      <c r="AF378" s="83">
        <v>0</v>
      </c>
      <c r="AG378" s="29">
        <f t="shared" si="741"/>
        <v>0.97</v>
      </c>
      <c r="AH378" s="27">
        <v>0.74</v>
      </c>
      <c r="AI378" s="184">
        <f t="shared" si="683"/>
        <v>0.23711340206185566</v>
      </c>
      <c r="AJ378" s="145">
        <v>44006</v>
      </c>
      <c r="AK378" s="142" t="s">
        <v>291</v>
      </c>
      <c r="AL378" s="152" t="str">
        <f>IF(MATRIZASPECTOS[[#This Row],[(2) Tipo de valoración 2020]]="","",IF(MATRIZASPECTOS[[#This Row],[(2) Tipo de valoración 2020]]="Manual","",MATRIZASPECTOS[[#This Row],[Probabilidad]]))</f>
        <v>Certeza</v>
      </c>
      <c r="AM378" s="152" t="str">
        <f>IF(MATRIZASPECTOS[[#This Row],[(2) Tipo de valoración 2020]]="","",IF(MATRIZASPECTOS[[#This Row],[(2) Tipo de valoración 2020]]="Manual","",MATRIZASPECTOS[[#This Row],[Consecuencia]]))</f>
        <v>Alta</v>
      </c>
      <c r="AN378" s="153" t="str">
        <f t="shared" si="684"/>
        <v>Alto</v>
      </c>
      <c r="AO378" s="153">
        <f t="shared" si="685"/>
        <v>5</v>
      </c>
      <c r="AP378" s="153">
        <f t="shared" si="686"/>
        <v>5</v>
      </c>
      <c r="AQ378" s="27">
        <f t="shared" si="687"/>
        <v>25</v>
      </c>
      <c r="AR378" s="29">
        <f t="shared" si="688"/>
        <v>19.072164948453608</v>
      </c>
      <c r="AS378" s="27" t="str">
        <f t="shared" si="742"/>
        <v>No tolerable</v>
      </c>
      <c r="AT378" s="27" t="str">
        <f t="shared" si="743"/>
        <v>Si</v>
      </c>
      <c r="AU378" s="140" t="s">
        <v>304</v>
      </c>
      <c r="AV378" s="37" t="s">
        <v>284</v>
      </c>
      <c r="AW378" s="27">
        <v>0.74</v>
      </c>
      <c r="AX378" s="191">
        <v>-0.18</v>
      </c>
      <c r="AY378" s="29">
        <f t="shared" si="689"/>
        <v>0.87319999999999998</v>
      </c>
      <c r="AZ378" s="27">
        <v>0.28000000000000003</v>
      </c>
      <c r="BA378" s="189">
        <f t="shared" si="690"/>
        <v>0.67934035730645892</v>
      </c>
      <c r="BB378" s="143">
        <v>44105</v>
      </c>
      <c r="BC378" s="27" t="s">
        <v>291</v>
      </c>
      <c r="BD378" s="27" t="str">
        <f>IF(MATRIZASPECTOS[[#This Row],[(E) Tipo de valoración extraordinaria 2020]]="","",IF(MATRIZASPECTOS[[#This Row],[(E) Tipo de valoración extraordinaria 2020]]="Manual","",MATRIZASPECTOS[[#This Row],[(2) Probabilidad]]))</f>
        <v>Certeza</v>
      </c>
      <c r="BE378" s="27" t="str">
        <f>IF(MATRIZASPECTOS[[#This Row],[(E) Tipo de valoración extraordinaria 2020]]="","",IF(MATRIZASPECTOS[[#This Row],[(E) Tipo de valoración extraordinaria 2020]]="Manual","",MATRIZASPECTOS[[#This Row],[(2) Consecuencia]]))</f>
        <v>Alta</v>
      </c>
      <c r="BF378" s="27" t="str">
        <f t="shared" si="691"/>
        <v>Alto</v>
      </c>
      <c r="BG378" s="27">
        <f t="shared" si="692"/>
        <v>5</v>
      </c>
      <c r="BH378" s="27">
        <f t="shared" si="693"/>
        <v>5</v>
      </c>
      <c r="BI378" s="29">
        <f t="shared" si="694"/>
        <v>19.072164948453608</v>
      </c>
      <c r="BJ378" s="29">
        <f t="shared" si="695"/>
        <v>6.2956735977634128</v>
      </c>
      <c r="BK378" s="27" t="str">
        <f t="shared" si="731"/>
        <v>Tolerable</v>
      </c>
      <c r="BL378" s="27" t="str">
        <f t="shared" si="696"/>
        <v>No</v>
      </c>
      <c r="BM378" s="53" t="s">
        <v>454</v>
      </c>
      <c r="BN378" s="37"/>
      <c r="BO378" s="29">
        <f t="shared" si="697"/>
        <v>0.74</v>
      </c>
      <c r="BP378" s="28"/>
      <c r="BQ378" s="29" t="str">
        <f t="shared" si="744"/>
        <v/>
      </c>
      <c r="BR378" s="27"/>
      <c r="BS378" s="49" t="str">
        <f t="shared" si="745"/>
        <v/>
      </c>
      <c r="BT378" s="25"/>
      <c r="BU378" s="27">
        <f t="shared" si="698"/>
        <v>19.072164948453608</v>
      </c>
      <c r="BV378" s="27" t="str">
        <f t="shared" si="699"/>
        <v>No tolerable</v>
      </c>
      <c r="BW378" s="29" t="str">
        <f t="shared" si="746"/>
        <v/>
      </c>
      <c r="BX378" s="27" t="str">
        <f t="shared" si="747"/>
        <v/>
      </c>
      <c r="BY378" s="27" t="str">
        <f t="shared" si="748"/>
        <v/>
      </c>
      <c r="BZ378" s="53"/>
      <c r="CA378" s="37"/>
      <c r="CB378" s="29" t="str">
        <f t="shared" si="749"/>
        <v/>
      </c>
      <c r="CC378" s="28"/>
      <c r="CD378" s="29" t="str">
        <f t="shared" si="750"/>
        <v/>
      </c>
      <c r="CE378" s="27"/>
      <c r="CF378" s="49" t="str">
        <f t="shared" si="751"/>
        <v/>
      </c>
      <c r="CG378" s="25"/>
      <c r="CH378" s="27" t="str">
        <f t="shared" si="752"/>
        <v/>
      </c>
      <c r="CI378" s="27" t="str">
        <f t="shared" si="753"/>
        <v/>
      </c>
      <c r="CJ378" s="29" t="str">
        <f t="shared" si="754"/>
        <v/>
      </c>
      <c r="CK378" s="27" t="str">
        <f t="shared" si="755"/>
        <v/>
      </c>
      <c r="CL378" s="27" t="str">
        <f t="shared" si="756"/>
        <v/>
      </c>
      <c r="CM378" s="53"/>
      <c r="CN378" s="37"/>
      <c r="CO378" s="29" t="str">
        <f t="shared" si="757"/>
        <v/>
      </c>
      <c r="CP378" s="28"/>
      <c r="CQ378" s="29" t="str">
        <f t="shared" si="758"/>
        <v/>
      </c>
      <c r="CR378" s="27"/>
      <c r="CS378" s="49" t="str">
        <f t="shared" si="759"/>
        <v/>
      </c>
      <c r="CT378" s="25"/>
      <c r="CU378" s="27" t="str">
        <f t="shared" si="760"/>
        <v/>
      </c>
      <c r="CV378" s="27" t="str">
        <f t="shared" si="761"/>
        <v/>
      </c>
      <c r="CW378" s="29" t="str">
        <f t="shared" si="762"/>
        <v/>
      </c>
      <c r="CX378" s="27" t="str">
        <f t="shared" si="763"/>
        <v/>
      </c>
      <c r="CY378" s="27" t="str">
        <f t="shared" si="764"/>
        <v/>
      </c>
      <c r="CZ378" s="30"/>
    </row>
    <row r="379" spans="1:104" ht="72.75" thickBot="1" x14ac:dyDescent="0.3">
      <c r="A379" s="17">
        <v>376</v>
      </c>
      <c r="B379" s="18" t="str">
        <f t="shared" si="732"/>
        <v>Administración de Tecnologías de la Información</v>
      </c>
      <c r="C379" s="18" t="str">
        <f t="shared" si="733"/>
        <v>Generación de residuos</v>
      </c>
      <c r="D379" s="18" t="str">
        <f t="shared" si="734"/>
        <v>Contaminación por generación de residuos ordinarios</v>
      </c>
      <c r="E379" s="35">
        <v>43647</v>
      </c>
      <c r="F379" s="167" t="s">
        <v>334</v>
      </c>
      <c r="G379" s="99" t="s">
        <v>177</v>
      </c>
      <c r="H379" s="99" t="s">
        <v>337</v>
      </c>
      <c r="I379" s="26" t="s">
        <v>13</v>
      </c>
      <c r="J379" s="27" t="s">
        <v>92</v>
      </c>
      <c r="K379" s="104" t="s">
        <v>221</v>
      </c>
      <c r="L379" s="53" t="s">
        <v>264</v>
      </c>
      <c r="M379" s="37" t="s">
        <v>68</v>
      </c>
      <c r="N379" s="26" t="s">
        <v>209</v>
      </c>
      <c r="O379" s="26" t="s">
        <v>461</v>
      </c>
      <c r="P379" s="26" t="s">
        <v>23</v>
      </c>
      <c r="Q379" s="26" t="s">
        <v>55</v>
      </c>
      <c r="R379" s="27" t="s">
        <v>71</v>
      </c>
      <c r="S379" s="55" t="s">
        <v>76</v>
      </c>
      <c r="T379" s="35">
        <v>43647</v>
      </c>
      <c r="U379" s="27" t="s">
        <v>101</v>
      </c>
      <c r="V379" s="27" t="s">
        <v>104</v>
      </c>
      <c r="W379" s="27" t="str">
        <f t="shared" si="735"/>
        <v>Alto</v>
      </c>
      <c r="X379" s="27">
        <f t="shared" si="736"/>
        <v>5</v>
      </c>
      <c r="Y379" s="27">
        <f t="shared" si="737"/>
        <v>5</v>
      </c>
      <c r="Z379" s="27">
        <f t="shared" si="738"/>
        <v>25</v>
      </c>
      <c r="AA379" s="27" t="str">
        <f t="shared" si="739"/>
        <v>No tolerable</v>
      </c>
      <c r="AB379" s="27" t="str">
        <f t="shared" si="740"/>
        <v>Si</v>
      </c>
      <c r="AC379" s="140" t="s">
        <v>312</v>
      </c>
      <c r="AD379" s="80" t="s">
        <v>284</v>
      </c>
      <c r="AE379" s="78">
        <v>0.97</v>
      </c>
      <c r="AF379" s="83">
        <v>0</v>
      </c>
      <c r="AG379" s="29">
        <f t="shared" si="741"/>
        <v>0.97</v>
      </c>
      <c r="AH379" s="27">
        <v>0.74</v>
      </c>
      <c r="AI379" s="184">
        <f t="shared" si="683"/>
        <v>0.23711340206185566</v>
      </c>
      <c r="AJ379" s="145">
        <v>44006</v>
      </c>
      <c r="AK379" s="142" t="s">
        <v>291</v>
      </c>
      <c r="AL379" s="152" t="str">
        <f>IF(MATRIZASPECTOS[[#This Row],[(2) Tipo de valoración 2020]]="","",IF(MATRIZASPECTOS[[#This Row],[(2) Tipo de valoración 2020]]="Manual","",MATRIZASPECTOS[[#This Row],[Probabilidad]]))</f>
        <v>Certeza</v>
      </c>
      <c r="AM379" s="152" t="str">
        <f>IF(MATRIZASPECTOS[[#This Row],[(2) Tipo de valoración 2020]]="","",IF(MATRIZASPECTOS[[#This Row],[(2) Tipo de valoración 2020]]="Manual","",MATRIZASPECTOS[[#This Row],[Consecuencia]]))</f>
        <v>Alta</v>
      </c>
      <c r="AN379" s="153" t="str">
        <f t="shared" si="684"/>
        <v>Alto</v>
      </c>
      <c r="AO379" s="153">
        <f t="shared" si="685"/>
        <v>5</v>
      </c>
      <c r="AP379" s="153">
        <f t="shared" si="686"/>
        <v>5</v>
      </c>
      <c r="AQ379" s="27">
        <f t="shared" si="687"/>
        <v>25</v>
      </c>
      <c r="AR379" s="29">
        <f t="shared" si="688"/>
        <v>19.072164948453608</v>
      </c>
      <c r="AS379" s="27" t="str">
        <f t="shared" si="742"/>
        <v>No tolerable</v>
      </c>
      <c r="AT379" s="27" t="str">
        <f t="shared" si="743"/>
        <v>Si</v>
      </c>
      <c r="AU379" s="140" t="s">
        <v>327</v>
      </c>
      <c r="AV379" s="37" t="s">
        <v>284</v>
      </c>
      <c r="AW379" s="27">
        <v>0.74</v>
      </c>
      <c r="AX379" s="191">
        <v>-0.18</v>
      </c>
      <c r="AY379" s="29">
        <f t="shared" si="689"/>
        <v>0.87319999999999998</v>
      </c>
      <c r="AZ379" s="27">
        <v>0.28000000000000003</v>
      </c>
      <c r="BA379" s="189">
        <f t="shared" si="690"/>
        <v>0.67934035730645892</v>
      </c>
      <c r="BB379" s="143">
        <v>44105</v>
      </c>
      <c r="BC379" s="27" t="s">
        <v>291</v>
      </c>
      <c r="BD379" s="27" t="str">
        <f>IF(MATRIZASPECTOS[[#This Row],[(E) Tipo de valoración extraordinaria 2020]]="","",IF(MATRIZASPECTOS[[#This Row],[(E) Tipo de valoración extraordinaria 2020]]="Manual","",MATRIZASPECTOS[[#This Row],[(2) Probabilidad]]))</f>
        <v>Certeza</v>
      </c>
      <c r="BE379" s="27" t="str">
        <f>IF(MATRIZASPECTOS[[#This Row],[(E) Tipo de valoración extraordinaria 2020]]="","",IF(MATRIZASPECTOS[[#This Row],[(E) Tipo de valoración extraordinaria 2020]]="Manual","",MATRIZASPECTOS[[#This Row],[(2) Consecuencia]]))</f>
        <v>Alta</v>
      </c>
      <c r="BF379" s="27" t="str">
        <f t="shared" si="691"/>
        <v>Alto</v>
      </c>
      <c r="BG379" s="27">
        <f t="shared" si="692"/>
        <v>5</v>
      </c>
      <c r="BH379" s="27">
        <f t="shared" si="693"/>
        <v>5</v>
      </c>
      <c r="BI379" s="29">
        <f t="shared" si="694"/>
        <v>19.072164948453608</v>
      </c>
      <c r="BJ379" s="29">
        <f t="shared" si="695"/>
        <v>6.2956735977634128</v>
      </c>
      <c r="BK379" s="27" t="str">
        <f t="shared" si="731"/>
        <v>Tolerable</v>
      </c>
      <c r="BL379" s="27" t="str">
        <f t="shared" si="696"/>
        <v>No</v>
      </c>
      <c r="BM379" s="53" t="s">
        <v>454</v>
      </c>
      <c r="BN379" s="37"/>
      <c r="BO379" s="29">
        <f t="shared" si="697"/>
        <v>0.74</v>
      </c>
      <c r="BP379" s="28"/>
      <c r="BQ379" s="29" t="str">
        <f t="shared" si="744"/>
        <v/>
      </c>
      <c r="BR379" s="27"/>
      <c r="BS379" s="49" t="str">
        <f t="shared" si="745"/>
        <v/>
      </c>
      <c r="BT379" s="25"/>
      <c r="BU379" s="27">
        <f t="shared" si="698"/>
        <v>19.072164948453608</v>
      </c>
      <c r="BV379" s="27" t="str">
        <f t="shared" si="699"/>
        <v>No tolerable</v>
      </c>
      <c r="BW379" s="29" t="str">
        <f t="shared" si="746"/>
        <v/>
      </c>
      <c r="BX379" s="27" t="str">
        <f t="shared" si="747"/>
        <v/>
      </c>
      <c r="BY379" s="27" t="str">
        <f t="shared" si="748"/>
        <v/>
      </c>
      <c r="BZ379" s="53"/>
      <c r="CA379" s="37"/>
      <c r="CB379" s="29" t="str">
        <f t="shared" si="749"/>
        <v/>
      </c>
      <c r="CC379" s="28"/>
      <c r="CD379" s="29" t="str">
        <f t="shared" si="750"/>
        <v/>
      </c>
      <c r="CE379" s="27"/>
      <c r="CF379" s="49" t="str">
        <f t="shared" si="751"/>
        <v/>
      </c>
      <c r="CG379" s="25"/>
      <c r="CH379" s="27" t="str">
        <f t="shared" si="752"/>
        <v/>
      </c>
      <c r="CI379" s="27" t="str">
        <f t="shared" si="753"/>
        <v/>
      </c>
      <c r="CJ379" s="29" t="str">
        <f t="shared" si="754"/>
        <v/>
      </c>
      <c r="CK379" s="27" t="str">
        <f t="shared" si="755"/>
        <v/>
      </c>
      <c r="CL379" s="27" t="str">
        <f t="shared" si="756"/>
        <v/>
      </c>
      <c r="CM379" s="53"/>
      <c r="CN379" s="37"/>
      <c r="CO379" s="29" t="str">
        <f t="shared" si="757"/>
        <v/>
      </c>
      <c r="CP379" s="28"/>
      <c r="CQ379" s="29" t="str">
        <f t="shared" si="758"/>
        <v/>
      </c>
      <c r="CR379" s="27"/>
      <c r="CS379" s="49" t="str">
        <f t="shared" si="759"/>
        <v/>
      </c>
      <c r="CT379" s="25"/>
      <c r="CU379" s="27" t="str">
        <f t="shared" si="760"/>
        <v/>
      </c>
      <c r="CV379" s="27" t="str">
        <f t="shared" si="761"/>
        <v/>
      </c>
      <c r="CW379" s="29" t="str">
        <f t="shared" si="762"/>
        <v/>
      </c>
      <c r="CX379" s="27" t="str">
        <f t="shared" si="763"/>
        <v/>
      </c>
      <c r="CY379" s="27" t="str">
        <f t="shared" si="764"/>
        <v/>
      </c>
      <c r="CZ379" s="30"/>
    </row>
    <row r="380" spans="1:104" ht="45.75" thickBot="1" x14ac:dyDescent="0.3">
      <c r="A380" s="17">
        <v>377</v>
      </c>
      <c r="B380" s="18" t="str">
        <f t="shared" si="732"/>
        <v>Administración de Tecnologías de la Información</v>
      </c>
      <c r="C380" s="18" t="str">
        <f t="shared" si="733"/>
        <v>Generación de residuos</v>
      </c>
      <c r="D380" s="18" t="str">
        <f t="shared" si="734"/>
        <v>Contaminación por generación de residuos recuperables</v>
      </c>
      <c r="E380" s="35">
        <v>43647</v>
      </c>
      <c r="F380" s="167" t="s">
        <v>334</v>
      </c>
      <c r="G380" s="99" t="s">
        <v>177</v>
      </c>
      <c r="H380" s="99" t="s">
        <v>337</v>
      </c>
      <c r="I380" s="26" t="s">
        <v>13</v>
      </c>
      <c r="J380" s="27" t="s">
        <v>92</v>
      </c>
      <c r="K380" s="104" t="s">
        <v>221</v>
      </c>
      <c r="L380" s="53" t="s">
        <v>264</v>
      </c>
      <c r="M380" s="37" t="s">
        <v>68</v>
      </c>
      <c r="N380" s="26" t="s">
        <v>216</v>
      </c>
      <c r="O380" s="26" t="s">
        <v>461</v>
      </c>
      <c r="P380" s="26" t="s">
        <v>23</v>
      </c>
      <c r="Q380" s="26" t="s">
        <v>226</v>
      </c>
      <c r="R380" s="27" t="s">
        <v>71</v>
      </c>
      <c r="S380" s="55" t="s">
        <v>76</v>
      </c>
      <c r="T380" s="35">
        <v>43647</v>
      </c>
      <c r="U380" s="27" t="s">
        <v>101</v>
      </c>
      <c r="V380" s="27" t="s">
        <v>103</v>
      </c>
      <c r="W380" s="27" t="str">
        <f t="shared" si="735"/>
        <v>Moderado</v>
      </c>
      <c r="X380" s="27">
        <f t="shared" si="736"/>
        <v>5</v>
      </c>
      <c r="Y380" s="27">
        <f t="shared" si="737"/>
        <v>3</v>
      </c>
      <c r="Z380" s="27">
        <f t="shared" si="738"/>
        <v>15</v>
      </c>
      <c r="AA380" s="27" t="str">
        <f t="shared" si="739"/>
        <v>Potencialmente no tolerable</v>
      </c>
      <c r="AB380" s="27" t="str">
        <f t="shared" si="740"/>
        <v>No</v>
      </c>
      <c r="AC380" s="53" t="s">
        <v>306</v>
      </c>
      <c r="AD380" s="80" t="s">
        <v>230</v>
      </c>
      <c r="AE380" s="78">
        <v>0</v>
      </c>
      <c r="AF380" s="83">
        <v>0</v>
      </c>
      <c r="AG380" s="29">
        <f t="shared" si="741"/>
        <v>0</v>
      </c>
      <c r="AH380" s="27">
        <v>0</v>
      </c>
      <c r="AI380" s="184">
        <f t="shared" si="683"/>
        <v>0</v>
      </c>
      <c r="AJ380" s="145">
        <v>44006</v>
      </c>
      <c r="AK380" s="142" t="s">
        <v>291</v>
      </c>
      <c r="AL380" s="152" t="str">
        <f>IF(MATRIZASPECTOS[[#This Row],[(2) Tipo de valoración 2020]]="","",IF(MATRIZASPECTOS[[#This Row],[(2) Tipo de valoración 2020]]="Manual","",MATRIZASPECTOS[[#This Row],[Probabilidad]]))</f>
        <v>Certeza</v>
      </c>
      <c r="AM380" s="152" t="str">
        <f>IF(MATRIZASPECTOS[[#This Row],[(2) Tipo de valoración 2020]]="","",IF(MATRIZASPECTOS[[#This Row],[(2) Tipo de valoración 2020]]="Manual","",MATRIZASPECTOS[[#This Row],[Consecuencia]]))</f>
        <v>Moderada</v>
      </c>
      <c r="AN380" s="153" t="str">
        <f t="shared" si="684"/>
        <v>Moderado</v>
      </c>
      <c r="AO380" s="153">
        <f t="shared" si="685"/>
        <v>5</v>
      </c>
      <c r="AP380" s="153">
        <f t="shared" si="686"/>
        <v>3</v>
      </c>
      <c r="AQ380" s="27">
        <f t="shared" si="687"/>
        <v>15</v>
      </c>
      <c r="AR380" s="29">
        <f t="shared" si="688"/>
        <v>15</v>
      </c>
      <c r="AS380" s="27" t="str">
        <f t="shared" si="742"/>
        <v>Potencialmente no tolerable</v>
      </c>
      <c r="AT380" s="27" t="str">
        <f t="shared" si="743"/>
        <v>No</v>
      </c>
      <c r="AU380" s="140" t="s">
        <v>314</v>
      </c>
      <c r="AV380" s="37" t="s">
        <v>230</v>
      </c>
      <c r="AW380" s="27">
        <v>0</v>
      </c>
      <c r="AX380" s="191">
        <v>0</v>
      </c>
      <c r="AY380" s="29">
        <f t="shared" si="689"/>
        <v>0</v>
      </c>
      <c r="AZ380" s="27">
        <v>0</v>
      </c>
      <c r="BA380" s="189">
        <f t="shared" si="690"/>
        <v>0</v>
      </c>
      <c r="BB380" s="145">
        <v>44105</v>
      </c>
      <c r="BC380" s="27" t="s">
        <v>291</v>
      </c>
      <c r="BD380" s="27" t="str">
        <f>IF(MATRIZASPECTOS[[#This Row],[(E) Tipo de valoración extraordinaria 2020]]="","",IF(MATRIZASPECTOS[[#This Row],[(E) Tipo de valoración extraordinaria 2020]]="Manual","",MATRIZASPECTOS[[#This Row],[(2) Probabilidad]]))</f>
        <v>Certeza</v>
      </c>
      <c r="BE380" s="27" t="str">
        <f>IF(MATRIZASPECTOS[[#This Row],[(E) Tipo de valoración extraordinaria 2020]]="","",IF(MATRIZASPECTOS[[#This Row],[(E) Tipo de valoración extraordinaria 2020]]="Manual","",MATRIZASPECTOS[[#This Row],[(2) Consecuencia]]))</f>
        <v>Moderada</v>
      </c>
      <c r="BF380" s="27" t="str">
        <f t="shared" si="691"/>
        <v>Moderado</v>
      </c>
      <c r="BG380" s="27">
        <f t="shared" si="692"/>
        <v>5</v>
      </c>
      <c r="BH380" s="27">
        <f t="shared" si="693"/>
        <v>3</v>
      </c>
      <c r="BI380" s="27">
        <f t="shared" si="694"/>
        <v>15</v>
      </c>
      <c r="BJ380" s="29">
        <f t="shared" si="695"/>
        <v>15</v>
      </c>
      <c r="BK380" s="27" t="str">
        <f t="shared" si="731"/>
        <v>Potencialmente no tolerable</v>
      </c>
      <c r="BL380" s="27" t="str">
        <f t="shared" si="696"/>
        <v>No</v>
      </c>
      <c r="BM380" s="53" t="s">
        <v>450</v>
      </c>
      <c r="BN380" s="37"/>
      <c r="BO380" s="29">
        <f t="shared" si="697"/>
        <v>0</v>
      </c>
      <c r="BP380" s="28"/>
      <c r="BQ380" s="29" t="str">
        <f t="shared" si="744"/>
        <v/>
      </c>
      <c r="BR380" s="27"/>
      <c r="BS380" s="49" t="str">
        <f t="shared" si="745"/>
        <v/>
      </c>
      <c r="BT380" s="25"/>
      <c r="BU380" s="27">
        <f t="shared" si="698"/>
        <v>15</v>
      </c>
      <c r="BV380" s="27" t="str">
        <f t="shared" si="699"/>
        <v>Potencialmente no tolerable</v>
      </c>
      <c r="BW380" s="29" t="str">
        <f t="shared" si="746"/>
        <v/>
      </c>
      <c r="BX380" s="27" t="str">
        <f t="shared" si="747"/>
        <v/>
      </c>
      <c r="BY380" s="27" t="str">
        <f t="shared" si="748"/>
        <v/>
      </c>
      <c r="BZ380" s="53"/>
      <c r="CA380" s="37"/>
      <c r="CB380" s="29" t="str">
        <f t="shared" si="749"/>
        <v/>
      </c>
      <c r="CC380" s="28"/>
      <c r="CD380" s="29" t="str">
        <f t="shared" si="750"/>
        <v/>
      </c>
      <c r="CE380" s="27"/>
      <c r="CF380" s="49" t="str">
        <f t="shared" si="751"/>
        <v/>
      </c>
      <c r="CG380" s="25"/>
      <c r="CH380" s="27" t="str">
        <f t="shared" si="752"/>
        <v/>
      </c>
      <c r="CI380" s="27" t="str">
        <f t="shared" si="753"/>
        <v/>
      </c>
      <c r="CJ380" s="29" t="str">
        <f t="shared" si="754"/>
        <v/>
      </c>
      <c r="CK380" s="27" t="str">
        <f t="shared" si="755"/>
        <v/>
      </c>
      <c r="CL380" s="27" t="str">
        <f t="shared" si="756"/>
        <v/>
      </c>
      <c r="CM380" s="53"/>
      <c r="CN380" s="37"/>
      <c r="CO380" s="29" t="str">
        <f t="shared" si="757"/>
        <v/>
      </c>
      <c r="CP380" s="28"/>
      <c r="CQ380" s="29" t="str">
        <f t="shared" si="758"/>
        <v/>
      </c>
      <c r="CR380" s="27"/>
      <c r="CS380" s="49" t="str">
        <f t="shared" si="759"/>
        <v/>
      </c>
      <c r="CT380" s="25"/>
      <c r="CU380" s="27" t="str">
        <f t="shared" si="760"/>
        <v/>
      </c>
      <c r="CV380" s="27" t="str">
        <f t="shared" si="761"/>
        <v/>
      </c>
      <c r="CW380" s="29" t="str">
        <f t="shared" si="762"/>
        <v/>
      </c>
      <c r="CX380" s="27" t="str">
        <f t="shared" si="763"/>
        <v/>
      </c>
      <c r="CY380" s="27" t="str">
        <f t="shared" si="764"/>
        <v/>
      </c>
      <c r="CZ380" s="30"/>
    </row>
    <row r="381" spans="1:104" ht="45.75" thickBot="1" x14ac:dyDescent="0.3">
      <c r="A381" s="17">
        <v>378</v>
      </c>
      <c r="B381" s="18" t="str">
        <f t="shared" si="732"/>
        <v>Administración de Tecnologías de la Información</v>
      </c>
      <c r="C381" s="18" t="str">
        <f t="shared" si="733"/>
        <v>Generación de residuos</v>
      </c>
      <c r="D381" s="18" t="str">
        <f t="shared" si="734"/>
        <v>Contaminación por generación de residuos reutilizables</v>
      </c>
      <c r="E381" s="35">
        <v>43647</v>
      </c>
      <c r="F381" s="167" t="s">
        <v>334</v>
      </c>
      <c r="G381" s="99" t="s">
        <v>177</v>
      </c>
      <c r="H381" s="99" t="s">
        <v>337</v>
      </c>
      <c r="I381" s="26" t="s">
        <v>13</v>
      </c>
      <c r="J381" s="27" t="s">
        <v>92</v>
      </c>
      <c r="K381" s="104" t="s">
        <v>221</v>
      </c>
      <c r="L381" s="53" t="s">
        <v>264</v>
      </c>
      <c r="M381" s="37" t="s">
        <v>68</v>
      </c>
      <c r="N381" s="26" t="s">
        <v>210</v>
      </c>
      <c r="O381" s="26" t="s">
        <v>461</v>
      </c>
      <c r="P381" s="26" t="s">
        <v>23</v>
      </c>
      <c r="Q381" s="26" t="s">
        <v>227</v>
      </c>
      <c r="R381" s="27" t="s">
        <v>71</v>
      </c>
      <c r="S381" s="55" t="s">
        <v>76</v>
      </c>
      <c r="T381" s="35">
        <v>43647</v>
      </c>
      <c r="U381" s="27" t="s">
        <v>101</v>
      </c>
      <c r="V381" s="27" t="s">
        <v>103</v>
      </c>
      <c r="W381" s="27" t="str">
        <f t="shared" si="735"/>
        <v>Moderado</v>
      </c>
      <c r="X381" s="27">
        <f t="shared" si="736"/>
        <v>5</v>
      </c>
      <c r="Y381" s="27">
        <f t="shared" si="737"/>
        <v>3</v>
      </c>
      <c r="Z381" s="27">
        <f t="shared" si="738"/>
        <v>15</v>
      </c>
      <c r="AA381" s="27" t="str">
        <f t="shared" si="739"/>
        <v>Potencialmente no tolerable</v>
      </c>
      <c r="AB381" s="27" t="str">
        <f t="shared" si="740"/>
        <v>No</v>
      </c>
      <c r="AC381" s="53" t="s">
        <v>306</v>
      </c>
      <c r="AD381" s="80" t="s">
        <v>230</v>
      </c>
      <c r="AE381" s="78">
        <v>0</v>
      </c>
      <c r="AF381" s="83">
        <v>0</v>
      </c>
      <c r="AG381" s="29">
        <f t="shared" si="741"/>
        <v>0</v>
      </c>
      <c r="AH381" s="27">
        <v>0</v>
      </c>
      <c r="AI381" s="184">
        <f t="shared" si="683"/>
        <v>0</v>
      </c>
      <c r="AJ381" s="145">
        <v>44006</v>
      </c>
      <c r="AK381" s="142" t="s">
        <v>291</v>
      </c>
      <c r="AL381" s="152" t="str">
        <f>IF(MATRIZASPECTOS[[#This Row],[(2) Tipo de valoración 2020]]="","",IF(MATRIZASPECTOS[[#This Row],[(2) Tipo de valoración 2020]]="Manual","",MATRIZASPECTOS[[#This Row],[Probabilidad]]))</f>
        <v>Certeza</v>
      </c>
      <c r="AM381" s="152" t="str">
        <f>IF(MATRIZASPECTOS[[#This Row],[(2) Tipo de valoración 2020]]="","",IF(MATRIZASPECTOS[[#This Row],[(2) Tipo de valoración 2020]]="Manual","",MATRIZASPECTOS[[#This Row],[Consecuencia]]))</f>
        <v>Moderada</v>
      </c>
      <c r="AN381" s="153" t="str">
        <f t="shared" si="684"/>
        <v>Moderado</v>
      </c>
      <c r="AO381" s="153">
        <f t="shared" si="685"/>
        <v>5</v>
      </c>
      <c r="AP381" s="153">
        <f t="shared" si="686"/>
        <v>3</v>
      </c>
      <c r="AQ381" s="27">
        <f t="shared" si="687"/>
        <v>15</v>
      </c>
      <c r="AR381" s="29">
        <f t="shared" si="688"/>
        <v>15</v>
      </c>
      <c r="AS381" s="27" t="str">
        <f t="shared" si="742"/>
        <v>Potencialmente no tolerable</v>
      </c>
      <c r="AT381" s="27" t="str">
        <f t="shared" si="743"/>
        <v>No</v>
      </c>
      <c r="AU381" s="140" t="s">
        <v>314</v>
      </c>
      <c r="AV381" s="37" t="s">
        <v>230</v>
      </c>
      <c r="AW381" s="27">
        <v>0</v>
      </c>
      <c r="AX381" s="191">
        <v>0</v>
      </c>
      <c r="AY381" s="29">
        <f t="shared" si="689"/>
        <v>0</v>
      </c>
      <c r="AZ381" s="27">
        <v>0</v>
      </c>
      <c r="BA381" s="189">
        <f t="shared" si="690"/>
        <v>0</v>
      </c>
      <c r="BB381" s="145">
        <v>44105</v>
      </c>
      <c r="BC381" s="27" t="s">
        <v>291</v>
      </c>
      <c r="BD381" s="27" t="str">
        <f>IF(MATRIZASPECTOS[[#This Row],[(E) Tipo de valoración extraordinaria 2020]]="","",IF(MATRIZASPECTOS[[#This Row],[(E) Tipo de valoración extraordinaria 2020]]="Manual","",MATRIZASPECTOS[[#This Row],[(2) Probabilidad]]))</f>
        <v>Certeza</v>
      </c>
      <c r="BE381" s="27" t="str">
        <f>IF(MATRIZASPECTOS[[#This Row],[(E) Tipo de valoración extraordinaria 2020]]="","",IF(MATRIZASPECTOS[[#This Row],[(E) Tipo de valoración extraordinaria 2020]]="Manual","",MATRIZASPECTOS[[#This Row],[(2) Consecuencia]]))</f>
        <v>Moderada</v>
      </c>
      <c r="BF381" s="27" t="str">
        <f t="shared" si="691"/>
        <v>Moderado</v>
      </c>
      <c r="BG381" s="27">
        <f t="shared" si="692"/>
        <v>5</v>
      </c>
      <c r="BH381" s="27">
        <f t="shared" si="693"/>
        <v>3</v>
      </c>
      <c r="BI381" s="27">
        <f t="shared" si="694"/>
        <v>15</v>
      </c>
      <c r="BJ381" s="29">
        <f t="shared" si="695"/>
        <v>15</v>
      </c>
      <c r="BK381" s="27" t="str">
        <f t="shared" si="731"/>
        <v>Potencialmente no tolerable</v>
      </c>
      <c r="BL381" s="27" t="str">
        <f t="shared" si="696"/>
        <v>No</v>
      </c>
      <c r="BM381" s="53" t="s">
        <v>450</v>
      </c>
      <c r="BN381" s="37"/>
      <c r="BO381" s="29">
        <f t="shared" si="697"/>
        <v>0</v>
      </c>
      <c r="BP381" s="28"/>
      <c r="BQ381" s="29" t="str">
        <f t="shared" si="744"/>
        <v/>
      </c>
      <c r="BR381" s="27"/>
      <c r="BS381" s="49" t="str">
        <f t="shared" si="745"/>
        <v/>
      </c>
      <c r="BT381" s="25"/>
      <c r="BU381" s="27">
        <f t="shared" si="698"/>
        <v>15</v>
      </c>
      <c r="BV381" s="27" t="str">
        <f t="shared" si="699"/>
        <v>Potencialmente no tolerable</v>
      </c>
      <c r="BW381" s="29" t="str">
        <f t="shared" si="746"/>
        <v/>
      </c>
      <c r="BX381" s="27" t="str">
        <f t="shared" si="747"/>
        <v/>
      </c>
      <c r="BY381" s="27" t="str">
        <f t="shared" si="748"/>
        <v/>
      </c>
      <c r="BZ381" s="53"/>
      <c r="CA381" s="37"/>
      <c r="CB381" s="29" t="str">
        <f t="shared" si="749"/>
        <v/>
      </c>
      <c r="CC381" s="28"/>
      <c r="CD381" s="29" t="str">
        <f t="shared" si="750"/>
        <v/>
      </c>
      <c r="CE381" s="27"/>
      <c r="CF381" s="49" t="str">
        <f t="shared" si="751"/>
        <v/>
      </c>
      <c r="CG381" s="25"/>
      <c r="CH381" s="27" t="str">
        <f t="shared" si="752"/>
        <v/>
      </c>
      <c r="CI381" s="27" t="str">
        <f t="shared" si="753"/>
        <v/>
      </c>
      <c r="CJ381" s="29" t="str">
        <f t="shared" si="754"/>
        <v/>
      </c>
      <c r="CK381" s="27" t="str">
        <f t="shared" si="755"/>
        <v/>
      </c>
      <c r="CL381" s="27" t="str">
        <f t="shared" si="756"/>
        <v/>
      </c>
      <c r="CM381" s="53"/>
      <c r="CN381" s="37"/>
      <c r="CO381" s="29" t="str">
        <f t="shared" si="757"/>
        <v/>
      </c>
      <c r="CP381" s="28"/>
      <c r="CQ381" s="29" t="str">
        <f t="shared" si="758"/>
        <v/>
      </c>
      <c r="CR381" s="27"/>
      <c r="CS381" s="49" t="str">
        <f t="shared" si="759"/>
        <v/>
      </c>
      <c r="CT381" s="25"/>
      <c r="CU381" s="27" t="str">
        <f t="shared" si="760"/>
        <v/>
      </c>
      <c r="CV381" s="27" t="str">
        <f t="shared" si="761"/>
        <v/>
      </c>
      <c r="CW381" s="29" t="str">
        <f t="shared" si="762"/>
        <v/>
      </c>
      <c r="CX381" s="27" t="str">
        <f t="shared" si="763"/>
        <v/>
      </c>
      <c r="CY381" s="27" t="str">
        <f t="shared" si="764"/>
        <v/>
      </c>
      <c r="CZ381" s="30"/>
    </row>
    <row r="382" spans="1:104" ht="45.75" thickBot="1" x14ac:dyDescent="0.3">
      <c r="A382" s="17">
        <v>379</v>
      </c>
      <c r="B382" s="18" t="str">
        <f t="shared" si="732"/>
        <v>Administración de Tecnologías de la Información</v>
      </c>
      <c r="C382" s="18" t="str">
        <f t="shared" si="733"/>
        <v>Generación de residuos</v>
      </c>
      <c r="D382" s="18" t="str">
        <f t="shared" si="734"/>
        <v>Contaminación por generación de residuos de aparatos eléctricos y electrónicos</v>
      </c>
      <c r="E382" s="35">
        <v>43647</v>
      </c>
      <c r="F382" s="167" t="s">
        <v>334</v>
      </c>
      <c r="G382" s="99" t="s">
        <v>177</v>
      </c>
      <c r="H382" s="99" t="s">
        <v>337</v>
      </c>
      <c r="I382" s="26" t="s">
        <v>13</v>
      </c>
      <c r="J382" s="27" t="s">
        <v>92</v>
      </c>
      <c r="K382" s="104" t="s">
        <v>221</v>
      </c>
      <c r="L382" s="53" t="s">
        <v>264</v>
      </c>
      <c r="M382" s="37" t="s">
        <v>68</v>
      </c>
      <c r="N382" s="26" t="s">
        <v>214</v>
      </c>
      <c r="O382" s="26" t="s">
        <v>461</v>
      </c>
      <c r="P382" s="26" t="s">
        <v>23</v>
      </c>
      <c r="Q382" s="26" t="s">
        <v>58</v>
      </c>
      <c r="R382" s="27" t="s">
        <v>71</v>
      </c>
      <c r="S382" s="55" t="s">
        <v>76</v>
      </c>
      <c r="T382" s="35">
        <v>43647</v>
      </c>
      <c r="U382" s="27" t="s">
        <v>101</v>
      </c>
      <c r="V382" s="27" t="s">
        <v>103</v>
      </c>
      <c r="W382" s="27" t="str">
        <f t="shared" si="735"/>
        <v>Moderado</v>
      </c>
      <c r="X382" s="27">
        <f t="shared" si="736"/>
        <v>5</v>
      </c>
      <c r="Y382" s="27">
        <f t="shared" si="737"/>
        <v>3</v>
      </c>
      <c r="Z382" s="27">
        <f t="shared" si="738"/>
        <v>15</v>
      </c>
      <c r="AA382" s="27" t="str">
        <f t="shared" si="739"/>
        <v>Potencialmente no tolerable</v>
      </c>
      <c r="AB382" s="27" t="str">
        <f t="shared" si="740"/>
        <v>No</v>
      </c>
      <c r="AC382" s="53" t="s">
        <v>306</v>
      </c>
      <c r="AD382" s="71" t="s">
        <v>230</v>
      </c>
      <c r="AE382" s="89">
        <v>0</v>
      </c>
      <c r="AF382" s="93">
        <v>0</v>
      </c>
      <c r="AG382" s="29">
        <f t="shared" si="741"/>
        <v>0</v>
      </c>
      <c r="AH382" s="27">
        <v>0</v>
      </c>
      <c r="AI382" s="184">
        <f t="shared" si="683"/>
        <v>0</v>
      </c>
      <c r="AJ382" s="145">
        <v>44006</v>
      </c>
      <c r="AK382" s="142" t="s">
        <v>291</v>
      </c>
      <c r="AL382" s="152" t="str">
        <f>IF(MATRIZASPECTOS[[#This Row],[(2) Tipo de valoración 2020]]="","",IF(MATRIZASPECTOS[[#This Row],[(2) Tipo de valoración 2020]]="Manual","",MATRIZASPECTOS[[#This Row],[Probabilidad]]))</f>
        <v>Certeza</v>
      </c>
      <c r="AM382" s="152" t="str">
        <f>IF(MATRIZASPECTOS[[#This Row],[(2) Tipo de valoración 2020]]="","",IF(MATRIZASPECTOS[[#This Row],[(2) Tipo de valoración 2020]]="Manual","",MATRIZASPECTOS[[#This Row],[Consecuencia]]))</f>
        <v>Moderada</v>
      </c>
      <c r="AN382" s="153" t="str">
        <f t="shared" si="684"/>
        <v>Moderado</v>
      </c>
      <c r="AO382" s="153">
        <f t="shared" si="685"/>
        <v>5</v>
      </c>
      <c r="AP382" s="153">
        <f t="shared" si="686"/>
        <v>3</v>
      </c>
      <c r="AQ382" s="27">
        <f t="shared" si="687"/>
        <v>15</v>
      </c>
      <c r="AR382" s="29">
        <f t="shared" si="688"/>
        <v>15</v>
      </c>
      <c r="AS382" s="27" t="str">
        <f t="shared" si="742"/>
        <v>Potencialmente no tolerable</v>
      </c>
      <c r="AT382" s="27" t="str">
        <f t="shared" si="743"/>
        <v>No</v>
      </c>
      <c r="AU382" s="140" t="s">
        <v>314</v>
      </c>
      <c r="AV382" s="37" t="s">
        <v>230</v>
      </c>
      <c r="AW382" s="27">
        <v>0</v>
      </c>
      <c r="AX382" s="191">
        <v>0</v>
      </c>
      <c r="AY382" s="29">
        <f t="shared" si="689"/>
        <v>0</v>
      </c>
      <c r="AZ382" s="27">
        <v>0</v>
      </c>
      <c r="BA382" s="189">
        <f t="shared" si="690"/>
        <v>0</v>
      </c>
      <c r="BB382" s="142">
        <v>44105</v>
      </c>
      <c r="BC382" s="27" t="s">
        <v>291</v>
      </c>
      <c r="BD382" s="27" t="str">
        <f>IF(MATRIZASPECTOS[[#This Row],[(E) Tipo de valoración extraordinaria 2020]]="","",IF(MATRIZASPECTOS[[#This Row],[(E) Tipo de valoración extraordinaria 2020]]="Manual","",MATRIZASPECTOS[[#This Row],[(2) Probabilidad]]))</f>
        <v>Certeza</v>
      </c>
      <c r="BE382" s="27" t="str">
        <f>IF(MATRIZASPECTOS[[#This Row],[(E) Tipo de valoración extraordinaria 2020]]="","",IF(MATRIZASPECTOS[[#This Row],[(E) Tipo de valoración extraordinaria 2020]]="Manual","",MATRIZASPECTOS[[#This Row],[(2) Consecuencia]]))</f>
        <v>Moderada</v>
      </c>
      <c r="BF382" s="27" t="str">
        <f t="shared" si="691"/>
        <v>Moderado</v>
      </c>
      <c r="BG382" s="27">
        <f t="shared" si="692"/>
        <v>5</v>
      </c>
      <c r="BH382" s="27">
        <f t="shared" si="693"/>
        <v>3</v>
      </c>
      <c r="BI382" s="27">
        <f t="shared" si="694"/>
        <v>15</v>
      </c>
      <c r="BJ382" s="29">
        <f t="shared" si="695"/>
        <v>15</v>
      </c>
      <c r="BK382" s="27" t="str">
        <f t="shared" si="731"/>
        <v>Potencialmente no tolerable</v>
      </c>
      <c r="BL382" s="27" t="str">
        <f t="shared" si="696"/>
        <v>No</v>
      </c>
      <c r="BM382" s="53" t="s">
        <v>420</v>
      </c>
      <c r="BN382" s="37"/>
      <c r="BO382" s="29">
        <f t="shared" si="697"/>
        <v>0</v>
      </c>
      <c r="BP382" s="28"/>
      <c r="BQ382" s="29" t="str">
        <f t="shared" si="744"/>
        <v/>
      </c>
      <c r="BR382" s="27"/>
      <c r="BS382" s="49" t="str">
        <f t="shared" si="745"/>
        <v/>
      </c>
      <c r="BT382" s="25"/>
      <c r="BU382" s="27">
        <f t="shared" si="698"/>
        <v>15</v>
      </c>
      <c r="BV382" s="27" t="str">
        <f t="shared" si="699"/>
        <v>Potencialmente no tolerable</v>
      </c>
      <c r="BW382" s="29" t="str">
        <f t="shared" si="746"/>
        <v/>
      </c>
      <c r="BX382" s="27" t="str">
        <f t="shared" si="747"/>
        <v/>
      </c>
      <c r="BY382" s="27" t="str">
        <f t="shared" si="748"/>
        <v/>
      </c>
      <c r="BZ382" s="53"/>
      <c r="CA382" s="37"/>
      <c r="CB382" s="29" t="str">
        <f t="shared" si="749"/>
        <v/>
      </c>
      <c r="CC382" s="28"/>
      <c r="CD382" s="29" t="str">
        <f t="shared" si="750"/>
        <v/>
      </c>
      <c r="CE382" s="27"/>
      <c r="CF382" s="49" t="str">
        <f t="shared" si="751"/>
        <v/>
      </c>
      <c r="CG382" s="25"/>
      <c r="CH382" s="27" t="str">
        <f t="shared" si="752"/>
        <v/>
      </c>
      <c r="CI382" s="27" t="str">
        <f t="shared" si="753"/>
        <v/>
      </c>
      <c r="CJ382" s="29" t="str">
        <f t="shared" si="754"/>
        <v/>
      </c>
      <c r="CK382" s="27" t="str">
        <f t="shared" si="755"/>
        <v/>
      </c>
      <c r="CL382" s="27" t="str">
        <f t="shared" si="756"/>
        <v/>
      </c>
      <c r="CM382" s="53"/>
      <c r="CN382" s="37"/>
      <c r="CO382" s="29" t="str">
        <f t="shared" si="757"/>
        <v/>
      </c>
      <c r="CP382" s="28"/>
      <c r="CQ382" s="29" t="str">
        <f t="shared" si="758"/>
        <v/>
      </c>
      <c r="CR382" s="27"/>
      <c r="CS382" s="49" t="str">
        <f t="shared" si="759"/>
        <v/>
      </c>
      <c r="CT382" s="25"/>
      <c r="CU382" s="27" t="str">
        <f t="shared" si="760"/>
        <v/>
      </c>
      <c r="CV382" s="27" t="str">
        <f t="shared" si="761"/>
        <v/>
      </c>
      <c r="CW382" s="29" t="str">
        <f t="shared" si="762"/>
        <v/>
      </c>
      <c r="CX382" s="27" t="str">
        <f t="shared" si="763"/>
        <v/>
      </c>
      <c r="CY382" s="27" t="str">
        <f t="shared" si="764"/>
        <v/>
      </c>
      <c r="CZ382" s="30"/>
    </row>
    <row r="383" spans="1:104" ht="45.75" thickBot="1" x14ac:dyDescent="0.3">
      <c r="A383" s="17">
        <v>380</v>
      </c>
      <c r="B383" s="18" t="str">
        <f t="shared" si="732"/>
        <v>Administración de Tecnologías de la Información</v>
      </c>
      <c r="C383" s="18" t="str">
        <f t="shared" si="733"/>
        <v>Generación de residuos</v>
      </c>
      <c r="D383" s="18" t="str">
        <f t="shared" si="734"/>
        <v>Contaminación por generación de residuos de escombro</v>
      </c>
      <c r="E383" s="35">
        <v>43647</v>
      </c>
      <c r="F383" s="167" t="s">
        <v>334</v>
      </c>
      <c r="G383" s="99" t="s">
        <v>177</v>
      </c>
      <c r="H383" s="99" t="s">
        <v>337</v>
      </c>
      <c r="I383" s="26" t="s">
        <v>13</v>
      </c>
      <c r="J383" s="27" t="s">
        <v>92</v>
      </c>
      <c r="K383" s="104" t="s">
        <v>221</v>
      </c>
      <c r="L383" s="53" t="s">
        <v>264</v>
      </c>
      <c r="M383" s="37" t="s">
        <v>68</v>
      </c>
      <c r="N383" s="26" t="s">
        <v>224</v>
      </c>
      <c r="O383" s="26" t="s">
        <v>461</v>
      </c>
      <c r="P383" s="26" t="s">
        <v>23</v>
      </c>
      <c r="Q383" s="26" t="s">
        <v>57</v>
      </c>
      <c r="R383" s="27" t="s">
        <v>71</v>
      </c>
      <c r="S383" s="55" t="s">
        <v>76</v>
      </c>
      <c r="T383" s="35">
        <v>43647</v>
      </c>
      <c r="U383" s="27" t="s">
        <v>99</v>
      </c>
      <c r="V383" s="27" t="s">
        <v>104</v>
      </c>
      <c r="W383" s="27" t="str">
        <f t="shared" si="735"/>
        <v>Bajo</v>
      </c>
      <c r="X383" s="27">
        <f t="shared" si="736"/>
        <v>1</v>
      </c>
      <c r="Y383" s="27">
        <f t="shared" si="737"/>
        <v>5</v>
      </c>
      <c r="Z383" s="27">
        <f t="shared" si="738"/>
        <v>5</v>
      </c>
      <c r="AA383" s="27" t="str">
        <f t="shared" si="739"/>
        <v>Tolerable</v>
      </c>
      <c r="AB383" s="27" t="str">
        <f t="shared" si="740"/>
        <v>No</v>
      </c>
      <c r="AC383" s="53" t="s">
        <v>306</v>
      </c>
      <c r="AD383" s="80" t="s">
        <v>230</v>
      </c>
      <c r="AE383" s="78">
        <v>0</v>
      </c>
      <c r="AF383" s="83">
        <v>0</v>
      </c>
      <c r="AG383" s="29">
        <f t="shared" si="741"/>
        <v>0</v>
      </c>
      <c r="AH383" s="27">
        <v>0</v>
      </c>
      <c r="AI383" s="184">
        <f t="shared" si="683"/>
        <v>0</v>
      </c>
      <c r="AJ383" s="145">
        <v>44006</v>
      </c>
      <c r="AK383" s="142" t="s">
        <v>291</v>
      </c>
      <c r="AL383" s="152" t="str">
        <f>IF(MATRIZASPECTOS[[#This Row],[(2) Tipo de valoración 2020]]="","",IF(MATRIZASPECTOS[[#This Row],[(2) Tipo de valoración 2020]]="Manual","",MATRIZASPECTOS[[#This Row],[Probabilidad]]))</f>
        <v>Improbable</v>
      </c>
      <c r="AM383" s="152" t="str">
        <f>IF(MATRIZASPECTOS[[#This Row],[(2) Tipo de valoración 2020]]="","",IF(MATRIZASPECTOS[[#This Row],[(2) Tipo de valoración 2020]]="Manual","",MATRIZASPECTOS[[#This Row],[Consecuencia]]))</f>
        <v>Alta</v>
      </c>
      <c r="AN383" s="153" t="str">
        <f t="shared" si="684"/>
        <v>Bajo</v>
      </c>
      <c r="AO383" s="153">
        <f t="shared" si="685"/>
        <v>1</v>
      </c>
      <c r="AP383" s="153">
        <f t="shared" si="686"/>
        <v>5</v>
      </c>
      <c r="AQ383" s="27">
        <f t="shared" si="687"/>
        <v>5</v>
      </c>
      <c r="AR383" s="29">
        <f t="shared" si="688"/>
        <v>5</v>
      </c>
      <c r="AS383" s="27" t="str">
        <f t="shared" si="742"/>
        <v>Tolerable</v>
      </c>
      <c r="AT383" s="27" t="str">
        <f t="shared" si="743"/>
        <v>No</v>
      </c>
      <c r="AU383" s="140" t="s">
        <v>314</v>
      </c>
      <c r="AV383" s="37" t="s">
        <v>230</v>
      </c>
      <c r="AW383" s="27">
        <v>0</v>
      </c>
      <c r="AX383" s="191">
        <v>0</v>
      </c>
      <c r="AY383" s="29">
        <f t="shared" si="689"/>
        <v>0</v>
      </c>
      <c r="AZ383" s="27">
        <v>0</v>
      </c>
      <c r="BA383" s="189">
        <f t="shared" si="690"/>
        <v>0</v>
      </c>
      <c r="BB383" s="142">
        <v>44105</v>
      </c>
      <c r="BC383" s="27" t="s">
        <v>291</v>
      </c>
      <c r="BD383" s="27" t="str">
        <f>IF(MATRIZASPECTOS[[#This Row],[(E) Tipo de valoración extraordinaria 2020]]="","",IF(MATRIZASPECTOS[[#This Row],[(E) Tipo de valoración extraordinaria 2020]]="Manual","",MATRIZASPECTOS[[#This Row],[(2) Probabilidad]]))</f>
        <v>Improbable</v>
      </c>
      <c r="BE383" s="27" t="str">
        <f>IF(MATRIZASPECTOS[[#This Row],[(E) Tipo de valoración extraordinaria 2020]]="","",IF(MATRIZASPECTOS[[#This Row],[(E) Tipo de valoración extraordinaria 2020]]="Manual","",MATRIZASPECTOS[[#This Row],[(2) Consecuencia]]))</f>
        <v>Alta</v>
      </c>
      <c r="BF383" s="27" t="str">
        <f t="shared" si="691"/>
        <v>Bajo</v>
      </c>
      <c r="BG383" s="27">
        <f t="shared" si="692"/>
        <v>1</v>
      </c>
      <c r="BH383" s="27">
        <f t="shared" si="693"/>
        <v>5</v>
      </c>
      <c r="BI383" s="27">
        <f t="shared" si="694"/>
        <v>5</v>
      </c>
      <c r="BJ383" s="29">
        <f t="shared" si="695"/>
        <v>5</v>
      </c>
      <c r="BK383" s="27" t="str">
        <f t="shared" si="731"/>
        <v>Tolerable</v>
      </c>
      <c r="BL383" s="27" t="str">
        <f t="shared" si="696"/>
        <v>No</v>
      </c>
      <c r="BM383" s="53" t="s">
        <v>421</v>
      </c>
      <c r="BN383" s="37"/>
      <c r="BO383" s="29">
        <f t="shared" si="697"/>
        <v>0</v>
      </c>
      <c r="BP383" s="28"/>
      <c r="BQ383" s="29" t="str">
        <f t="shared" si="744"/>
        <v/>
      </c>
      <c r="BR383" s="27"/>
      <c r="BS383" s="49" t="str">
        <f t="shared" si="745"/>
        <v/>
      </c>
      <c r="BT383" s="25"/>
      <c r="BU383" s="27">
        <f t="shared" si="698"/>
        <v>5</v>
      </c>
      <c r="BV383" s="27" t="str">
        <f t="shared" si="699"/>
        <v>Tolerable</v>
      </c>
      <c r="BW383" s="29" t="str">
        <f t="shared" si="746"/>
        <v/>
      </c>
      <c r="BX383" s="27" t="str">
        <f t="shared" si="747"/>
        <v/>
      </c>
      <c r="BY383" s="27" t="str">
        <f t="shared" si="748"/>
        <v/>
      </c>
      <c r="BZ383" s="53"/>
      <c r="CA383" s="37"/>
      <c r="CB383" s="29" t="str">
        <f t="shared" si="749"/>
        <v/>
      </c>
      <c r="CC383" s="28"/>
      <c r="CD383" s="29" t="str">
        <f t="shared" si="750"/>
        <v/>
      </c>
      <c r="CE383" s="27"/>
      <c r="CF383" s="49" t="str">
        <f t="shared" si="751"/>
        <v/>
      </c>
      <c r="CG383" s="25"/>
      <c r="CH383" s="27" t="str">
        <f t="shared" si="752"/>
        <v/>
      </c>
      <c r="CI383" s="27" t="str">
        <f t="shared" si="753"/>
        <v/>
      </c>
      <c r="CJ383" s="29" t="str">
        <f t="shared" si="754"/>
        <v/>
      </c>
      <c r="CK383" s="27" t="str">
        <f t="shared" si="755"/>
        <v/>
      </c>
      <c r="CL383" s="27" t="str">
        <f t="shared" si="756"/>
        <v/>
      </c>
      <c r="CM383" s="53"/>
      <c r="CN383" s="37"/>
      <c r="CO383" s="29" t="str">
        <f t="shared" si="757"/>
        <v/>
      </c>
      <c r="CP383" s="28"/>
      <c r="CQ383" s="29" t="str">
        <f t="shared" si="758"/>
        <v/>
      </c>
      <c r="CR383" s="27"/>
      <c r="CS383" s="49" t="str">
        <f t="shared" si="759"/>
        <v/>
      </c>
      <c r="CT383" s="25"/>
      <c r="CU383" s="27" t="str">
        <f t="shared" si="760"/>
        <v/>
      </c>
      <c r="CV383" s="27" t="str">
        <f t="shared" si="761"/>
        <v/>
      </c>
      <c r="CW383" s="29" t="str">
        <f t="shared" si="762"/>
        <v/>
      </c>
      <c r="CX383" s="27" t="str">
        <f t="shared" si="763"/>
        <v/>
      </c>
      <c r="CY383" s="27" t="str">
        <f t="shared" si="764"/>
        <v/>
      </c>
      <c r="CZ383" s="30"/>
    </row>
    <row r="384" spans="1:104" ht="45.75" thickBot="1" x14ac:dyDescent="0.3">
      <c r="A384" s="17">
        <v>381</v>
      </c>
      <c r="B384" s="68" t="str">
        <f t="shared" si="732"/>
        <v>Administración de Tecnologías de la Información</v>
      </c>
      <c r="C384" s="68" t="str">
        <f t="shared" si="733"/>
        <v>Generación de residuos</v>
      </c>
      <c r="D384" s="68" t="str">
        <f t="shared" si="734"/>
        <v>Contaminación por generación de residuos peligrosos</v>
      </c>
      <c r="E384" s="114">
        <v>43647</v>
      </c>
      <c r="F384" s="170" t="s">
        <v>334</v>
      </c>
      <c r="G384" s="99" t="s">
        <v>177</v>
      </c>
      <c r="H384" s="99" t="s">
        <v>337</v>
      </c>
      <c r="I384" s="115" t="s">
        <v>13</v>
      </c>
      <c r="J384" s="69" t="s">
        <v>92</v>
      </c>
      <c r="K384" s="116" t="s">
        <v>222</v>
      </c>
      <c r="L384" s="53" t="s">
        <v>264</v>
      </c>
      <c r="M384" s="71" t="s">
        <v>68</v>
      </c>
      <c r="N384" s="115" t="s">
        <v>225</v>
      </c>
      <c r="O384" s="115" t="s">
        <v>461</v>
      </c>
      <c r="P384" s="115" t="s">
        <v>23</v>
      </c>
      <c r="Q384" s="115" t="s">
        <v>56</v>
      </c>
      <c r="R384" s="69" t="s">
        <v>71</v>
      </c>
      <c r="S384" s="117" t="s">
        <v>76</v>
      </c>
      <c r="T384" s="114">
        <v>43647</v>
      </c>
      <c r="U384" s="69" t="s">
        <v>99</v>
      </c>
      <c r="V384" s="69" t="s">
        <v>103</v>
      </c>
      <c r="W384" s="69" t="str">
        <f t="shared" si="735"/>
        <v>Bajo</v>
      </c>
      <c r="X384" s="69">
        <f t="shared" si="736"/>
        <v>1</v>
      </c>
      <c r="Y384" s="69">
        <f t="shared" si="737"/>
        <v>3</v>
      </c>
      <c r="Z384" s="69">
        <f t="shared" si="738"/>
        <v>3</v>
      </c>
      <c r="AA384" s="69" t="str">
        <f t="shared" si="739"/>
        <v>Tolerable</v>
      </c>
      <c r="AB384" s="69" t="str">
        <f t="shared" si="740"/>
        <v>No</v>
      </c>
      <c r="AC384" s="53" t="s">
        <v>306</v>
      </c>
      <c r="AD384" s="80" t="s">
        <v>230</v>
      </c>
      <c r="AE384" s="78">
        <v>0</v>
      </c>
      <c r="AF384" s="83">
        <v>0</v>
      </c>
      <c r="AG384" s="73">
        <f t="shared" si="741"/>
        <v>0</v>
      </c>
      <c r="AH384" s="69">
        <v>0</v>
      </c>
      <c r="AI384" s="185">
        <f t="shared" si="683"/>
        <v>0</v>
      </c>
      <c r="AJ384" s="145">
        <v>44006</v>
      </c>
      <c r="AK384" s="143" t="s">
        <v>291</v>
      </c>
      <c r="AL384" s="154" t="str">
        <f>IF(MATRIZASPECTOS[[#This Row],[(2) Tipo de valoración 2020]]="","",IF(MATRIZASPECTOS[[#This Row],[(2) Tipo de valoración 2020]]="Manual","",MATRIZASPECTOS[[#This Row],[Probabilidad]]))</f>
        <v>Improbable</v>
      </c>
      <c r="AM384" s="154" t="str">
        <f>IF(MATRIZASPECTOS[[#This Row],[(2) Tipo de valoración 2020]]="","",IF(MATRIZASPECTOS[[#This Row],[(2) Tipo de valoración 2020]]="Manual","",MATRIZASPECTOS[[#This Row],[Consecuencia]]))</f>
        <v>Moderada</v>
      </c>
      <c r="AN384" s="155" t="str">
        <f t="shared" si="684"/>
        <v>Bajo</v>
      </c>
      <c r="AO384" s="155">
        <f t="shared" si="685"/>
        <v>1</v>
      </c>
      <c r="AP384" s="155">
        <f t="shared" si="686"/>
        <v>3</v>
      </c>
      <c r="AQ384" s="69">
        <f t="shared" si="687"/>
        <v>3</v>
      </c>
      <c r="AR384" s="73">
        <f t="shared" si="688"/>
        <v>3</v>
      </c>
      <c r="AS384" s="69" t="str">
        <f t="shared" si="742"/>
        <v>Tolerable</v>
      </c>
      <c r="AT384" s="69" t="str">
        <f t="shared" si="743"/>
        <v>No</v>
      </c>
      <c r="AU384" s="140" t="s">
        <v>314</v>
      </c>
      <c r="AV384" s="37" t="s">
        <v>230</v>
      </c>
      <c r="AW384" s="27">
        <v>0</v>
      </c>
      <c r="AX384" s="191">
        <v>0</v>
      </c>
      <c r="AY384" s="29">
        <f t="shared" si="689"/>
        <v>0</v>
      </c>
      <c r="AZ384" s="27">
        <v>0</v>
      </c>
      <c r="BA384" s="189">
        <f t="shared" si="690"/>
        <v>0</v>
      </c>
      <c r="BB384" s="142">
        <v>44105</v>
      </c>
      <c r="BC384" s="27" t="s">
        <v>291</v>
      </c>
      <c r="BD384" s="27" t="str">
        <f>IF(MATRIZASPECTOS[[#This Row],[(E) Tipo de valoración extraordinaria 2020]]="","",IF(MATRIZASPECTOS[[#This Row],[(E) Tipo de valoración extraordinaria 2020]]="Manual","",MATRIZASPECTOS[[#This Row],[(2) Probabilidad]]))</f>
        <v>Improbable</v>
      </c>
      <c r="BE384" s="27" t="str">
        <f>IF(MATRIZASPECTOS[[#This Row],[(E) Tipo de valoración extraordinaria 2020]]="","",IF(MATRIZASPECTOS[[#This Row],[(E) Tipo de valoración extraordinaria 2020]]="Manual","",MATRIZASPECTOS[[#This Row],[(2) Consecuencia]]))</f>
        <v>Moderada</v>
      </c>
      <c r="BF384" s="27" t="str">
        <f t="shared" si="691"/>
        <v>Bajo</v>
      </c>
      <c r="BG384" s="27">
        <f t="shared" si="692"/>
        <v>1</v>
      </c>
      <c r="BH384" s="27">
        <f t="shared" si="693"/>
        <v>3</v>
      </c>
      <c r="BI384" s="27">
        <f t="shared" si="694"/>
        <v>3</v>
      </c>
      <c r="BJ384" s="29">
        <f t="shared" si="695"/>
        <v>3</v>
      </c>
      <c r="BK384" s="69" t="str">
        <f t="shared" si="731"/>
        <v>Tolerable</v>
      </c>
      <c r="BL384" s="27" t="str">
        <f t="shared" si="696"/>
        <v>No</v>
      </c>
      <c r="BM384" s="53" t="s">
        <v>422</v>
      </c>
      <c r="BN384" s="71"/>
      <c r="BO384" s="73">
        <f t="shared" si="697"/>
        <v>0</v>
      </c>
      <c r="BP384" s="72"/>
      <c r="BQ384" s="73" t="str">
        <f t="shared" si="744"/>
        <v/>
      </c>
      <c r="BR384" s="69"/>
      <c r="BS384" s="74" t="str">
        <f t="shared" si="745"/>
        <v/>
      </c>
      <c r="BT384" s="75"/>
      <c r="BU384" s="69">
        <f t="shared" si="698"/>
        <v>3</v>
      </c>
      <c r="BV384" s="69" t="str">
        <f t="shared" si="699"/>
        <v>Tolerable</v>
      </c>
      <c r="BW384" s="73" t="str">
        <f t="shared" si="746"/>
        <v/>
      </c>
      <c r="BX384" s="69" t="str">
        <f t="shared" si="747"/>
        <v/>
      </c>
      <c r="BY384" s="69" t="str">
        <f t="shared" si="748"/>
        <v/>
      </c>
      <c r="BZ384" s="70"/>
      <c r="CA384" s="71"/>
      <c r="CB384" s="73" t="str">
        <f t="shared" si="749"/>
        <v/>
      </c>
      <c r="CC384" s="72"/>
      <c r="CD384" s="73" t="str">
        <f t="shared" si="750"/>
        <v/>
      </c>
      <c r="CE384" s="69"/>
      <c r="CF384" s="74" t="str">
        <f t="shared" si="751"/>
        <v/>
      </c>
      <c r="CG384" s="75"/>
      <c r="CH384" s="69" t="str">
        <f t="shared" si="752"/>
        <v/>
      </c>
      <c r="CI384" s="69" t="str">
        <f t="shared" si="753"/>
        <v/>
      </c>
      <c r="CJ384" s="73" t="str">
        <f t="shared" si="754"/>
        <v/>
      </c>
      <c r="CK384" s="69" t="str">
        <f t="shared" si="755"/>
        <v/>
      </c>
      <c r="CL384" s="69" t="str">
        <f t="shared" si="756"/>
        <v/>
      </c>
      <c r="CM384" s="70"/>
      <c r="CN384" s="71"/>
      <c r="CO384" s="73" t="str">
        <f t="shared" si="757"/>
        <v/>
      </c>
      <c r="CP384" s="72"/>
      <c r="CQ384" s="73" t="str">
        <f t="shared" si="758"/>
        <v/>
      </c>
      <c r="CR384" s="69"/>
      <c r="CS384" s="74" t="str">
        <f t="shared" si="759"/>
        <v/>
      </c>
      <c r="CT384" s="75"/>
      <c r="CU384" s="69" t="str">
        <f t="shared" si="760"/>
        <v/>
      </c>
      <c r="CV384" s="69" t="str">
        <f t="shared" si="761"/>
        <v/>
      </c>
      <c r="CW384" s="73" t="str">
        <f t="shared" si="762"/>
        <v/>
      </c>
      <c r="CX384" s="69" t="str">
        <f t="shared" si="763"/>
        <v/>
      </c>
      <c r="CY384" s="69" t="str">
        <f t="shared" si="764"/>
        <v/>
      </c>
      <c r="CZ384" s="118"/>
    </row>
    <row r="385" spans="1:104" ht="45.75" thickBot="1" x14ac:dyDescent="0.3">
      <c r="A385" s="17">
        <v>382</v>
      </c>
      <c r="B385" s="18" t="str">
        <f t="shared" ref="B385:B414" si="768">IF(I385="","",I385)</f>
        <v>Gestión del Talento Humano</v>
      </c>
      <c r="C385" s="18" t="str">
        <f t="shared" ref="C385:C414" si="769">IF(P385="","",P385)</f>
        <v>Consumo del recurso hídrico</v>
      </c>
      <c r="D385" s="18" t="str">
        <f t="shared" ref="D385:D414" si="770">IF(Q385="","",Q385)</f>
        <v>Agotamiento del recurso hídrico</v>
      </c>
      <c r="E385" s="35">
        <v>43647</v>
      </c>
      <c r="F385" s="167" t="s">
        <v>334</v>
      </c>
      <c r="G385" s="99" t="s">
        <v>177</v>
      </c>
      <c r="H385" s="99" t="s">
        <v>336</v>
      </c>
      <c r="I385" s="26" t="s">
        <v>14</v>
      </c>
      <c r="J385" s="27" t="s">
        <v>90</v>
      </c>
      <c r="K385" s="104" t="s">
        <v>230</v>
      </c>
      <c r="L385" s="53" t="s">
        <v>271</v>
      </c>
      <c r="M385" s="37" t="s">
        <v>233</v>
      </c>
      <c r="N385" s="26" t="s">
        <v>199</v>
      </c>
      <c r="O385" s="26" t="s">
        <v>461</v>
      </c>
      <c r="P385" s="26" t="s">
        <v>21</v>
      </c>
      <c r="Q385" s="26" t="s">
        <v>52</v>
      </c>
      <c r="R385" s="27" t="s">
        <v>71</v>
      </c>
      <c r="S385" s="55" t="s">
        <v>75</v>
      </c>
      <c r="T385" s="35">
        <v>43647</v>
      </c>
      <c r="U385" s="27" t="s">
        <v>100</v>
      </c>
      <c r="V385" s="27" t="s">
        <v>103</v>
      </c>
      <c r="W385" s="27" t="str">
        <f t="shared" ref="W385:W414" si="771">IF(Z385="","",IF(Z385&lt;=10,"Bajo",IF(Z385&lt;=15,"Moderado",IF(Z385&gt;15,"Alto",""))))</f>
        <v>Bajo</v>
      </c>
      <c r="X385" s="27">
        <f t="shared" si="736"/>
        <v>3</v>
      </c>
      <c r="Y385" s="27">
        <f t="shared" si="737"/>
        <v>3</v>
      </c>
      <c r="Z385" s="27">
        <f t="shared" ref="Z385:Z414" si="772">IF(X385="","",IF(Y385="","",(X385*Y385)))</f>
        <v>9</v>
      </c>
      <c r="AA385" s="27" t="str">
        <f t="shared" ref="AA385:AA414" si="773">IF(Z385="","",IF(Z385&lt;=10,"Tolerable",IF(Z385&lt;=15,"Potencialmente no tolerable",IF(Z385&gt;15,"No tolerable",""))))</f>
        <v>Tolerable</v>
      </c>
      <c r="AB385" s="27" t="str">
        <f t="shared" ref="AB385:AB414" si="774">IF(AA385="","",IF(AA385="Tolerable","No",IF(AA385="Potencialmente no tolerable","No",IF(AA385="No tolerable","Si",""))))</f>
        <v>No</v>
      </c>
      <c r="AC385" s="53" t="s">
        <v>306</v>
      </c>
      <c r="AD385" s="80" t="s">
        <v>230</v>
      </c>
      <c r="AE385" s="78">
        <v>0</v>
      </c>
      <c r="AF385" s="83">
        <v>0</v>
      </c>
      <c r="AG385" s="29">
        <f t="shared" ref="AG385:AG414" si="775">IF(AE385="","",IF(AF385="","",(AE385-(AE385*AF385))))</f>
        <v>0</v>
      </c>
      <c r="AH385" s="27">
        <v>0</v>
      </c>
      <c r="AI385" s="184">
        <f t="shared" si="683"/>
        <v>0</v>
      </c>
      <c r="AJ385" s="142">
        <v>44006</v>
      </c>
      <c r="AK385" s="142" t="s">
        <v>291</v>
      </c>
      <c r="AL385" s="152" t="str">
        <f>IF(MATRIZASPECTOS[[#This Row],[(2) Tipo de valoración 2020]]="","",IF(MATRIZASPECTOS[[#This Row],[(2) Tipo de valoración 2020]]="Manual","",MATRIZASPECTOS[[#This Row],[Probabilidad]]))</f>
        <v>Probable</v>
      </c>
      <c r="AM385" s="152" t="str">
        <f>IF(MATRIZASPECTOS[[#This Row],[(2) Tipo de valoración 2020]]="","",IF(MATRIZASPECTOS[[#This Row],[(2) Tipo de valoración 2020]]="Manual","",MATRIZASPECTOS[[#This Row],[Consecuencia]]))</f>
        <v>Moderada</v>
      </c>
      <c r="AN385" s="153" t="str">
        <f t="shared" si="684"/>
        <v>Bajo</v>
      </c>
      <c r="AO385" s="153">
        <f t="shared" si="685"/>
        <v>3</v>
      </c>
      <c r="AP385" s="153">
        <f t="shared" si="686"/>
        <v>3</v>
      </c>
      <c r="AQ385" s="27">
        <f t="shared" si="687"/>
        <v>9</v>
      </c>
      <c r="AR385" s="29">
        <f t="shared" si="688"/>
        <v>9</v>
      </c>
      <c r="AS385" s="27" t="str">
        <f t="shared" ref="AS385:AS414" si="776">IF(AR385="","",IF(AR385&lt;=10,"Tolerable",IF(AR385&lt;=15,"Potencialmente no tolerable",IF(AR385&gt;15,"No tolerable",""))))</f>
        <v>Tolerable</v>
      </c>
      <c r="AT385" s="27" t="str">
        <f t="shared" ref="AT385:AT414" si="777">IF(AS385="","",IF(AS385="Tolerable","No",IF(AS385="Potencialmente no tolerable","No",IF(AS385="No tolerable","Si",""))))</f>
        <v>No</v>
      </c>
      <c r="AU385" s="140" t="s">
        <v>300</v>
      </c>
      <c r="AV385" s="37" t="s">
        <v>230</v>
      </c>
      <c r="AW385" s="27">
        <v>0</v>
      </c>
      <c r="AX385" s="191">
        <v>0</v>
      </c>
      <c r="AY385" s="29">
        <f t="shared" si="689"/>
        <v>0</v>
      </c>
      <c r="AZ385" s="27">
        <v>0</v>
      </c>
      <c r="BA385" s="189">
        <f t="shared" si="690"/>
        <v>0</v>
      </c>
      <c r="BB385" s="142">
        <v>44105</v>
      </c>
      <c r="BC385" s="27" t="s">
        <v>292</v>
      </c>
      <c r="BD385" s="27" t="s">
        <v>99</v>
      </c>
      <c r="BE385" s="27" t="s">
        <v>102</v>
      </c>
      <c r="BF385" s="27" t="str">
        <f t="shared" si="691"/>
        <v>Bajo</v>
      </c>
      <c r="BG385" s="27">
        <f t="shared" si="692"/>
        <v>1</v>
      </c>
      <c r="BH385" s="27">
        <f t="shared" si="693"/>
        <v>1</v>
      </c>
      <c r="BI385" s="27">
        <f t="shared" si="694"/>
        <v>1</v>
      </c>
      <c r="BJ385" s="29">
        <f t="shared" si="695"/>
        <v>1</v>
      </c>
      <c r="BK385" s="27" t="str">
        <f t="shared" si="731"/>
        <v>Tolerable</v>
      </c>
      <c r="BL385" s="27" t="str">
        <f t="shared" si="696"/>
        <v>No</v>
      </c>
      <c r="BM385" s="53" t="s">
        <v>395</v>
      </c>
      <c r="BN385" s="37"/>
      <c r="BO385" s="29">
        <f t="shared" si="697"/>
        <v>0</v>
      </c>
      <c r="BP385" s="28"/>
      <c r="BQ385" s="29" t="str">
        <f t="shared" ref="BQ385:BQ414" si="778">IF(BO385="","",IF(BP385="","",(BO385-(BO385*BP385))))</f>
        <v/>
      </c>
      <c r="BR385" s="27"/>
      <c r="BS385" s="49" t="str">
        <f t="shared" ref="BS385:BS414" si="779">IF(BQ385="","",IF(BR385="","",((BQ385-BR385)/BQ385)))</f>
        <v/>
      </c>
      <c r="BT385" s="25"/>
      <c r="BU385" s="27">
        <f t="shared" si="698"/>
        <v>9</v>
      </c>
      <c r="BV385" s="27" t="str">
        <f t="shared" si="699"/>
        <v>Tolerable</v>
      </c>
      <c r="BW385" s="29" t="str">
        <f t="shared" ref="BW385:BW414" si="780">IF(BS385="","",(IF(BS385&lt;=-1%,(BU385+(ABS(BU385*BS385))),(BU385-((ABS(BU385*BS385))+BP385)))))</f>
        <v/>
      </c>
      <c r="BX385" s="27" t="str">
        <f t="shared" ref="BX385:BX414" si="781">IF(BW385="","",IF(BW385&lt;=10,"Tolerable",IF(BW385&lt;=15,"Potencialmente no tolerable",IF(BW385&gt;15,"No tolerable",""))))</f>
        <v/>
      </c>
      <c r="BY385" s="27" t="str">
        <f t="shared" ref="BY385:BY414" si="782">IF(BX385="","",IF(BX385="Tolerable","No",IF(BX385="Potencialmente no tolerable","No",IF(BX385="No tolerable","Si",""))))</f>
        <v/>
      </c>
      <c r="BZ385" s="53"/>
      <c r="CA385" s="37"/>
      <c r="CB385" s="29" t="str">
        <f t="shared" ref="CB385:CB414" si="783">IF(BR385="","",BR385)</f>
        <v/>
      </c>
      <c r="CC385" s="28"/>
      <c r="CD385" s="29" t="str">
        <f t="shared" ref="CD385:CD414" si="784">IF(CB385="","",IF(CC385="","",(CB385-(CB385*CC385))))</f>
        <v/>
      </c>
      <c r="CE385" s="27"/>
      <c r="CF385" s="49" t="str">
        <f t="shared" ref="CF385:CF414" si="785">IF(CD385="","",IF(CE385="","",((CD385-CE385)/CD385)))</f>
        <v/>
      </c>
      <c r="CG385" s="25"/>
      <c r="CH385" s="27" t="str">
        <f t="shared" ref="CH385:CH414" si="786">IF(BW385="","",BW385)</f>
        <v/>
      </c>
      <c r="CI385" s="27" t="str">
        <f t="shared" ref="CI385:CI414" si="787">IF(BX385="","",BX385)</f>
        <v/>
      </c>
      <c r="CJ385" s="29" t="str">
        <f t="shared" ref="CJ385:CJ414" si="788">IF(CF385="","",(IF(CF385&lt;=-1%,(CH385+(ABS(CH385*CF385))),(CH385-((ABS(CH385*CF385))+CC385)))))</f>
        <v/>
      </c>
      <c r="CK385" s="27" t="str">
        <f t="shared" ref="CK385:CK414" si="789">IF(CJ385="","",IF(CJ385&lt;=10,"Tolerable",IF(CJ385&lt;=15,"Potencialmente no tolerable",IF(CJ385&gt;15,"No tolerable",""))))</f>
        <v/>
      </c>
      <c r="CL385" s="27" t="str">
        <f t="shared" ref="CL385:CL414" si="790">IF(CK385="","",IF(CK385="Tolerable","No",IF(CK385="Potencialmente no tolerable","No",IF(CK385="No tolerable","Si",""))))</f>
        <v/>
      </c>
      <c r="CM385" s="53"/>
      <c r="CN385" s="37"/>
      <c r="CO385" s="29" t="str">
        <f t="shared" ref="CO385:CO414" si="791">IF(CE385="","",CE385)</f>
        <v/>
      </c>
      <c r="CP385" s="28"/>
      <c r="CQ385" s="29" t="str">
        <f t="shared" ref="CQ385:CQ414" si="792">IF(CO385="","",IF(CP385="","",(CO385-(CO385*CP385))))</f>
        <v/>
      </c>
      <c r="CR385" s="27"/>
      <c r="CS385" s="49" t="str">
        <f t="shared" ref="CS385:CS414" si="793">IF(CQ385="","",IF(CR385="","",((CQ385-CR385)/CQ385)))</f>
        <v/>
      </c>
      <c r="CT385" s="25"/>
      <c r="CU385" s="27" t="str">
        <f t="shared" ref="CU385:CU414" si="794">IF(CJ385="","",CJ385)</f>
        <v/>
      </c>
      <c r="CV385" s="27" t="str">
        <f t="shared" ref="CV385:CV414" si="795">IF(CK385="","",CK385)</f>
        <v/>
      </c>
      <c r="CW385" s="29" t="str">
        <f t="shared" ref="CW385:CW414" si="796">IF(CS385="","",(IF(CS385&lt;=-1%,(CU385+(ABS(CU385*CS385))),(CU385-((ABS(CU385*CS385))+CP385)))))</f>
        <v/>
      </c>
      <c r="CX385" s="27" t="str">
        <f t="shared" ref="CX385:CX414" si="797">IF(CW385="","",IF(CW385&lt;=10,"Tolerable",IF(CW385&lt;=15,"Potencialmente no tolerable",IF(CW385&gt;15,"No tolerable",""))))</f>
        <v/>
      </c>
      <c r="CY385" s="27" t="str">
        <f t="shared" ref="CY385:CY414" si="798">IF(CX385="","",IF(CX385="Tolerable","No",IF(CX385="Potencialmente no tolerable","No",IF(CX385="No tolerable","Si",""))))</f>
        <v/>
      </c>
      <c r="CZ385" s="30"/>
    </row>
    <row r="386" spans="1:104" ht="45.75" thickBot="1" x14ac:dyDescent="0.3">
      <c r="A386" s="17">
        <v>383</v>
      </c>
      <c r="B386" s="18" t="str">
        <f t="shared" si="768"/>
        <v>Gestión del Talento Humano</v>
      </c>
      <c r="C386" s="18" t="str">
        <f t="shared" si="769"/>
        <v>Consumo del recurso hídrico</v>
      </c>
      <c r="D386" s="18" t="str">
        <f t="shared" si="770"/>
        <v>Agotamiento del recurso hídrico</v>
      </c>
      <c r="E386" s="35">
        <v>43647</v>
      </c>
      <c r="F386" s="167" t="s">
        <v>334</v>
      </c>
      <c r="G386" s="99" t="s">
        <v>177</v>
      </c>
      <c r="H386" s="99" t="s">
        <v>336</v>
      </c>
      <c r="I386" s="26" t="s">
        <v>14</v>
      </c>
      <c r="J386" s="27" t="s">
        <v>90</v>
      </c>
      <c r="K386" s="104" t="s">
        <v>230</v>
      </c>
      <c r="L386" s="53" t="s">
        <v>271</v>
      </c>
      <c r="M386" s="37" t="s">
        <v>233</v>
      </c>
      <c r="N386" s="26" t="s">
        <v>200</v>
      </c>
      <c r="O386" s="26" t="s">
        <v>461</v>
      </c>
      <c r="P386" s="26" t="s">
        <v>21</v>
      </c>
      <c r="Q386" s="26" t="s">
        <v>52</v>
      </c>
      <c r="R386" s="27" t="s">
        <v>71</v>
      </c>
      <c r="S386" s="55" t="s">
        <v>75</v>
      </c>
      <c r="T386" s="35">
        <v>43647</v>
      </c>
      <c r="U386" s="27" t="s">
        <v>99</v>
      </c>
      <c r="V386" s="27" t="s">
        <v>102</v>
      </c>
      <c r="W386" s="27" t="str">
        <f t="shared" si="771"/>
        <v>Bajo</v>
      </c>
      <c r="X386" s="27">
        <f t="shared" ref="X386:X414" si="799">IF(U386="","",VLOOKUP(U386,MATRIZ2,2,FALSE))</f>
        <v>1</v>
      </c>
      <c r="Y386" s="27">
        <f t="shared" ref="Y386:Y414" si="800">IF(V386="","",VLOOKUP(V386,MATRIZ3,2,FALSE))</f>
        <v>1</v>
      </c>
      <c r="Z386" s="27">
        <f t="shared" si="772"/>
        <v>1</v>
      </c>
      <c r="AA386" s="27" t="str">
        <f t="shared" si="773"/>
        <v>Tolerable</v>
      </c>
      <c r="AB386" s="27" t="str">
        <f t="shared" si="774"/>
        <v>No</v>
      </c>
      <c r="AC386" s="53" t="s">
        <v>306</v>
      </c>
      <c r="AD386" s="80" t="s">
        <v>230</v>
      </c>
      <c r="AE386" s="78">
        <v>0</v>
      </c>
      <c r="AF386" s="83">
        <v>0</v>
      </c>
      <c r="AG386" s="29">
        <f t="shared" si="775"/>
        <v>0</v>
      </c>
      <c r="AH386" s="27">
        <v>0</v>
      </c>
      <c r="AI386" s="184">
        <f t="shared" si="683"/>
        <v>0</v>
      </c>
      <c r="AJ386" s="142">
        <v>44006</v>
      </c>
      <c r="AK386" s="142" t="s">
        <v>291</v>
      </c>
      <c r="AL386" s="152" t="str">
        <f>IF(MATRIZASPECTOS[[#This Row],[(2) Tipo de valoración 2020]]="","",IF(MATRIZASPECTOS[[#This Row],[(2) Tipo de valoración 2020]]="Manual","",MATRIZASPECTOS[[#This Row],[Probabilidad]]))</f>
        <v>Improbable</v>
      </c>
      <c r="AM386" s="152" t="str">
        <f>IF(MATRIZASPECTOS[[#This Row],[(2) Tipo de valoración 2020]]="","",IF(MATRIZASPECTOS[[#This Row],[(2) Tipo de valoración 2020]]="Manual","",MATRIZASPECTOS[[#This Row],[Consecuencia]]))</f>
        <v>Baja</v>
      </c>
      <c r="AN386" s="153" t="str">
        <f t="shared" si="684"/>
        <v>Bajo</v>
      </c>
      <c r="AO386" s="153">
        <f t="shared" si="685"/>
        <v>1</v>
      </c>
      <c r="AP386" s="153">
        <f t="shared" si="686"/>
        <v>1</v>
      </c>
      <c r="AQ386" s="27">
        <f t="shared" si="687"/>
        <v>1</v>
      </c>
      <c r="AR386" s="29">
        <f t="shared" si="688"/>
        <v>1</v>
      </c>
      <c r="AS386" s="27" t="str">
        <f t="shared" si="776"/>
        <v>Tolerable</v>
      </c>
      <c r="AT386" s="27" t="str">
        <f t="shared" si="777"/>
        <v>No</v>
      </c>
      <c r="AU386" s="140" t="s">
        <v>300</v>
      </c>
      <c r="AV386" s="37" t="s">
        <v>230</v>
      </c>
      <c r="AW386" s="27">
        <v>0</v>
      </c>
      <c r="AX386" s="191">
        <v>0</v>
      </c>
      <c r="AY386" s="29">
        <f t="shared" si="689"/>
        <v>0</v>
      </c>
      <c r="AZ386" s="27">
        <v>0</v>
      </c>
      <c r="BA386" s="189">
        <f t="shared" si="690"/>
        <v>0</v>
      </c>
      <c r="BB386" s="142">
        <v>44105</v>
      </c>
      <c r="BC386" s="27" t="s">
        <v>292</v>
      </c>
      <c r="BD386" s="27" t="s">
        <v>99</v>
      </c>
      <c r="BE386" s="27" t="s">
        <v>102</v>
      </c>
      <c r="BF386" s="27" t="str">
        <f t="shared" si="691"/>
        <v>Bajo</v>
      </c>
      <c r="BG386" s="27">
        <f t="shared" si="692"/>
        <v>1</v>
      </c>
      <c r="BH386" s="27">
        <f t="shared" si="693"/>
        <v>1</v>
      </c>
      <c r="BI386" s="27">
        <f t="shared" si="694"/>
        <v>1</v>
      </c>
      <c r="BJ386" s="29">
        <f t="shared" si="695"/>
        <v>1</v>
      </c>
      <c r="BK386" s="27" t="str">
        <f t="shared" si="731"/>
        <v>Tolerable</v>
      </c>
      <c r="BL386" s="27" t="str">
        <f t="shared" si="696"/>
        <v>No</v>
      </c>
      <c r="BM386" s="53" t="s">
        <v>395</v>
      </c>
      <c r="BN386" s="37"/>
      <c r="BO386" s="29">
        <f t="shared" si="697"/>
        <v>0</v>
      </c>
      <c r="BP386" s="28"/>
      <c r="BQ386" s="29" t="str">
        <f t="shared" si="778"/>
        <v/>
      </c>
      <c r="BR386" s="27"/>
      <c r="BS386" s="49" t="str">
        <f t="shared" si="779"/>
        <v/>
      </c>
      <c r="BT386" s="25"/>
      <c r="BU386" s="27">
        <f t="shared" si="698"/>
        <v>1</v>
      </c>
      <c r="BV386" s="27" t="str">
        <f t="shared" si="699"/>
        <v>Tolerable</v>
      </c>
      <c r="BW386" s="29" t="str">
        <f t="shared" si="780"/>
        <v/>
      </c>
      <c r="BX386" s="27" t="str">
        <f t="shared" si="781"/>
        <v/>
      </c>
      <c r="BY386" s="27" t="str">
        <f t="shared" si="782"/>
        <v/>
      </c>
      <c r="BZ386" s="53"/>
      <c r="CA386" s="37"/>
      <c r="CB386" s="29" t="str">
        <f t="shared" si="783"/>
        <v/>
      </c>
      <c r="CC386" s="28"/>
      <c r="CD386" s="29" t="str">
        <f t="shared" si="784"/>
        <v/>
      </c>
      <c r="CE386" s="27"/>
      <c r="CF386" s="49" t="str">
        <f t="shared" si="785"/>
        <v/>
      </c>
      <c r="CG386" s="25"/>
      <c r="CH386" s="27" t="str">
        <f t="shared" si="786"/>
        <v/>
      </c>
      <c r="CI386" s="27" t="str">
        <f t="shared" si="787"/>
        <v/>
      </c>
      <c r="CJ386" s="29" t="str">
        <f t="shared" si="788"/>
        <v/>
      </c>
      <c r="CK386" s="27" t="str">
        <f t="shared" si="789"/>
        <v/>
      </c>
      <c r="CL386" s="27" t="str">
        <f t="shared" si="790"/>
        <v/>
      </c>
      <c r="CM386" s="53"/>
      <c r="CN386" s="37"/>
      <c r="CO386" s="29" t="str">
        <f t="shared" si="791"/>
        <v/>
      </c>
      <c r="CP386" s="28"/>
      <c r="CQ386" s="29" t="str">
        <f t="shared" si="792"/>
        <v/>
      </c>
      <c r="CR386" s="27"/>
      <c r="CS386" s="49" t="str">
        <f t="shared" si="793"/>
        <v/>
      </c>
      <c r="CT386" s="25"/>
      <c r="CU386" s="27" t="str">
        <f t="shared" si="794"/>
        <v/>
      </c>
      <c r="CV386" s="27" t="str">
        <f t="shared" si="795"/>
        <v/>
      </c>
      <c r="CW386" s="29" t="str">
        <f t="shared" si="796"/>
        <v/>
      </c>
      <c r="CX386" s="27" t="str">
        <f t="shared" si="797"/>
        <v/>
      </c>
      <c r="CY386" s="27" t="str">
        <f t="shared" si="798"/>
        <v/>
      </c>
      <c r="CZ386" s="30"/>
    </row>
    <row r="387" spans="1:104" ht="63.75" thickBot="1" x14ac:dyDescent="0.3">
      <c r="A387" s="17">
        <v>384</v>
      </c>
      <c r="B387" s="18" t="str">
        <f t="shared" si="768"/>
        <v>Gestión del Talento Humano</v>
      </c>
      <c r="C387" s="18" t="str">
        <f t="shared" si="769"/>
        <v>Consumo de energía eléctrica</v>
      </c>
      <c r="D387" s="18" t="str">
        <f t="shared" si="770"/>
        <v>Presión sobre el recurso energético eléctrico</v>
      </c>
      <c r="E387" s="35">
        <v>43647</v>
      </c>
      <c r="F387" s="167" t="s">
        <v>334</v>
      </c>
      <c r="G387" s="99" t="s">
        <v>177</v>
      </c>
      <c r="H387" s="99" t="s">
        <v>336</v>
      </c>
      <c r="I387" s="26" t="s">
        <v>14</v>
      </c>
      <c r="J387" s="27" t="s">
        <v>90</v>
      </c>
      <c r="K387" s="104" t="s">
        <v>230</v>
      </c>
      <c r="L387" s="53" t="s">
        <v>271</v>
      </c>
      <c r="M387" s="37" t="s">
        <v>233</v>
      </c>
      <c r="N387" s="26" t="s">
        <v>201</v>
      </c>
      <c r="O387" s="26" t="s">
        <v>461</v>
      </c>
      <c r="P387" s="26" t="s">
        <v>36</v>
      </c>
      <c r="Q387" s="26" t="s">
        <v>65</v>
      </c>
      <c r="R387" s="27" t="s">
        <v>71</v>
      </c>
      <c r="S387" s="55" t="s">
        <v>75</v>
      </c>
      <c r="T387" s="35">
        <v>43647</v>
      </c>
      <c r="U387" s="27" t="s">
        <v>101</v>
      </c>
      <c r="V387" s="27" t="s">
        <v>104</v>
      </c>
      <c r="W387" s="27" t="str">
        <f t="shared" si="771"/>
        <v>Alto</v>
      </c>
      <c r="X387" s="27">
        <f t="shared" si="799"/>
        <v>5</v>
      </c>
      <c r="Y387" s="27">
        <f t="shared" si="800"/>
        <v>5</v>
      </c>
      <c r="Z387" s="27">
        <f t="shared" si="772"/>
        <v>25</v>
      </c>
      <c r="AA387" s="27" t="str">
        <f t="shared" si="773"/>
        <v>No tolerable</v>
      </c>
      <c r="AB387" s="27" t="str">
        <f t="shared" si="774"/>
        <v>Si</v>
      </c>
      <c r="AC387" s="53" t="s">
        <v>307</v>
      </c>
      <c r="AD387" s="80" t="s">
        <v>283</v>
      </c>
      <c r="AE387" s="78">
        <v>68.84</v>
      </c>
      <c r="AF387" s="83">
        <v>0</v>
      </c>
      <c r="AG387" s="29">
        <f t="shared" si="775"/>
        <v>68.84</v>
      </c>
      <c r="AH387" s="27">
        <v>76.09</v>
      </c>
      <c r="AI387" s="184">
        <f t="shared" si="683"/>
        <v>-0.10531667635095875</v>
      </c>
      <c r="AJ387" s="142">
        <v>44006</v>
      </c>
      <c r="AK387" s="142" t="s">
        <v>291</v>
      </c>
      <c r="AL387" s="152" t="str">
        <f>IF(MATRIZASPECTOS[[#This Row],[(2) Tipo de valoración 2020]]="","",IF(MATRIZASPECTOS[[#This Row],[(2) Tipo de valoración 2020]]="Manual","",MATRIZASPECTOS[[#This Row],[Probabilidad]]))</f>
        <v>Certeza</v>
      </c>
      <c r="AM387" s="152" t="str">
        <f>IF(MATRIZASPECTOS[[#This Row],[(2) Tipo de valoración 2020]]="","",IF(MATRIZASPECTOS[[#This Row],[(2) Tipo de valoración 2020]]="Manual","",MATRIZASPECTOS[[#This Row],[Consecuencia]]))</f>
        <v>Alta</v>
      </c>
      <c r="AN387" s="153" t="str">
        <f t="shared" si="684"/>
        <v>Alto</v>
      </c>
      <c r="AO387" s="153">
        <f t="shared" si="685"/>
        <v>5</v>
      </c>
      <c r="AP387" s="153">
        <f t="shared" si="686"/>
        <v>5</v>
      </c>
      <c r="AQ387" s="27">
        <f t="shared" si="687"/>
        <v>25</v>
      </c>
      <c r="AR387" s="29">
        <f t="shared" si="688"/>
        <v>27.632916908773968</v>
      </c>
      <c r="AS387" s="27" t="str">
        <f t="shared" si="776"/>
        <v>No tolerable</v>
      </c>
      <c r="AT387" s="27" t="str">
        <f t="shared" si="777"/>
        <v>Si</v>
      </c>
      <c r="AU387" s="140" t="s">
        <v>301</v>
      </c>
      <c r="AV387" s="37" t="s">
        <v>283</v>
      </c>
      <c r="AW387" s="27">
        <v>76.09</v>
      </c>
      <c r="AX387" s="191">
        <v>0.14845894940336801</v>
      </c>
      <c r="AY387" s="29">
        <f t="shared" si="689"/>
        <v>64.793758539897738</v>
      </c>
      <c r="AZ387" s="27">
        <v>59.39</v>
      </c>
      <c r="BA387" s="189">
        <f t="shared" si="690"/>
        <v>8.3399368421732956E-2</v>
      </c>
      <c r="BB387" s="142">
        <v>44105</v>
      </c>
      <c r="BC387" s="27" t="s">
        <v>291</v>
      </c>
      <c r="BD387" s="27" t="str">
        <f>IF(MATRIZASPECTOS[[#This Row],[(E) Tipo de valoración extraordinaria 2020]]="","",IF(MATRIZASPECTOS[[#This Row],[(E) Tipo de valoración extraordinaria 2020]]="Manual","",MATRIZASPECTOS[[#This Row],[(2) Probabilidad]]))</f>
        <v>Certeza</v>
      </c>
      <c r="BE387" s="27" t="str">
        <f>IF(MATRIZASPECTOS[[#This Row],[(E) Tipo de valoración extraordinaria 2020]]="","",IF(MATRIZASPECTOS[[#This Row],[(E) Tipo de valoración extraordinaria 2020]]="Manual","",MATRIZASPECTOS[[#This Row],[(2) Consecuencia]]))</f>
        <v>Alta</v>
      </c>
      <c r="BF387" s="27" t="str">
        <f t="shared" si="691"/>
        <v>Alto</v>
      </c>
      <c r="BG387" s="27">
        <f t="shared" si="692"/>
        <v>5</v>
      </c>
      <c r="BH387" s="27">
        <f t="shared" si="693"/>
        <v>5</v>
      </c>
      <c r="BI387" s="29">
        <f t="shared" si="694"/>
        <v>27.632916908773968</v>
      </c>
      <c r="BJ387" s="29">
        <f t="shared" si="695"/>
        <v>25.179890141528624</v>
      </c>
      <c r="BK387" s="27" t="str">
        <f t="shared" si="731"/>
        <v>No tolerable</v>
      </c>
      <c r="BL387" s="27" t="str">
        <f t="shared" si="696"/>
        <v>Si</v>
      </c>
      <c r="BM387" s="53" t="s">
        <v>453</v>
      </c>
      <c r="BN387" s="37"/>
      <c r="BO387" s="29">
        <f t="shared" si="697"/>
        <v>76.09</v>
      </c>
      <c r="BP387" s="28"/>
      <c r="BQ387" s="29" t="str">
        <f t="shared" si="778"/>
        <v/>
      </c>
      <c r="BR387" s="27"/>
      <c r="BS387" s="49" t="str">
        <f t="shared" si="779"/>
        <v/>
      </c>
      <c r="BT387" s="25"/>
      <c r="BU387" s="27">
        <f t="shared" si="698"/>
        <v>27.632916908773968</v>
      </c>
      <c r="BV387" s="27" t="str">
        <f t="shared" si="699"/>
        <v>No tolerable</v>
      </c>
      <c r="BW387" s="29" t="str">
        <f t="shared" si="780"/>
        <v/>
      </c>
      <c r="BX387" s="27" t="str">
        <f t="shared" si="781"/>
        <v/>
      </c>
      <c r="BY387" s="27" t="str">
        <f t="shared" si="782"/>
        <v/>
      </c>
      <c r="BZ387" s="53"/>
      <c r="CA387" s="37"/>
      <c r="CB387" s="29" t="str">
        <f t="shared" si="783"/>
        <v/>
      </c>
      <c r="CC387" s="28"/>
      <c r="CD387" s="29" t="str">
        <f t="shared" si="784"/>
        <v/>
      </c>
      <c r="CE387" s="27"/>
      <c r="CF387" s="49" t="str">
        <f t="shared" si="785"/>
        <v/>
      </c>
      <c r="CG387" s="25"/>
      <c r="CH387" s="27" t="str">
        <f t="shared" si="786"/>
        <v/>
      </c>
      <c r="CI387" s="27" t="str">
        <f t="shared" si="787"/>
        <v/>
      </c>
      <c r="CJ387" s="29" t="str">
        <f t="shared" si="788"/>
        <v/>
      </c>
      <c r="CK387" s="27" t="str">
        <f t="shared" si="789"/>
        <v/>
      </c>
      <c r="CL387" s="27" t="str">
        <f t="shared" si="790"/>
        <v/>
      </c>
      <c r="CM387" s="53"/>
      <c r="CN387" s="37"/>
      <c r="CO387" s="29" t="str">
        <f t="shared" si="791"/>
        <v/>
      </c>
      <c r="CP387" s="28"/>
      <c r="CQ387" s="29" t="str">
        <f t="shared" si="792"/>
        <v/>
      </c>
      <c r="CR387" s="27"/>
      <c r="CS387" s="49" t="str">
        <f t="shared" si="793"/>
        <v/>
      </c>
      <c r="CT387" s="25"/>
      <c r="CU387" s="27" t="str">
        <f t="shared" si="794"/>
        <v/>
      </c>
      <c r="CV387" s="27" t="str">
        <f t="shared" si="795"/>
        <v/>
      </c>
      <c r="CW387" s="29" t="str">
        <f t="shared" si="796"/>
        <v/>
      </c>
      <c r="CX387" s="27" t="str">
        <f t="shared" si="797"/>
        <v/>
      </c>
      <c r="CY387" s="27" t="str">
        <f t="shared" si="798"/>
        <v/>
      </c>
      <c r="CZ387" s="30"/>
    </row>
    <row r="388" spans="1:104" ht="45.75" thickBot="1" x14ac:dyDescent="0.3">
      <c r="A388" s="17">
        <v>385</v>
      </c>
      <c r="B388" s="18" t="str">
        <f t="shared" si="768"/>
        <v>Gestión del Talento Humano</v>
      </c>
      <c r="C388" s="18" t="str">
        <f t="shared" si="769"/>
        <v>Consumo de materias primas e insumos</v>
      </c>
      <c r="D388" s="18" t="str">
        <f t="shared" si="770"/>
        <v>Agotamiento de los recursos naturales no renovables</v>
      </c>
      <c r="E388" s="35">
        <v>43647</v>
      </c>
      <c r="F388" s="167" t="s">
        <v>334</v>
      </c>
      <c r="G388" s="99" t="s">
        <v>177</v>
      </c>
      <c r="H388" s="99" t="s">
        <v>336</v>
      </c>
      <c r="I388" s="26" t="s">
        <v>14</v>
      </c>
      <c r="J388" s="27" t="s">
        <v>90</v>
      </c>
      <c r="K388" s="104" t="s">
        <v>230</v>
      </c>
      <c r="L388" s="53" t="s">
        <v>271</v>
      </c>
      <c r="M388" s="37" t="s">
        <v>233</v>
      </c>
      <c r="N388" s="26" t="s">
        <v>202</v>
      </c>
      <c r="O388" s="26" t="s">
        <v>457</v>
      </c>
      <c r="P388" s="26" t="s">
        <v>24</v>
      </c>
      <c r="Q388" s="26" t="s">
        <v>62</v>
      </c>
      <c r="R388" s="27" t="s">
        <v>71</v>
      </c>
      <c r="S388" s="55" t="s">
        <v>77</v>
      </c>
      <c r="T388" s="35">
        <v>43647</v>
      </c>
      <c r="U388" s="27" t="s">
        <v>100</v>
      </c>
      <c r="V388" s="27" t="s">
        <v>104</v>
      </c>
      <c r="W388" s="27" t="str">
        <f t="shared" si="771"/>
        <v>Moderado</v>
      </c>
      <c r="X388" s="27">
        <f t="shared" si="799"/>
        <v>3</v>
      </c>
      <c r="Y388" s="27">
        <f t="shared" si="800"/>
        <v>5</v>
      </c>
      <c r="Z388" s="27">
        <f t="shared" si="772"/>
        <v>15</v>
      </c>
      <c r="AA388" s="27" t="str">
        <f t="shared" si="773"/>
        <v>Potencialmente no tolerable</v>
      </c>
      <c r="AB388" s="27" t="str">
        <f t="shared" si="774"/>
        <v>No</v>
      </c>
      <c r="AC388" s="53" t="s">
        <v>306</v>
      </c>
      <c r="AD388" s="37" t="s">
        <v>230</v>
      </c>
      <c r="AE388" s="27">
        <v>0</v>
      </c>
      <c r="AF388" s="28">
        <v>0</v>
      </c>
      <c r="AG388" s="29">
        <f t="shared" si="775"/>
        <v>0</v>
      </c>
      <c r="AH388" s="27">
        <v>0</v>
      </c>
      <c r="AI388" s="184">
        <f t="shared" si="683"/>
        <v>0</v>
      </c>
      <c r="AJ388" s="142">
        <v>44006</v>
      </c>
      <c r="AK388" s="142" t="s">
        <v>291</v>
      </c>
      <c r="AL388" s="152" t="str">
        <f>IF(MATRIZASPECTOS[[#This Row],[(2) Tipo de valoración 2020]]="","",IF(MATRIZASPECTOS[[#This Row],[(2) Tipo de valoración 2020]]="Manual","",MATRIZASPECTOS[[#This Row],[Probabilidad]]))</f>
        <v>Probable</v>
      </c>
      <c r="AM388" s="152" t="str">
        <f>IF(MATRIZASPECTOS[[#This Row],[(2) Tipo de valoración 2020]]="","",IF(MATRIZASPECTOS[[#This Row],[(2) Tipo de valoración 2020]]="Manual","",MATRIZASPECTOS[[#This Row],[Consecuencia]]))</f>
        <v>Alta</v>
      </c>
      <c r="AN388" s="153" t="str">
        <f t="shared" si="684"/>
        <v>Moderado</v>
      </c>
      <c r="AO388" s="153">
        <f t="shared" si="685"/>
        <v>3</v>
      </c>
      <c r="AP388" s="153">
        <f t="shared" si="686"/>
        <v>5</v>
      </c>
      <c r="AQ388" s="27">
        <f t="shared" si="687"/>
        <v>15</v>
      </c>
      <c r="AR388" s="29">
        <f t="shared" si="688"/>
        <v>15</v>
      </c>
      <c r="AS388" s="27" t="str">
        <f t="shared" si="776"/>
        <v>Potencialmente no tolerable</v>
      </c>
      <c r="AT388" s="27" t="str">
        <f t="shared" si="777"/>
        <v>No</v>
      </c>
      <c r="AU388" s="140" t="s">
        <v>300</v>
      </c>
      <c r="AV388" s="37" t="s">
        <v>230</v>
      </c>
      <c r="AW388" s="27">
        <v>0</v>
      </c>
      <c r="AX388" s="191">
        <v>0</v>
      </c>
      <c r="AY388" s="29">
        <f t="shared" si="689"/>
        <v>0</v>
      </c>
      <c r="AZ388" s="27">
        <v>0</v>
      </c>
      <c r="BA388" s="189">
        <f t="shared" si="690"/>
        <v>0</v>
      </c>
      <c r="BB388" s="145">
        <v>44105</v>
      </c>
      <c r="BC388" s="27" t="s">
        <v>292</v>
      </c>
      <c r="BD388" s="27" t="s">
        <v>100</v>
      </c>
      <c r="BE388" s="27" t="s">
        <v>103</v>
      </c>
      <c r="BF388" s="27" t="str">
        <f t="shared" si="691"/>
        <v>Bajo</v>
      </c>
      <c r="BG388" s="27">
        <f t="shared" si="692"/>
        <v>3</v>
      </c>
      <c r="BH388" s="27">
        <f t="shared" si="693"/>
        <v>3</v>
      </c>
      <c r="BI388" s="27">
        <f t="shared" ref="BI388:BI451" si="801">IF(BG388="","",IF(BH388="","",IF(BC388="Manual",(BG388*BH388),AR388)))</f>
        <v>9</v>
      </c>
      <c r="BJ388" s="29">
        <f t="shared" si="695"/>
        <v>9</v>
      </c>
      <c r="BK388" s="27" t="str">
        <f t="shared" si="731"/>
        <v>Tolerable</v>
      </c>
      <c r="BL388" s="27" t="str">
        <f t="shared" si="696"/>
        <v>No</v>
      </c>
      <c r="BM388" s="53" t="s">
        <v>436</v>
      </c>
      <c r="BN388" s="37"/>
      <c r="BO388" s="29">
        <f t="shared" si="697"/>
        <v>0</v>
      </c>
      <c r="BP388" s="28"/>
      <c r="BQ388" s="29" t="str">
        <f t="shared" si="778"/>
        <v/>
      </c>
      <c r="BR388" s="27"/>
      <c r="BS388" s="49" t="str">
        <f t="shared" si="779"/>
        <v/>
      </c>
      <c r="BT388" s="25"/>
      <c r="BU388" s="27">
        <f t="shared" si="698"/>
        <v>15</v>
      </c>
      <c r="BV388" s="27" t="str">
        <f t="shared" si="699"/>
        <v>Potencialmente no tolerable</v>
      </c>
      <c r="BW388" s="29" t="str">
        <f t="shared" si="780"/>
        <v/>
      </c>
      <c r="BX388" s="27" t="str">
        <f t="shared" si="781"/>
        <v/>
      </c>
      <c r="BY388" s="27" t="str">
        <f t="shared" si="782"/>
        <v/>
      </c>
      <c r="BZ388" s="53"/>
      <c r="CA388" s="37"/>
      <c r="CB388" s="29" t="str">
        <f t="shared" si="783"/>
        <v/>
      </c>
      <c r="CC388" s="28"/>
      <c r="CD388" s="29" t="str">
        <f t="shared" si="784"/>
        <v/>
      </c>
      <c r="CE388" s="27"/>
      <c r="CF388" s="49" t="str">
        <f t="shared" si="785"/>
        <v/>
      </c>
      <c r="CG388" s="25"/>
      <c r="CH388" s="27" t="str">
        <f t="shared" si="786"/>
        <v/>
      </c>
      <c r="CI388" s="27" t="str">
        <f t="shared" si="787"/>
        <v/>
      </c>
      <c r="CJ388" s="29" t="str">
        <f t="shared" si="788"/>
        <v/>
      </c>
      <c r="CK388" s="27" t="str">
        <f t="shared" si="789"/>
        <v/>
      </c>
      <c r="CL388" s="27" t="str">
        <f t="shared" si="790"/>
        <v/>
      </c>
      <c r="CM388" s="53"/>
      <c r="CN388" s="37"/>
      <c r="CO388" s="29" t="str">
        <f t="shared" si="791"/>
        <v/>
      </c>
      <c r="CP388" s="28"/>
      <c r="CQ388" s="29" t="str">
        <f t="shared" si="792"/>
        <v/>
      </c>
      <c r="CR388" s="27"/>
      <c r="CS388" s="49" t="str">
        <f t="shared" si="793"/>
        <v/>
      </c>
      <c r="CT388" s="25"/>
      <c r="CU388" s="27" t="str">
        <f t="shared" si="794"/>
        <v/>
      </c>
      <c r="CV388" s="27" t="str">
        <f t="shared" si="795"/>
        <v/>
      </c>
      <c r="CW388" s="29" t="str">
        <f t="shared" si="796"/>
        <v/>
      </c>
      <c r="CX388" s="27" t="str">
        <f t="shared" si="797"/>
        <v/>
      </c>
      <c r="CY388" s="27" t="str">
        <f t="shared" si="798"/>
        <v/>
      </c>
      <c r="CZ388" s="30"/>
    </row>
    <row r="389" spans="1:104" ht="45.75" thickBot="1" x14ac:dyDescent="0.3">
      <c r="A389" s="17">
        <v>386</v>
      </c>
      <c r="B389" s="18" t="str">
        <f t="shared" si="768"/>
        <v>Gestión del Talento Humano</v>
      </c>
      <c r="C389" s="18" t="str">
        <f t="shared" si="769"/>
        <v>Consumo de materias primas e insumos</v>
      </c>
      <c r="D389" s="18" t="str">
        <f t="shared" si="770"/>
        <v>Agotamiento general de los recursos naturales</v>
      </c>
      <c r="E389" s="35">
        <v>43647</v>
      </c>
      <c r="F389" s="167" t="s">
        <v>334</v>
      </c>
      <c r="G389" s="99" t="s">
        <v>177</v>
      </c>
      <c r="H389" s="99" t="s">
        <v>336</v>
      </c>
      <c r="I389" s="26" t="s">
        <v>14</v>
      </c>
      <c r="J389" s="27" t="s">
        <v>90</v>
      </c>
      <c r="K389" s="104" t="s">
        <v>230</v>
      </c>
      <c r="L389" s="53" t="s">
        <v>271</v>
      </c>
      <c r="M389" s="37" t="s">
        <v>233</v>
      </c>
      <c r="N389" s="26" t="s">
        <v>205</v>
      </c>
      <c r="O389" s="26" t="s">
        <v>457</v>
      </c>
      <c r="P389" s="26" t="s">
        <v>24</v>
      </c>
      <c r="Q389" s="26" t="s">
        <v>63</v>
      </c>
      <c r="R389" s="27" t="s">
        <v>71</v>
      </c>
      <c r="S389" s="55" t="s">
        <v>77</v>
      </c>
      <c r="T389" s="35">
        <v>43647</v>
      </c>
      <c r="U389" s="27" t="s">
        <v>100</v>
      </c>
      <c r="V389" s="27" t="s">
        <v>102</v>
      </c>
      <c r="W389" s="27" t="str">
        <f t="shared" si="771"/>
        <v>Bajo</v>
      </c>
      <c r="X389" s="27">
        <f t="shared" si="799"/>
        <v>3</v>
      </c>
      <c r="Y389" s="27">
        <f t="shared" si="800"/>
        <v>1</v>
      </c>
      <c r="Z389" s="27">
        <f t="shared" si="772"/>
        <v>3</v>
      </c>
      <c r="AA389" s="27" t="str">
        <f t="shared" si="773"/>
        <v>Tolerable</v>
      </c>
      <c r="AB389" s="27" t="str">
        <f t="shared" si="774"/>
        <v>No</v>
      </c>
      <c r="AC389" s="53" t="s">
        <v>306</v>
      </c>
      <c r="AD389" s="80" t="s">
        <v>230</v>
      </c>
      <c r="AE389" s="78">
        <v>0</v>
      </c>
      <c r="AF389" s="83">
        <v>0</v>
      </c>
      <c r="AG389" s="29">
        <f t="shared" si="775"/>
        <v>0</v>
      </c>
      <c r="AH389" s="27">
        <v>0</v>
      </c>
      <c r="AI389" s="184">
        <f t="shared" ref="AI389:AI453" si="802">IF(AG389="","",IF(AH389="","",IF(AH389=0,0,((AG389-AH389)/AG389))))</f>
        <v>0</v>
      </c>
      <c r="AJ389" s="142">
        <v>44006</v>
      </c>
      <c r="AK389" s="142" t="s">
        <v>291</v>
      </c>
      <c r="AL389" s="152" t="str">
        <f>IF(MATRIZASPECTOS[[#This Row],[(2) Tipo de valoración 2020]]="","",IF(MATRIZASPECTOS[[#This Row],[(2) Tipo de valoración 2020]]="Manual","",MATRIZASPECTOS[[#This Row],[Probabilidad]]))</f>
        <v>Probable</v>
      </c>
      <c r="AM389" s="152" t="str">
        <f>IF(MATRIZASPECTOS[[#This Row],[(2) Tipo de valoración 2020]]="","",IF(MATRIZASPECTOS[[#This Row],[(2) Tipo de valoración 2020]]="Manual","",MATRIZASPECTOS[[#This Row],[Consecuencia]]))</f>
        <v>Baja</v>
      </c>
      <c r="AN389" s="153" t="str">
        <f t="shared" ref="AN389:AN453" si="803">IF(AQ389="","",IF(AQ389&lt;=10,"Bajo",IF(AQ389&lt;=15,"Moderado",IF(AQ389&gt;15,"Alto",""))))</f>
        <v>Bajo</v>
      </c>
      <c r="AO389" s="153">
        <f t="shared" ref="AO389:AO453" si="804">IF(AL389="","",VLOOKUP(AL389,MATRIZ2,2,FALSE))</f>
        <v>3</v>
      </c>
      <c r="AP389" s="153">
        <f t="shared" ref="AP389:AP453" si="805">IF(AM389="","",VLOOKUP(AM389,MATRIZ3,2,FALSE))</f>
        <v>1</v>
      </c>
      <c r="AQ389" s="27">
        <f t="shared" ref="AQ389:AQ453" si="806">IF(AO389="","",IF(AP389="","",(AO389*AP389)))</f>
        <v>3</v>
      </c>
      <c r="AR389" s="29">
        <f t="shared" ref="AR389:AR453" si="807">IF(AI389="","",(IF(AI389&lt;=-1%,(AQ389+(ABS(AQ389*AI389))),(AQ389-((ABS(AQ389*AI389))+AF389)))))</f>
        <v>3</v>
      </c>
      <c r="AS389" s="27" t="str">
        <f t="shared" si="776"/>
        <v>Tolerable</v>
      </c>
      <c r="AT389" s="27" t="str">
        <f t="shared" si="777"/>
        <v>No</v>
      </c>
      <c r="AU389" s="140" t="s">
        <v>300</v>
      </c>
      <c r="AV389" s="37" t="s">
        <v>230</v>
      </c>
      <c r="AW389" s="27">
        <v>0</v>
      </c>
      <c r="AX389" s="191">
        <v>0</v>
      </c>
      <c r="AY389" s="29">
        <f t="shared" ref="AY389:AY453" si="808">IF(AW389="","",IF(AX389="","",(AW389-(AW389*AX389))))</f>
        <v>0</v>
      </c>
      <c r="AZ389" s="27">
        <v>0</v>
      </c>
      <c r="BA389" s="189">
        <f t="shared" ref="BA389:BA453" si="809">IF(AY389="","",IF(AZ389="","",IF(AZ389=0,0,((AY389-AZ389)/AY389))))</f>
        <v>0</v>
      </c>
      <c r="BB389" s="145">
        <v>44105</v>
      </c>
      <c r="BC389" s="27" t="s">
        <v>292</v>
      </c>
      <c r="BD389" s="27" t="s">
        <v>99</v>
      </c>
      <c r="BE389" s="27" t="s">
        <v>102</v>
      </c>
      <c r="BF389" s="27" t="str">
        <f t="shared" ref="BF389:BF453" si="810">IF(BI389="","",IF(BI389&lt;=10,"Bajo",IF(BI389&lt;=15,"Moderado",IF(BI389&gt;15,"Alto",""))))</f>
        <v>Bajo</v>
      </c>
      <c r="BG389" s="27">
        <f t="shared" ref="BG389:BG453" si="811">IF(BD389="","",VLOOKUP(BD389,MATRIZ2,2,FALSE))</f>
        <v>1</v>
      </c>
      <c r="BH389" s="27">
        <f t="shared" ref="BH389:BH453" si="812">IF(BE389="","",VLOOKUP(BE389,MATRIZ3,2,FALSE))</f>
        <v>1</v>
      </c>
      <c r="BI389" s="27">
        <f t="shared" si="801"/>
        <v>1</v>
      </c>
      <c r="BJ389" s="29">
        <f t="shared" ref="BJ389:BJ453" si="813">IF(BA389="","",(IF(BA389&lt;=-1%,(BI389+(ABS(BI389*BA389))),(BI389-((ABS(BI389*BA389))+AX389)))))</f>
        <v>1</v>
      </c>
      <c r="BK389" s="27" t="str">
        <f t="shared" si="731"/>
        <v>Tolerable</v>
      </c>
      <c r="BL389" s="27" t="str">
        <f t="shared" ref="BL389:BL453" si="814">IF(BK389="","",IF(BK389="Tolerable","No",IF(BK389="Potencialmente no tolerable","No",IF(BK389="No tolerable","Si",""))))</f>
        <v>No</v>
      </c>
      <c r="BM389" s="53" t="s">
        <v>424</v>
      </c>
      <c r="BN389" s="37"/>
      <c r="BO389" s="29">
        <f t="shared" ref="BO389:BO453" si="815">IF(AH389="","",AH389)</f>
        <v>0</v>
      </c>
      <c r="BP389" s="28"/>
      <c r="BQ389" s="29" t="str">
        <f t="shared" si="778"/>
        <v/>
      </c>
      <c r="BR389" s="27"/>
      <c r="BS389" s="49" t="str">
        <f t="shared" si="779"/>
        <v/>
      </c>
      <c r="BT389" s="25"/>
      <c r="BU389" s="27">
        <f t="shared" ref="BU389:BU453" si="816">IF(AR389="","",AR389)</f>
        <v>3</v>
      </c>
      <c r="BV389" s="27" t="str">
        <f t="shared" ref="BV389:BV453" si="817">IF(AS389="","",AS389)</f>
        <v>Tolerable</v>
      </c>
      <c r="BW389" s="29" t="str">
        <f t="shared" si="780"/>
        <v/>
      </c>
      <c r="BX389" s="27" t="str">
        <f t="shared" si="781"/>
        <v/>
      </c>
      <c r="BY389" s="27" t="str">
        <f t="shared" si="782"/>
        <v/>
      </c>
      <c r="BZ389" s="53"/>
      <c r="CA389" s="37"/>
      <c r="CB389" s="29" t="str">
        <f t="shared" si="783"/>
        <v/>
      </c>
      <c r="CC389" s="28"/>
      <c r="CD389" s="29" t="str">
        <f t="shared" si="784"/>
        <v/>
      </c>
      <c r="CE389" s="27"/>
      <c r="CF389" s="49" t="str">
        <f t="shared" si="785"/>
        <v/>
      </c>
      <c r="CG389" s="25"/>
      <c r="CH389" s="27" t="str">
        <f t="shared" si="786"/>
        <v/>
      </c>
      <c r="CI389" s="27" t="str">
        <f t="shared" si="787"/>
        <v/>
      </c>
      <c r="CJ389" s="29" t="str">
        <f t="shared" si="788"/>
        <v/>
      </c>
      <c r="CK389" s="27" t="str">
        <f t="shared" si="789"/>
        <v/>
      </c>
      <c r="CL389" s="27" t="str">
        <f t="shared" si="790"/>
        <v/>
      </c>
      <c r="CM389" s="53"/>
      <c r="CN389" s="37"/>
      <c r="CO389" s="29" t="str">
        <f t="shared" si="791"/>
        <v/>
      </c>
      <c r="CP389" s="28"/>
      <c r="CQ389" s="29" t="str">
        <f t="shared" si="792"/>
        <v/>
      </c>
      <c r="CR389" s="27"/>
      <c r="CS389" s="49" t="str">
        <f t="shared" si="793"/>
        <v/>
      </c>
      <c r="CT389" s="25"/>
      <c r="CU389" s="27" t="str">
        <f t="shared" si="794"/>
        <v/>
      </c>
      <c r="CV389" s="27" t="str">
        <f t="shared" si="795"/>
        <v/>
      </c>
      <c r="CW389" s="29" t="str">
        <f t="shared" si="796"/>
        <v/>
      </c>
      <c r="CX389" s="27" t="str">
        <f t="shared" si="797"/>
        <v/>
      </c>
      <c r="CY389" s="27" t="str">
        <f t="shared" si="798"/>
        <v/>
      </c>
      <c r="CZ389" s="30"/>
    </row>
    <row r="390" spans="1:104" ht="45.75" thickBot="1" x14ac:dyDescent="0.3">
      <c r="A390" s="17">
        <v>387</v>
      </c>
      <c r="B390" s="18" t="str">
        <f t="shared" si="768"/>
        <v>Gestión del Talento Humano</v>
      </c>
      <c r="C390" s="18" t="str">
        <f t="shared" si="769"/>
        <v>Consumo de materias primas e insumos</v>
      </c>
      <c r="D390" s="18" t="str">
        <f t="shared" si="770"/>
        <v>Agotamiento de los recursos naturales no renovables</v>
      </c>
      <c r="E390" s="35">
        <v>43647</v>
      </c>
      <c r="F390" s="167" t="s">
        <v>334</v>
      </c>
      <c r="G390" s="99" t="s">
        <v>177</v>
      </c>
      <c r="H390" s="99" t="s">
        <v>336</v>
      </c>
      <c r="I390" s="26" t="s">
        <v>14</v>
      </c>
      <c r="J390" s="27" t="s">
        <v>90</v>
      </c>
      <c r="K390" s="104" t="s">
        <v>230</v>
      </c>
      <c r="L390" s="53" t="s">
        <v>271</v>
      </c>
      <c r="M390" s="37" t="s">
        <v>233</v>
      </c>
      <c r="N390" s="26" t="s">
        <v>203</v>
      </c>
      <c r="O390" s="26" t="s">
        <v>458</v>
      </c>
      <c r="P390" s="26" t="s">
        <v>24</v>
      </c>
      <c r="Q390" s="26" t="s">
        <v>62</v>
      </c>
      <c r="R390" s="27" t="s">
        <v>71</v>
      </c>
      <c r="S390" s="55" t="s">
        <v>77</v>
      </c>
      <c r="T390" s="35">
        <v>43647</v>
      </c>
      <c r="U390" s="27" t="s">
        <v>101</v>
      </c>
      <c r="V390" s="27" t="s">
        <v>103</v>
      </c>
      <c r="W390" s="27" t="str">
        <f t="shared" si="771"/>
        <v>Moderado</v>
      </c>
      <c r="X390" s="27">
        <f t="shared" si="799"/>
        <v>5</v>
      </c>
      <c r="Y390" s="27">
        <f t="shared" si="800"/>
        <v>3</v>
      </c>
      <c r="Z390" s="27">
        <f t="shared" si="772"/>
        <v>15</v>
      </c>
      <c r="AA390" s="27" t="str">
        <f t="shared" si="773"/>
        <v>Potencialmente no tolerable</v>
      </c>
      <c r="AB390" s="27" t="str">
        <f t="shared" si="774"/>
        <v>No</v>
      </c>
      <c r="AC390" s="53" t="s">
        <v>306</v>
      </c>
      <c r="AD390" s="37" t="s">
        <v>230</v>
      </c>
      <c r="AE390" s="27">
        <v>0</v>
      </c>
      <c r="AF390" s="28">
        <v>0</v>
      </c>
      <c r="AG390" s="29">
        <f t="shared" si="775"/>
        <v>0</v>
      </c>
      <c r="AH390" s="27">
        <v>0</v>
      </c>
      <c r="AI390" s="184">
        <f t="shared" si="802"/>
        <v>0</v>
      </c>
      <c r="AJ390" s="142">
        <v>44006</v>
      </c>
      <c r="AK390" s="142" t="s">
        <v>291</v>
      </c>
      <c r="AL390" s="152" t="str">
        <f>IF(MATRIZASPECTOS[[#This Row],[(2) Tipo de valoración 2020]]="","",IF(MATRIZASPECTOS[[#This Row],[(2) Tipo de valoración 2020]]="Manual","",MATRIZASPECTOS[[#This Row],[Probabilidad]]))</f>
        <v>Certeza</v>
      </c>
      <c r="AM390" s="152" t="str">
        <f>IF(MATRIZASPECTOS[[#This Row],[(2) Tipo de valoración 2020]]="","",IF(MATRIZASPECTOS[[#This Row],[(2) Tipo de valoración 2020]]="Manual","",MATRIZASPECTOS[[#This Row],[Consecuencia]]))</f>
        <v>Moderada</v>
      </c>
      <c r="AN390" s="153" t="str">
        <f t="shared" si="803"/>
        <v>Moderado</v>
      </c>
      <c r="AO390" s="153">
        <f t="shared" si="804"/>
        <v>5</v>
      </c>
      <c r="AP390" s="153">
        <f t="shared" si="805"/>
        <v>3</v>
      </c>
      <c r="AQ390" s="27">
        <f t="shared" si="806"/>
        <v>15</v>
      </c>
      <c r="AR390" s="29">
        <f t="shared" si="807"/>
        <v>15</v>
      </c>
      <c r="AS390" s="27" t="str">
        <f t="shared" si="776"/>
        <v>Potencialmente no tolerable</v>
      </c>
      <c r="AT390" s="27" t="str">
        <f t="shared" si="777"/>
        <v>No</v>
      </c>
      <c r="AU390" s="140" t="s">
        <v>300</v>
      </c>
      <c r="AV390" s="37" t="s">
        <v>230</v>
      </c>
      <c r="AW390" s="27">
        <v>0</v>
      </c>
      <c r="AX390" s="191">
        <v>0</v>
      </c>
      <c r="AY390" s="29">
        <f t="shared" si="808"/>
        <v>0</v>
      </c>
      <c r="AZ390" s="27">
        <v>0</v>
      </c>
      <c r="BA390" s="189">
        <f t="shared" si="809"/>
        <v>0</v>
      </c>
      <c r="BB390" s="145">
        <v>44105</v>
      </c>
      <c r="BC390" s="27" t="s">
        <v>292</v>
      </c>
      <c r="BD390" s="27" t="s">
        <v>100</v>
      </c>
      <c r="BE390" s="27" t="s">
        <v>103</v>
      </c>
      <c r="BF390" s="27" t="str">
        <f t="shared" si="810"/>
        <v>Bajo</v>
      </c>
      <c r="BG390" s="27">
        <f t="shared" si="811"/>
        <v>3</v>
      </c>
      <c r="BH390" s="27">
        <f t="shared" si="812"/>
        <v>3</v>
      </c>
      <c r="BI390" s="27">
        <f t="shared" si="801"/>
        <v>9</v>
      </c>
      <c r="BJ390" s="29">
        <f t="shared" si="813"/>
        <v>9</v>
      </c>
      <c r="BK390" s="27" t="str">
        <f t="shared" si="731"/>
        <v>Tolerable</v>
      </c>
      <c r="BL390" s="27" t="str">
        <f t="shared" si="814"/>
        <v>No</v>
      </c>
      <c r="BM390" s="53" t="s">
        <v>433</v>
      </c>
      <c r="BN390" s="37"/>
      <c r="BO390" s="29">
        <f t="shared" si="815"/>
        <v>0</v>
      </c>
      <c r="BP390" s="28"/>
      <c r="BQ390" s="29" t="str">
        <f t="shared" si="778"/>
        <v/>
      </c>
      <c r="BR390" s="27"/>
      <c r="BS390" s="49" t="str">
        <f t="shared" si="779"/>
        <v/>
      </c>
      <c r="BT390" s="25"/>
      <c r="BU390" s="27">
        <f t="shared" si="816"/>
        <v>15</v>
      </c>
      <c r="BV390" s="27" t="str">
        <f t="shared" si="817"/>
        <v>Potencialmente no tolerable</v>
      </c>
      <c r="BW390" s="29" t="str">
        <f t="shared" si="780"/>
        <v/>
      </c>
      <c r="BX390" s="27" t="str">
        <f t="shared" si="781"/>
        <v/>
      </c>
      <c r="BY390" s="27" t="str">
        <f t="shared" si="782"/>
        <v/>
      </c>
      <c r="BZ390" s="53"/>
      <c r="CA390" s="37"/>
      <c r="CB390" s="29" t="str">
        <f t="shared" si="783"/>
        <v/>
      </c>
      <c r="CC390" s="28"/>
      <c r="CD390" s="29" t="str">
        <f t="shared" si="784"/>
        <v/>
      </c>
      <c r="CE390" s="27"/>
      <c r="CF390" s="49" t="str">
        <f t="shared" si="785"/>
        <v/>
      </c>
      <c r="CG390" s="25"/>
      <c r="CH390" s="27" t="str">
        <f t="shared" si="786"/>
        <v/>
      </c>
      <c r="CI390" s="27" t="str">
        <f t="shared" si="787"/>
        <v/>
      </c>
      <c r="CJ390" s="29" t="str">
        <f t="shared" si="788"/>
        <v/>
      </c>
      <c r="CK390" s="27" t="str">
        <f t="shared" si="789"/>
        <v/>
      </c>
      <c r="CL390" s="27" t="str">
        <f t="shared" si="790"/>
        <v/>
      </c>
      <c r="CM390" s="53"/>
      <c r="CN390" s="37"/>
      <c r="CO390" s="29" t="str">
        <f t="shared" si="791"/>
        <v/>
      </c>
      <c r="CP390" s="28"/>
      <c r="CQ390" s="29" t="str">
        <f t="shared" si="792"/>
        <v/>
      </c>
      <c r="CR390" s="27"/>
      <c r="CS390" s="49" t="str">
        <f t="shared" si="793"/>
        <v/>
      </c>
      <c r="CT390" s="25"/>
      <c r="CU390" s="27" t="str">
        <f t="shared" si="794"/>
        <v/>
      </c>
      <c r="CV390" s="27" t="str">
        <f t="shared" si="795"/>
        <v/>
      </c>
      <c r="CW390" s="29" t="str">
        <f t="shared" si="796"/>
        <v/>
      </c>
      <c r="CX390" s="27" t="str">
        <f t="shared" si="797"/>
        <v/>
      </c>
      <c r="CY390" s="27" t="str">
        <f t="shared" si="798"/>
        <v/>
      </c>
      <c r="CZ390" s="30"/>
    </row>
    <row r="391" spans="1:104" ht="45.75" thickBot="1" x14ac:dyDescent="0.3">
      <c r="A391" s="17">
        <v>388</v>
      </c>
      <c r="B391" s="18" t="str">
        <f t="shared" si="768"/>
        <v>Gestión del Talento Humano</v>
      </c>
      <c r="C391" s="18" t="str">
        <f t="shared" si="769"/>
        <v>Consumo de materias primas e insumos</v>
      </c>
      <c r="D391" s="18" t="str">
        <f t="shared" si="770"/>
        <v>Agotamiento de los recursos naturales no renovables</v>
      </c>
      <c r="E391" s="35">
        <v>43647</v>
      </c>
      <c r="F391" s="167" t="s">
        <v>334</v>
      </c>
      <c r="G391" s="99" t="s">
        <v>177</v>
      </c>
      <c r="H391" s="99" t="s">
        <v>336</v>
      </c>
      <c r="I391" s="26" t="s">
        <v>14</v>
      </c>
      <c r="J391" s="27" t="s">
        <v>90</v>
      </c>
      <c r="K391" s="104" t="s">
        <v>230</v>
      </c>
      <c r="L391" s="53" t="s">
        <v>271</v>
      </c>
      <c r="M391" s="37" t="s">
        <v>233</v>
      </c>
      <c r="N391" s="26" t="s">
        <v>204</v>
      </c>
      <c r="O391" s="26" t="s">
        <v>458</v>
      </c>
      <c r="P391" s="26" t="s">
        <v>24</v>
      </c>
      <c r="Q391" s="26" t="s">
        <v>62</v>
      </c>
      <c r="R391" s="27" t="s">
        <v>71</v>
      </c>
      <c r="S391" s="55" t="s">
        <v>77</v>
      </c>
      <c r="T391" s="35">
        <v>43647</v>
      </c>
      <c r="U391" s="27" t="s">
        <v>101</v>
      </c>
      <c r="V391" s="27" t="s">
        <v>103</v>
      </c>
      <c r="W391" s="27" t="str">
        <f t="shared" si="771"/>
        <v>Moderado</v>
      </c>
      <c r="X391" s="27">
        <f t="shared" si="799"/>
        <v>5</v>
      </c>
      <c r="Y391" s="27">
        <f t="shared" si="800"/>
        <v>3</v>
      </c>
      <c r="Z391" s="27">
        <f t="shared" si="772"/>
        <v>15</v>
      </c>
      <c r="AA391" s="27" t="str">
        <f t="shared" si="773"/>
        <v>Potencialmente no tolerable</v>
      </c>
      <c r="AB391" s="27" t="str">
        <f t="shared" si="774"/>
        <v>No</v>
      </c>
      <c r="AC391" s="53" t="s">
        <v>306</v>
      </c>
      <c r="AD391" s="37" t="s">
        <v>230</v>
      </c>
      <c r="AE391" s="27">
        <v>0</v>
      </c>
      <c r="AF391" s="28">
        <v>0</v>
      </c>
      <c r="AG391" s="29">
        <f t="shared" si="775"/>
        <v>0</v>
      </c>
      <c r="AH391" s="27">
        <v>0</v>
      </c>
      <c r="AI391" s="184">
        <f t="shared" si="802"/>
        <v>0</v>
      </c>
      <c r="AJ391" s="142">
        <v>44006</v>
      </c>
      <c r="AK391" s="142" t="s">
        <v>291</v>
      </c>
      <c r="AL391" s="152" t="str">
        <f>IF(MATRIZASPECTOS[[#This Row],[(2) Tipo de valoración 2020]]="","",IF(MATRIZASPECTOS[[#This Row],[(2) Tipo de valoración 2020]]="Manual","",MATRIZASPECTOS[[#This Row],[Probabilidad]]))</f>
        <v>Certeza</v>
      </c>
      <c r="AM391" s="152" t="str">
        <f>IF(MATRIZASPECTOS[[#This Row],[(2) Tipo de valoración 2020]]="","",IF(MATRIZASPECTOS[[#This Row],[(2) Tipo de valoración 2020]]="Manual","",MATRIZASPECTOS[[#This Row],[Consecuencia]]))</f>
        <v>Moderada</v>
      </c>
      <c r="AN391" s="153" t="str">
        <f t="shared" si="803"/>
        <v>Moderado</v>
      </c>
      <c r="AO391" s="153">
        <f t="shared" si="804"/>
        <v>5</v>
      </c>
      <c r="AP391" s="153">
        <f t="shared" si="805"/>
        <v>3</v>
      </c>
      <c r="AQ391" s="27">
        <f t="shared" si="806"/>
        <v>15</v>
      </c>
      <c r="AR391" s="29">
        <f t="shared" si="807"/>
        <v>15</v>
      </c>
      <c r="AS391" s="27" t="str">
        <f t="shared" si="776"/>
        <v>Potencialmente no tolerable</v>
      </c>
      <c r="AT391" s="27" t="str">
        <f t="shared" si="777"/>
        <v>No</v>
      </c>
      <c r="AU391" s="140" t="s">
        <v>300</v>
      </c>
      <c r="AV391" s="37" t="s">
        <v>230</v>
      </c>
      <c r="AW391" s="27">
        <v>0</v>
      </c>
      <c r="AX391" s="191">
        <v>0</v>
      </c>
      <c r="AY391" s="29">
        <f t="shared" si="808"/>
        <v>0</v>
      </c>
      <c r="AZ391" s="27">
        <v>0</v>
      </c>
      <c r="BA391" s="189">
        <f t="shared" si="809"/>
        <v>0</v>
      </c>
      <c r="BB391" s="145">
        <v>44105</v>
      </c>
      <c r="BC391" s="27" t="s">
        <v>292</v>
      </c>
      <c r="BD391" s="27" t="s">
        <v>100</v>
      </c>
      <c r="BE391" s="27" t="s">
        <v>103</v>
      </c>
      <c r="BF391" s="27" t="str">
        <f t="shared" si="810"/>
        <v>Bajo</v>
      </c>
      <c r="BG391" s="27">
        <f t="shared" si="811"/>
        <v>3</v>
      </c>
      <c r="BH391" s="27">
        <f t="shared" si="812"/>
        <v>3</v>
      </c>
      <c r="BI391" s="27">
        <f t="shared" si="801"/>
        <v>9</v>
      </c>
      <c r="BJ391" s="29">
        <f t="shared" si="813"/>
        <v>9</v>
      </c>
      <c r="BK391" s="27" t="str">
        <f t="shared" si="731"/>
        <v>Tolerable</v>
      </c>
      <c r="BL391" s="27" t="str">
        <f t="shared" si="814"/>
        <v>No</v>
      </c>
      <c r="BM391" s="53" t="s">
        <v>430</v>
      </c>
      <c r="BN391" s="37"/>
      <c r="BO391" s="29">
        <f t="shared" si="815"/>
        <v>0</v>
      </c>
      <c r="BP391" s="28"/>
      <c r="BQ391" s="29" t="str">
        <f t="shared" si="778"/>
        <v/>
      </c>
      <c r="BR391" s="27"/>
      <c r="BS391" s="49" t="str">
        <f t="shared" si="779"/>
        <v/>
      </c>
      <c r="BT391" s="25"/>
      <c r="BU391" s="27">
        <f t="shared" si="816"/>
        <v>15</v>
      </c>
      <c r="BV391" s="27" t="str">
        <f t="shared" si="817"/>
        <v>Potencialmente no tolerable</v>
      </c>
      <c r="BW391" s="29" t="str">
        <f t="shared" si="780"/>
        <v/>
      </c>
      <c r="BX391" s="27" t="str">
        <f t="shared" si="781"/>
        <v/>
      </c>
      <c r="BY391" s="27" t="str">
        <f t="shared" si="782"/>
        <v/>
      </c>
      <c r="BZ391" s="53"/>
      <c r="CA391" s="37"/>
      <c r="CB391" s="29" t="str">
        <f t="shared" si="783"/>
        <v/>
      </c>
      <c r="CC391" s="28"/>
      <c r="CD391" s="29" t="str">
        <f t="shared" si="784"/>
        <v/>
      </c>
      <c r="CE391" s="27"/>
      <c r="CF391" s="49" t="str">
        <f t="shared" si="785"/>
        <v/>
      </c>
      <c r="CG391" s="25"/>
      <c r="CH391" s="27" t="str">
        <f t="shared" si="786"/>
        <v/>
      </c>
      <c r="CI391" s="27" t="str">
        <f t="shared" si="787"/>
        <v/>
      </c>
      <c r="CJ391" s="29" t="str">
        <f t="shared" si="788"/>
        <v/>
      </c>
      <c r="CK391" s="27" t="str">
        <f t="shared" si="789"/>
        <v/>
      </c>
      <c r="CL391" s="27" t="str">
        <f t="shared" si="790"/>
        <v/>
      </c>
      <c r="CM391" s="53"/>
      <c r="CN391" s="37"/>
      <c r="CO391" s="29" t="str">
        <f t="shared" si="791"/>
        <v/>
      </c>
      <c r="CP391" s="28"/>
      <c r="CQ391" s="29" t="str">
        <f t="shared" si="792"/>
        <v/>
      </c>
      <c r="CR391" s="27"/>
      <c r="CS391" s="49" t="str">
        <f t="shared" si="793"/>
        <v/>
      </c>
      <c r="CT391" s="25"/>
      <c r="CU391" s="27" t="str">
        <f t="shared" si="794"/>
        <v/>
      </c>
      <c r="CV391" s="27" t="str">
        <f t="shared" si="795"/>
        <v/>
      </c>
      <c r="CW391" s="29" t="str">
        <f t="shared" si="796"/>
        <v/>
      </c>
      <c r="CX391" s="27" t="str">
        <f t="shared" si="797"/>
        <v/>
      </c>
      <c r="CY391" s="27" t="str">
        <f t="shared" si="798"/>
        <v/>
      </c>
      <c r="CZ391" s="30"/>
    </row>
    <row r="392" spans="1:104" ht="45.75" thickBot="1" x14ac:dyDescent="0.3">
      <c r="A392" s="17">
        <v>389</v>
      </c>
      <c r="B392" s="18" t="str">
        <f t="shared" si="768"/>
        <v>Gestión del Talento Humano</v>
      </c>
      <c r="C392" s="18" t="str">
        <f t="shared" si="769"/>
        <v>Consumo de materias primas e insumos</v>
      </c>
      <c r="D392" s="18" t="str">
        <f t="shared" si="770"/>
        <v>Agotamiento general de los recursos naturales</v>
      </c>
      <c r="E392" s="35">
        <v>43647</v>
      </c>
      <c r="F392" s="167" t="s">
        <v>334</v>
      </c>
      <c r="G392" s="99" t="s">
        <v>177</v>
      </c>
      <c r="H392" s="99" t="s">
        <v>336</v>
      </c>
      <c r="I392" s="26" t="s">
        <v>14</v>
      </c>
      <c r="J392" s="27" t="s">
        <v>90</v>
      </c>
      <c r="K392" s="104" t="s">
        <v>230</v>
      </c>
      <c r="L392" s="53" t="s">
        <v>271</v>
      </c>
      <c r="M392" s="37" t="s">
        <v>233</v>
      </c>
      <c r="N392" s="26" t="s">
        <v>206</v>
      </c>
      <c r="O392" s="26" t="s">
        <v>457</v>
      </c>
      <c r="P392" s="26" t="s">
        <v>24</v>
      </c>
      <c r="Q392" s="26" t="s">
        <v>63</v>
      </c>
      <c r="R392" s="27" t="s">
        <v>71</v>
      </c>
      <c r="S392" s="55" t="s">
        <v>77</v>
      </c>
      <c r="T392" s="35">
        <v>43647</v>
      </c>
      <c r="U392" s="27" t="s">
        <v>101</v>
      </c>
      <c r="V392" s="27" t="s">
        <v>102</v>
      </c>
      <c r="W392" s="27" t="str">
        <f t="shared" si="771"/>
        <v>Bajo</v>
      </c>
      <c r="X392" s="27">
        <f t="shared" si="799"/>
        <v>5</v>
      </c>
      <c r="Y392" s="27">
        <f t="shared" si="800"/>
        <v>1</v>
      </c>
      <c r="Z392" s="27">
        <f t="shared" si="772"/>
        <v>5</v>
      </c>
      <c r="AA392" s="27" t="str">
        <f t="shared" si="773"/>
        <v>Tolerable</v>
      </c>
      <c r="AB392" s="27" t="str">
        <f t="shared" si="774"/>
        <v>No</v>
      </c>
      <c r="AC392" s="53" t="s">
        <v>306</v>
      </c>
      <c r="AD392" s="80" t="s">
        <v>230</v>
      </c>
      <c r="AE392" s="78">
        <v>0</v>
      </c>
      <c r="AF392" s="83">
        <v>0</v>
      </c>
      <c r="AG392" s="29">
        <f t="shared" si="775"/>
        <v>0</v>
      </c>
      <c r="AH392" s="27">
        <v>0</v>
      </c>
      <c r="AI392" s="184">
        <f t="shared" si="802"/>
        <v>0</v>
      </c>
      <c r="AJ392" s="142">
        <v>44006</v>
      </c>
      <c r="AK392" s="142" t="s">
        <v>291</v>
      </c>
      <c r="AL392" s="152" t="str">
        <f>IF(MATRIZASPECTOS[[#This Row],[(2) Tipo de valoración 2020]]="","",IF(MATRIZASPECTOS[[#This Row],[(2) Tipo de valoración 2020]]="Manual","",MATRIZASPECTOS[[#This Row],[Probabilidad]]))</f>
        <v>Certeza</v>
      </c>
      <c r="AM392" s="152" t="str">
        <f>IF(MATRIZASPECTOS[[#This Row],[(2) Tipo de valoración 2020]]="","",IF(MATRIZASPECTOS[[#This Row],[(2) Tipo de valoración 2020]]="Manual","",MATRIZASPECTOS[[#This Row],[Consecuencia]]))</f>
        <v>Baja</v>
      </c>
      <c r="AN392" s="153" t="str">
        <f t="shared" si="803"/>
        <v>Bajo</v>
      </c>
      <c r="AO392" s="153">
        <f t="shared" si="804"/>
        <v>5</v>
      </c>
      <c r="AP392" s="153">
        <f t="shared" si="805"/>
        <v>1</v>
      </c>
      <c r="AQ392" s="27">
        <f t="shared" si="806"/>
        <v>5</v>
      </c>
      <c r="AR392" s="29">
        <f t="shared" si="807"/>
        <v>5</v>
      </c>
      <c r="AS392" s="27" t="str">
        <f t="shared" si="776"/>
        <v>Tolerable</v>
      </c>
      <c r="AT392" s="27" t="str">
        <f t="shared" si="777"/>
        <v>No</v>
      </c>
      <c r="AU392" s="140" t="s">
        <v>282</v>
      </c>
      <c r="AV392" s="37" t="s">
        <v>230</v>
      </c>
      <c r="AW392" s="27">
        <v>0</v>
      </c>
      <c r="AX392" s="191">
        <v>0</v>
      </c>
      <c r="AY392" s="29">
        <f t="shared" si="808"/>
        <v>0</v>
      </c>
      <c r="AZ392" s="27">
        <v>0</v>
      </c>
      <c r="BA392" s="189">
        <f t="shared" si="809"/>
        <v>0</v>
      </c>
      <c r="BB392" s="142">
        <v>44105</v>
      </c>
      <c r="BC392" s="27" t="s">
        <v>291</v>
      </c>
      <c r="BD392" s="27" t="str">
        <f>IF(MATRIZASPECTOS[[#This Row],[(E) Tipo de valoración extraordinaria 2020]]="","",IF(MATRIZASPECTOS[[#This Row],[(E) Tipo de valoración extraordinaria 2020]]="Manual","",MATRIZASPECTOS[[#This Row],[(2) Probabilidad]]))</f>
        <v>Certeza</v>
      </c>
      <c r="BE392" s="27" t="str">
        <f>IF(MATRIZASPECTOS[[#This Row],[(E) Tipo de valoración extraordinaria 2020]]="","",IF(MATRIZASPECTOS[[#This Row],[(E) Tipo de valoración extraordinaria 2020]]="Manual","",MATRIZASPECTOS[[#This Row],[(2) Consecuencia]]))</f>
        <v>Baja</v>
      </c>
      <c r="BF392" s="27" t="str">
        <f t="shared" si="810"/>
        <v>Bajo</v>
      </c>
      <c r="BG392" s="27">
        <f t="shared" si="811"/>
        <v>5</v>
      </c>
      <c r="BH392" s="27">
        <f t="shared" si="812"/>
        <v>1</v>
      </c>
      <c r="BI392" s="27">
        <f t="shared" si="801"/>
        <v>5</v>
      </c>
      <c r="BJ392" s="29">
        <f t="shared" si="813"/>
        <v>5</v>
      </c>
      <c r="BK392" s="27" t="str">
        <f t="shared" si="731"/>
        <v>Tolerable</v>
      </c>
      <c r="BL392" s="27" t="str">
        <f t="shared" si="814"/>
        <v>No</v>
      </c>
      <c r="BM392" s="53" t="s">
        <v>409</v>
      </c>
      <c r="BN392" s="37"/>
      <c r="BO392" s="29">
        <f t="shared" si="815"/>
        <v>0</v>
      </c>
      <c r="BP392" s="28"/>
      <c r="BQ392" s="29" t="str">
        <f t="shared" si="778"/>
        <v/>
      </c>
      <c r="BR392" s="27"/>
      <c r="BS392" s="49" t="str">
        <f t="shared" si="779"/>
        <v/>
      </c>
      <c r="BT392" s="25"/>
      <c r="BU392" s="27">
        <f t="shared" si="816"/>
        <v>5</v>
      </c>
      <c r="BV392" s="27" t="str">
        <f t="shared" si="817"/>
        <v>Tolerable</v>
      </c>
      <c r="BW392" s="29" t="str">
        <f t="shared" si="780"/>
        <v/>
      </c>
      <c r="BX392" s="27" t="str">
        <f t="shared" si="781"/>
        <v/>
      </c>
      <c r="BY392" s="27" t="str">
        <f t="shared" si="782"/>
        <v/>
      </c>
      <c r="BZ392" s="53"/>
      <c r="CA392" s="37"/>
      <c r="CB392" s="29" t="str">
        <f t="shared" si="783"/>
        <v/>
      </c>
      <c r="CC392" s="28"/>
      <c r="CD392" s="29" t="str">
        <f t="shared" si="784"/>
        <v/>
      </c>
      <c r="CE392" s="27"/>
      <c r="CF392" s="49" t="str">
        <f t="shared" si="785"/>
        <v/>
      </c>
      <c r="CG392" s="25"/>
      <c r="CH392" s="27" t="str">
        <f t="shared" si="786"/>
        <v/>
      </c>
      <c r="CI392" s="27" t="str">
        <f t="shared" si="787"/>
        <v/>
      </c>
      <c r="CJ392" s="29" t="str">
        <f t="shared" si="788"/>
        <v/>
      </c>
      <c r="CK392" s="27" t="str">
        <f t="shared" si="789"/>
        <v/>
      </c>
      <c r="CL392" s="27" t="str">
        <f t="shared" si="790"/>
        <v/>
      </c>
      <c r="CM392" s="53"/>
      <c r="CN392" s="37"/>
      <c r="CO392" s="29" t="str">
        <f t="shared" si="791"/>
        <v/>
      </c>
      <c r="CP392" s="28"/>
      <c r="CQ392" s="29" t="str">
        <f t="shared" si="792"/>
        <v/>
      </c>
      <c r="CR392" s="27"/>
      <c r="CS392" s="49" t="str">
        <f t="shared" si="793"/>
        <v/>
      </c>
      <c r="CT392" s="25"/>
      <c r="CU392" s="27" t="str">
        <f t="shared" si="794"/>
        <v/>
      </c>
      <c r="CV392" s="27" t="str">
        <f t="shared" si="795"/>
        <v/>
      </c>
      <c r="CW392" s="29" t="str">
        <f t="shared" si="796"/>
        <v/>
      </c>
      <c r="CX392" s="27" t="str">
        <f t="shared" si="797"/>
        <v/>
      </c>
      <c r="CY392" s="27" t="str">
        <f t="shared" si="798"/>
        <v/>
      </c>
      <c r="CZ392" s="30"/>
    </row>
    <row r="393" spans="1:104" ht="45.75" thickBot="1" x14ac:dyDescent="0.3">
      <c r="A393" s="17">
        <v>390</v>
      </c>
      <c r="B393" s="18" t="str">
        <f t="shared" si="768"/>
        <v>Gestión del Talento Humano</v>
      </c>
      <c r="C393" s="18" t="str">
        <f t="shared" si="769"/>
        <v>Consumo de materias primas e insumos</v>
      </c>
      <c r="D393" s="18" t="str">
        <f t="shared" si="770"/>
        <v>Agotamiento general de los recursos naturales</v>
      </c>
      <c r="E393" s="35">
        <v>43647</v>
      </c>
      <c r="F393" s="167" t="s">
        <v>334</v>
      </c>
      <c r="G393" s="99" t="s">
        <v>177</v>
      </c>
      <c r="H393" s="99" t="s">
        <v>336</v>
      </c>
      <c r="I393" s="26" t="s">
        <v>14</v>
      </c>
      <c r="J393" s="27" t="s">
        <v>90</v>
      </c>
      <c r="K393" s="104" t="s">
        <v>230</v>
      </c>
      <c r="L393" s="53" t="s">
        <v>271</v>
      </c>
      <c r="M393" s="37" t="s">
        <v>233</v>
      </c>
      <c r="N393" s="26" t="s">
        <v>207</v>
      </c>
      <c r="O393" s="26" t="s">
        <v>457</v>
      </c>
      <c r="P393" s="26" t="s">
        <v>24</v>
      </c>
      <c r="Q393" s="26" t="s">
        <v>63</v>
      </c>
      <c r="R393" s="27" t="s">
        <v>71</v>
      </c>
      <c r="S393" s="55" t="s">
        <v>77</v>
      </c>
      <c r="T393" s="35">
        <v>43647</v>
      </c>
      <c r="U393" s="27" t="s">
        <v>100</v>
      </c>
      <c r="V393" s="27" t="s">
        <v>102</v>
      </c>
      <c r="W393" s="27" t="str">
        <f t="shared" si="771"/>
        <v>Bajo</v>
      </c>
      <c r="X393" s="27">
        <f t="shared" si="799"/>
        <v>3</v>
      </c>
      <c r="Y393" s="27">
        <f t="shared" si="800"/>
        <v>1</v>
      </c>
      <c r="Z393" s="27">
        <f t="shared" si="772"/>
        <v>3</v>
      </c>
      <c r="AA393" s="27" t="str">
        <f t="shared" si="773"/>
        <v>Tolerable</v>
      </c>
      <c r="AB393" s="27" t="str">
        <f t="shared" si="774"/>
        <v>No</v>
      </c>
      <c r="AC393" s="53" t="s">
        <v>306</v>
      </c>
      <c r="AD393" s="80" t="s">
        <v>230</v>
      </c>
      <c r="AE393" s="27">
        <v>0</v>
      </c>
      <c r="AF393" s="28">
        <v>0</v>
      </c>
      <c r="AG393" s="29">
        <f t="shared" si="775"/>
        <v>0</v>
      </c>
      <c r="AH393" s="27">
        <v>0</v>
      </c>
      <c r="AI393" s="184">
        <f t="shared" si="802"/>
        <v>0</v>
      </c>
      <c r="AJ393" s="142">
        <v>44006</v>
      </c>
      <c r="AK393" s="142" t="s">
        <v>291</v>
      </c>
      <c r="AL393" s="152" t="str">
        <f>IF(MATRIZASPECTOS[[#This Row],[(2) Tipo de valoración 2020]]="","",IF(MATRIZASPECTOS[[#This Row],[(2) Tipo de valoración 2020]]="Manual","",MATRIZASPECTOS[[#This Row],[Probabilidad]]))</f>
        <v>Probable</v>
      </c>
      <c r="AM393" s="152" t="str">
        <f>IF(MATRIZASPECTOS[[#This Row],[(2) Tipo de valoración 2020]]="","",IF(MATRIZASPECTOS[[#This Row],[(2) Tipo de valoración 2020]]="Manual","",MATRIZASPECTOS[[#This Row],[Consecuencia]]))</f>
        <v>Baja</v>
      </c>
      <c r="AN393" s="153" t="str">
        <f t="shared" si="803"/>
        <v>Bajo</v>
      </c>
      <c r="AO393" s="153">
        <f t="shared" si="804"/>
        <v>3</v>
      </c>
      <c r="AP393" s="153">
        <f t="shared" si="805"/>
        <v>1</v>
      </c>
      <c r="AQ393" s="27">
        <f t="shared" si="806"/>
        <v>3</v>
      </c>
      <c r="AR393" s="29">
        <f t="shared" si="807"/>
        <v>3</v>
      </c>
      <c r="AS393" s="27" t="str">
        <f t="shared" si="776"/>
        <v>Tolerable</v>
      </c>
      <c r="AT393" s="27" t="str">
        <f t="shared" si="777"/>
        <v>No</v>
      </c>
      <c r="AU393" s="140" t="s">
        <v>300</v>
      </c>
      <c r="AV393" s="37" t="s">
        <v>230</v>
      </c>
      <c r="AW393" s="27">
        <v>0</v>
      </c>
      <c r="AX393" s="191">
        <v>0</v>
      </c>
      <c r="AY393" s="29">
        <f t="shared" si="808"/>
        <v>0</v>
      </c>
      <c r="AZ393" s="27">
        <v>0</v>
      </c>
      <c r="BA393" s="189">
        <f t="shared" si="809"/>
        <v>0</v>
      </c>
      <c r="BB393" s="142">
        <v>44105</v>
      </c>
      <c r="BC393" s="27" t="s">
        <v>291</v>
      </c>
      <c r="BD393" s="27" t="str">
        <f>IF(MATRIZASPECTOS[[#This Row],[(E) Tipo de valoración extraordinaria 2020]]="","",IF(MATRIZASPECTOS[[#This Row],[(E) Tipo de valoración extraordinaria 2020]]="Manual","",MATRIZASPECTOS[[#This Row],[(2) Probabilidad]]))</f>
        <v>Probable</v>
      </c>
      <c r="BE393" s="27" t="str">
        <f>IF(MATRIZASPECTOS[[#This Row],[(E) Tipo de valoración extraordinaria 2020]]="","",IF(MATRIZASPECTOS[[#This Row],[(E) Tipo de valoración extraordinaria 2020]]="Manual","",MATRIZASPECTOS[[#This Row],[(2) Consecuencia]]))</f>
        <v>Baja</v>
      </c>
      <c r="BF393" s="27" t="str">
        <f t="shared" si="810"/>
        <v>Bajo</v>
      </c>
      <c r="BG393" s="27">
        <f t="shared" si="811"/>
        <v>3</v>
      </c>
      <c r="BH393" s="27">
        <f t="shared" si="812"/>
        <v>1</v>
      </c>
      <c r="BI393" s="27">
        <f t="shared" si="801"/>
        <v>3</v>
      </c>
      <c r="BJ393" s="29">
        <f t="shared" si="813"/>
        <v>3</v>
      </c>
      <c r="BK393" s="27" t="str">
        <f t="shared" si="731"/>
        <v>Tolerable</v>
      </c>
      <c r="BL393" s="27" t="str">
        <f t="shared" si="814"/>
        <v>No</v>
      </c>
      <c r="BM393" s="53" t="s">
        <v>417</v>
      </c>
      <c r="BN393" s="37"/>
      <c r="BO393" s="29">
        <f t="shared" si="815"/>
        <v>0</v>
      </c>
      <c r="BP393" s="28"/>
      <c r="BQ393" s="29" t="str">
        <f t="shared" si="778"/>
        <v/>
      </c>
      <c r="BR393" s="27"/>
      <c r="BS393" s="49" t="str">
        <f t="shared" si="779"/>
        <v/>
      </c>
      <c r="BT393" s="25"/>
      <c r="BU393" s="27">
        <f t="shared" si="816"/>
        <v>3</v>
      </c>
      <c r="BV393" s="27" t="str">
        <f t="shared" si="817"/>
        <v>Tolerable</v>
      </c>
      <c r="BW393" s="29" t="str">
        <f t="shared" si="780"/>
        <v/>
      </c>
      <c r="BX393" s="27" t="str">
        <f t="shared" si="781"/>
        <v/>
      </c>
      <c r="BY393" s="27" t="str">
        <f t="shared" si="782"/>
        <v/>
      </c>
      <c r="BZ393" s="53"/>
      <c r="CA393" s="37"/>
      <c r="CB393" s="29" t="str">
        <f t="shared" si="783"/>
        <v/>
      </c>
      <c r="CC393" s="28"/>
      <c r="CD393" s="29" t="str">
        <f t="shared" si="784"/>
        <v/>
      </c>
      <c r="CE393" s="27"/>
      <c r="CF393" s="49" t="str">
        <f t="shared" si="785"/>
        <v/>
      </c>
      <c r="CG393" s="25"/>
      <c r="CH393" s="27" t="str">
        <f t="shared" si="786"/>
        <v/>
      </c>
      <c r="CI393" s="27" t="str">
        <f t="shared" si="787"/>
        <v/>
      </c>
      <c r="CJ393" s="29" t="str">
        <f t="shared" si="788"/>
        <v/>
      </c>
      <c r="CK393" s="27" t="str">
        <f t="shared" si="789"/>
        <v/>
      </c>
      <c r="CL393" s="27" t="str">
        <f t="shared" si="790"/>
        <v/>
      </c>
      <c r="CM393" s="53"/>
      <c r="CN393" s="37"/>
      <c r="CO393" s="29" t="str">
        <f t="shared" si="791"/>
        <v/>
      </c>
      <c r="CP393" s="28"/>
      <c r="CQ393" s="29" t="str">
        <f t="shared" si="792"/>
        <v/>
      </c>
      <c r="CR393" s="27"/>
      <c r="CS393" s="49" t="str">
        <f t="shared" si="793"/>
        <v/>
      </c>
      <c r="CT393" s="25"/>
      <c r="CU393" s="27" t="str">
        <f t="shared" si="794"/>
        <v/>
      </c>
      <c r="CV393" s="27" t="str">
        <f t="shared" si="795"/>
        <v/>
      </c>
      <c r="CW393" s="29" t="str">
        <f t="shared" si="796"/>
        <v/>
      </c>
      <c r="CX393" s="27" t="str">
        <f t="shared" si="797"/>
        <v/>
      </c>
      <c r="CY393" s="27" t="str">
        <f t="shared" si="798"/>
        <v/>
      </c>
      <c r="CZ393" s="30"/>
    </row>
    <row r="394" spans="1:104" ht="45.75" thickBot="1" x14ac:dyDescent="0.3">
      <c r="A394" s="17">
        <v>391</v>
      </c>
      <c r="B394" s="18" t="str">
        <f t="shared" si="768"/>
        <v>Gestión del Talento Humano</v>
      </c>
      <c r="C394" s="18" t="str">
        <f t="shared" si="769"/>
        <v>Generación de empleo</v>
      </c>
      <c r="D394" s="18" t="str">
        <f t="shared" si="770"/>
        <v>Desarrollo económico y social</v>
      </c>
      <c r="E394" s="35">
        <v>43647</v>
      </c>
      <c r="F394" s="167" t="s">
        <v>334</v>
      </c>
      <c r="G394" s="99" t="s">
        <v>177</v>
      </c>
      <c r="H394" s="99" t="s">
        <v>336</v>
      </c>
      <c r="I394" s="26" t="s">
        <v>14</v>
      </c>
      <c r="J394" s="27" t="s">
        <v>90</v>
      </c>
      <c r="K394" s="104" t="s">
        <v>230</v>
      </c>
      <c r="L394" s="53" t="s">
        <v>271</v>
      </c>
      <c r="M394" s="37" t="s">
        <v>233</v>
      </c>
      <c r="N394" s="26" t="s">
        <v>213</v>
      </c>
      <c r="O394" s="26" t="s">
        <v>461</v>
      </c>
      <c r="P394" s="26" t="s">
        <v>25</v>
      </c>
      <c r="Q394" s="26" t="s">
        <v>215</v>
      </c>
      <c r="R394" s="27" t="s">
        <v>72</v>
      </c>
      <c r="S394" s="55" t="s">
        <v>78</v>
      </c>
      <c r="T394" s="35">
        <v>43647</v>
      </c>
      <c r="U394" s="27" t="s">
        <v>101</v>
      </c>
      <c r="V394" s="27" t="s">
        <v>103</v>
      </c>
      <c r="W394" s="27" t="str">
        <f t="shared" si="771"/>
        <v>Moderado</v>
      </c>
      <c r="X394" s="27">
        <f t="shared" si="799"/>
        <v>5</v>
      </c>
      <c r="Y394" s="27">
        <f t="shared" si="800"/>
        <v>3</v>
      </c>
      <c r="Z394" s="27">
        <f t="shared" si="772"/>
        <v>15</v>
      </c>
      <c r="AA394" s="27" t="str">
        <f t="shared" si="773"/>
        <v>Potencialmente no tolerable</v>
      </c>
      <c r="AB394" s="27" t="str">
        <f t="shared" si="774"/>
        <v>No</v>
      </c>
      <c r="AC394" s="53" t="s">
        <v>306</v>
      </c>
      <c r="AD394" s="80" t="s">
        <v>230</v>
      </c>
      <c r="AE394" s="78">
        <v>0</v>
      </c>
      <c r="AF394" s="83">
        <v>0</v>
      </c>
      <c r="AG394" s="29">
        <f t="shared" si="775"/>
        <v>0</v>
      </c>
      <c r="AH394" s="27">
        <v>0</v>
      </c>
      <c r="AI394" s="184">
        <f t="shared" si="802"/>
        <v>0</v>
      </c>
      <c r="AJ394" s="142">
        <v>44006</v>
      </c>
      <c r="AK394" s="142" t="s">
        <v>291</v>
      </c>
      <c r="AL394" s="152" t="str">
        <f>IF(MATRIZASPECTOS[[#This Row],[(2) Tipo de valoración 2020]]="","",IF(MATRIZASPECTOS[[#This Row],[(2) Tipo de valoración 2020]]="Manual","",MATRIZASPECTOS[[#This Row],[Probabilidad]]))</f>
        <v>Certeza</v>
      </c>
      <c r="AM394" s="152" t="str">
        <f>IF(MATRIZASPECTOS[[#This Row],[(2) Tipo de valoración 2020]]="","",IF(MATRIZASPECTOS[[#This Row],[(2) Tipo de valoración 2020]]="Manual","",MATRIZASPECTOS[[#This Row],[Consecuencia]]))</f>
        <v>Moderada</v>
      </c>
      <c r="AN394" s="153" t="str">
        <f t="shared" si="803"/>
        <v>Moderado</v>
      </c>
      <c r="AO394" s="153">
        <f t="shared" si="804"/>
        <v>5</v>
      </c>
      <c r="AP394" s="153">
        <f t="shared" si="805"/>
        <v>3</v>
      </c>
      <c r="AQ394" s="27">
        <f t="shared" si="806"/>
        <v>15</v>
      </c>
      <c r="AR394" s="29">
        <f t="shared" si="807"/>
        <v>15</v>
      </c>
      <c r="AS394" s="27" t="str">
        <f t="shared" si="776"/>
        <v>Potencialmente no tolerable</v>
      </c>
      <c r="AT394" s="27" t="str">
        <f t="shared" si="777"/>
        <v>No</v>
      </c>
      <c r="AU394" s="140" t="s">
        <v>300</v>
      </c>
      <c r="AV394" s="37" t="s">
        <v>230</v>
      </c>
      <c r="AW394" s="27">
        <v>0</v>
      </c>
      <c r="AX394" s="191">
        <v>0</v>
      </c>
      <c r="AY394" s="29">
        <f t="shared" si="808"/>
        <v>0</v>
      </c>
      <c r="AZ394" s="27">
        <v>0</v>
      </c>
      <c r="BA394" s="189">
        <f t="shared" si="809"/>
        <v>0</v>
      </c>
      <c r="BB394" s="142">
        <v>44105</v>
      </c>
      <c r="BC394" s="27" t="s">
        <v>291</v>
      </c>
      <c r="BD394" s="27" t="str">
        <f>IF(MATRIZASPECTOS[[#This Row],[(E) Tipo de valoración extraordinaria 2020]]="","",IF(MATRIZASPECTOS[[#This Row],[(E) Tipo de valoración extraordinaria 2020]]="Manual","",MATRIZASPECTOS[[#This Row],[(2) Probabilidad]]))</f>
        <v>Certeza</v>
      </c>
      <c r="BE394" s="27" t="str">
        <f>IF(MATRIZASPECTOS[[#This Row],[(E) Tipo de valoración extraordinaria 2020]]="","",IF(MATRIZASPECTOS[[#This Row],[(E) Tipo de valoración extraordinaria 2020]]="Manual","",MATRIZASPECTOS[[#This Row],[(2) Consecuencia]]))</f>
        <v>Moderada</v>
      </c>
      <c r="BF394" s="27" t="str">
        <f t="shared" si="810"/>
        <v>Moderado</v>
      </c>
      <c r="BG394" s="27">
        <f t="shared" si="811"/>
        <v>5</v>
      </c>
      <c r="BH394" s="27">
        <f t="shared" si="812"/>
        <v>3</v>
      </c>
      <c r="BI394" s="27">
        <f t="shared" si="801"/>
        <v>15</v>
      </c>
      <c r="BJ394" s="29">
        <f t="shared" si="813"/>
        <v>15</v>
      </c>
      <c r="BK394" s="27" t="str">
        <f t="shared" si="731"/>
        <v>Potencialmente no tolerable</v>
      </c>
      <c r="BL394" s="27" t="str">
        <f t="shared" si="814"/>
        <v>No</v>
      </c>
      <c r="BM394" s="53" t="s">
        <v>418</v>
      </c>
      <c r="BN394" s="37"/>
      <c r="BO394" s="29">
        <f t="shared" si="815"/>
        <v>0</v>
      </c>
      <c r="BP394" s="28"/>
      <c r="BQ394" s="29" t="str">
        <f t="shared" si="778"/>
        <v/>
      </c>
      <c r="BR394" s="27"/>
      <c r="BS394" s="49" t="str">
        <f t="shared" si="779"/>
        <v/>
      </c>
      <c r="BT394" s="25"/>
      <c r="BU394" s="27">
        <f t="shared" si="816"/>
        <v>15</v>
      </c>
      <c r="BV394" s="27" t="str">
        <f t="shared" si="817"/>
        <v>Potencialmente no tolerable</v>
      </c>
      <c r="BW394" s="29" t="str">
        <f t="shared" si="780"/>
        <v/>
      </c>
      <c r="BX394" s="27" t="str">
        <f t="shared" si="781"/>
        <v/>
      </c>
      <c r="BY394" s="27" t="str">
        <f t="shared" si="782"/>
        <v/>
      </c>
      <c r="BZ394" s="53"/>
      <c r="CA394" s="37"/>
      <c r="CB394" s="29" t="str">
        <f t="shared" si="783"/>
        <v/>
      </c>
      <c r="CC394" s="28"/>
      <c r="CD394" s="29" t="str">
        <f t="shared" si="784"/>
        <v/>
      </c>
      <c r="CE394" s="27"/>
      <c r="CF394" s="49" t="str">
        <f t="shared" si="785"/>
        <v/>
      </c>
      <c r="CG394" s="25"/>
      <c r="CH394" s="27" t="str">
        <f t="shared" si="786"/>
        <v/>
      </c>
      <c r="CI394" s="27" t="str">
        <f t="shared" si="787"/>
        <v/>
      </c>
      <c r="CJ394" s="29" t="str">
        <f t="shared" si="788"/>
        <v/>
      </c>
      <c r="CK394" s="27" t="str">
        <f t="shared" si="789"/>
        <v/>
      </c>
      <c r="CL394" s="27" t="str">
        <f t="shared" si="790"/>
        <v/>
      </c>
      <c r="CM394" s="53"/>
      <c r="CN394" s="37"/>
      <c r="CO394" s="29" t="str">
        <f t="shared" si="791"/>
        <v/>
      </c>
      <c r="CP394" s="28"/>
      <c r="CQ394" s="29" t="str">
        <f t="shared" si="792"/>
        <v/>
      </c>
      <c r="CR394" s="27"/>
      <c r="CS394" s="49" t="str">
        <f t="shared" si="793"/>
        <v/>
      </c>
      <c r="CT394" s="25"/>
      <c r="CU394" s="27" t="str">
        <f t="shared" si="794"/>
        <v/>
      </c>
      <c r="CV394" s="27" t="str">
        <f t="shared" si="795"/>
        <v/>
      </c>
      <c r="CW394" s="29" t="str">
        <f t="shared" si="796"/>
        <v/>
      </c>
      <c r="CX394" s="27" t="str">
        <f t="shared" si="797"/>
        <v/>
      </c>
      <c r="CY394" s="27" t="str">
        <f t="shared" si="798"/>
        <v/>
      </c>
      <c r="CZ394" s="30"/>
    </row>
    <row r="395" spans="1:104" ht="45.75" thickBot="1" x14ac:dyDescent="0.3">
      <c r="A395" s="17">
        <v>392</v>
      </c>
      <c r="B395" s="18" t="str">
        <f>IF(I395="","",I395)</f>
        <v>Gestión del Talento Humano</v>
      </c>
      <c r="C395" s="18" t="str">
        <f>IF(P395="","",P395)</f>
        <v>Consumo de materias primas e insumos</v>
      </c>
      <c r="D395" s="18" t="str">
        <f>IF(Q395="","",Q395)</f>
        <v>Agotamiento general de los recursos naturales</v>
      </c>
      <c r="E395" s="35">
        <v>43647</v>
      </c>
      <c r="F395" s="167" t="s">
        <v>334</v>
      </c>
      <c r="G395" s="99" t="s">
        <v>177</v>
      </c>
      <c r="H395" s="99" t="s">
        <v>336</v>
      </c>
      <c r="I395" s="26" t="s">
        <v>14</v>
      </c>
      <c r="J395" s="27" t="s">
        <v>90</v>
      </c>
      <c r="K395" s="104" t="s">
        <v>230</v>
      </c>
      <c r="L395" s="53" t="s">
        <v>271</v>
      </c>
      <c r="M395" s="37" t="s">
        <v>233</v>
      </c>
      <c r="N395" s="26" t="s">
        <v>258</v>
      </c>
      <c r="O395" s="26" t="s">
        <v>461</v>
      </c>
      <c r="P395" s="26" t="s">
        <v>24</v>
      </c>
      <c r="Q395" s="26" t="s">
        <v>63</v>
      </c>
      <c r="R395" s="27" t="s">
        <v>71</v>
      </c>
      <c r="S395" s="55" t="s">
        <v>77</v>
      </c>
      <c r="T395" s="35">
        <v>43647</v>
      </c>
      <c r="U395" s="27" t="s">
        <v>100</v>
      </c>
      <c r="V395" s="27" t="s">
        <v>103</v>
      </c>
      <c r="W395" s="27" t="str">
        <f>IF(Z395="","",IF(Z395&lt;=10,"Bajo",IF(Z395&lt;=15,"Moderado",IF(Z395&gt;15,"Alto",""))))</f>
        <v>Bajo</v>
      </c>
      <c r="X395" s="27">
        <f t="shared" si="799"/>
        <v>3</v>
      </c>
      <c r="Y395" s="27">
        <f t="shared" si="800"/>
        <v>3</v>
      </c>
      <c r="Z395" s="27">
        <f>IF(X395="","",IF(Y395="","",(X395*Y395)))</f>
        <v>9</v>
      </c>
      <c r="AA395" s="27" t="str">
        <f>IF(Z395="","",IF(Z395&lt;=10,"Tolerable",IF(Z395&lt;=15,"Potencialmente no tolerable",IF(Z395&gt;15,"No tolerable",""))))</f>
        <v>Tolerable</v>
      </c>
      <c r="AB395" s="27" t="str">
        <f>IF(AA395="","",IF(AA395="Tolerable","No",IF(AA395="Potencialmente no tolerable","No",IF(AA395="No tolerable","Si",""))))</f>
        <v>No</v>
      </c>
      <c r="AC395" s="53" t="s">
        <v>306</v>
      </c>
      <c r="AD395" s="37" t="s">
        <v>230</v>
      </c>
      <c r="AE395" s="27">
        <v>0</v>
      </c>
      <c r="AF395" s="28">
        <v>0</v>
      </c>
      <c r="AG395" s="29">
        <f>IF(AE395="","",IF(AF395="","",(AE395-(AE395*AF395))))</f>
        <v>0</v>
      </c>
      <c r="AH395" s="27">
        <v>0</v>
      </c>
      <c r="AI395" s="184">
        <f t="shared" si="802"/>
        <v>0</v>
      </c>
      <c r="AJ395" s="142">
        <v>44006</v>
      </c>
      <c r="AK395" s="142" t="s">
        <v>291</v>
      </c>
      <c r="AL395" s="152" t="str">
        <f>IF(MATRIZASPECTOS[[#This Row],[(2) Tipo de valoración 2020]]="","",IF(MATRIZASPECTOS[[#This Row],[(2) Tipo de valoración 2020]]="Manual","",MATRIZASPECTOS[[#This Row],[Probabilidad]]))</f>
        <v>Probable</v>
      </c>
      <c r="AM395" s="152" t="str">
        <f>IF(MATRIZASPECTOS[[#This Row],[(2) Tipo de valoración 2020]]="","",IF(MATRIZASPECTOS[[#This Row],[(2) Tipo de valoración 2020]]="Manual","",MATRIZASPECTOS[[#This Row],[Consecuencia]]))</f>
        <v>Moderada</v>
      </c>
      <c r="AN395" s="153" t="str">
        <f t="shared" si="803"/>
        <v>Bajo</v>
      </c>
      <c r="AO395" s="153">
        <f t="shared" si="804"/>
        <v>3</v>
      </c>
      <c r="AP395" s="153">
        <f t="shared" si="805"/>
        <v>3</v>
      </c>
      <c r="AQ395" s="27">
        <f t="shared" si="806"/>
        <v>9</v>
      </c>
      <c r="AR395" s="29">
        <f t="shared" si="807"/>
        <v>9</v>
      </c>
      <c r="AS395" s="27" t="str">
        <f>IF(AR395="","",IF(AR395&lt;=10,"Tolerable",IF(AR395&lt;=15,"Potencialmente no tolerable",IF(AR395&gt;15,"No tolerable",""))))</f>
        <v>Tolerable</v>
      </c>
      <c r="AT395" s="27" t="str">
        <f>IF(AS395="","",IF(AS395="Tolerable","No",IF(AS395="Potencialmente no tolerable","No",IF(AS395="No tolerable","Si",""))))</f>
        <v>No</v>
      </c>
      <c r="AU395" s="140" t="s">
        <v>300</v>
      </c>
      <c r="AV395" s="37" t="s">
        <v>230</v>
      </c>
      <c r="AW395" s="27">
        <v>0</v>
      </c>
      <c r="AX395" s="191">
        <v>0</v>
      </c>
      <c r="AY395" s="29">
        <f t="shared" si="808"/>
        <v>0</v>
      </c>
      <c r="AZ395" s="27">
        <v>0</v>
      </c>
      <c r="BA395" s="189">
        <f t="shared" si="809"/>
        <v>0</v>
      </c>
      <c r="BB395" s="142">
        <v>44105</v>
      </c>
      <c r="BC395" s="27" t="s">
        <v>291</v>
      </c>
      <c r="BD395" s="27" t="str">
        <f>IF(MATRIZASPECTOS[[#This Row],[(E) Tipo de valoración extraordinaria 2020]]="","",IF(MATRIZASPECTOS[[#This Row],[(E) Tipo de valoración extraordinaria 2020]]="Manual","",MATRIZASPECTOS[[#This Row],[(2) Probabilidad]]))</f>
        <v>Probable</v>
      </c>
      <c r="BE395" s="27" t="str">
        <f>IF(MATRIZASPECTOS[[#This Row],[(E) Tipo de valoración extraordinaria 2020]]="","",IF(MATRIZASPECTOS[[#This Row],[(E) Tipo de valoración extraordinaria 2020]]="Manual","",MATRIZASPECTOS[[#This Row],[(2) Consecuencia]]))</f>
        <v>Moderada</v>
      </c>
      <c r="BF395" s="27" t="str">
        <f t="shared" si="810"/>
        <v>Bajo</v>
      </c>
      <c r="BG395" s="27">
        <f t="shared" si="811"/>
        <v>3</v>
      </c>
      <c r="BH395" s="27">
        <f t="shared" si="812"/>
        <v>3</v>
      </c>
      <c r="BI395" s="27">
        <f t="shared" si="801"/>
        <v>9</v>
      </c>
      <c r="BJ395" s="29">
        <f t="shared" si="813"/>
        <v>9</v>
      </c>
      <c r="BK395" s="27" t="str">
        <f>IF(BJ395="","",IF(BJ395&lt;=10,"Tolerable",IF(BJ395&lt;=15,"Potencialmente no tolerable",IF(BJ395&gt;15,"No tolerable",""))))</f>
        <v>Tolerable</v>
      </c>
      <c r="BL395" s="27" t="str">
        <f t="shared" si="814"/>
        <v>No</v>
      </c>
      <c r="BM395" s="53" t="s">
        <v>413</v>
      </c>
      <c r="BN395" s="37"/>
      <c r="BO395" s="29">
        <f t="shared" si="815"/>
        <v>0</v>
      </c>
      <c r="BP395" s="28"/>
      <c r="BQ395" s="29" t="str">
        <f>IF(BO395="","",IF(BP395="","",(BO395-(BO395*BP395))))</f>
        <v/>
      </c>
      <c r="BR395" s="27"/>
      <c r="BS395" s="49" t="str">
        <f>IF(BQ395="","",IF(BR395="","",((BQ395-BR395)/BQ395)))</f>
        <v/>
      </c>
      <c r="BT395" s="25"/>
      <c r="BU395" s="27">
        <f t="shared" si="816"/>
        <v>9</v>
      </c>
      <c r="BV395" s="27" t="str">
        <f t="shared" si="817"/>
        <v>Tolerable</v>
      </c>
      <c r="BW395" s="29" t="str">
        <f>IF(BS395="","",(IF(BS395&lt;=-1%,(BU395+(ABS(BU395*BS395))),(BU395-((ABS(BU395*BS395))+BP395)))))</f>
        <v/>
      </c>
      <c r="BX395" s="27" t="str">
        <f>IF(BW395="","",IF(BW395&lt;=10,"Tolerable",IF(BW395&lt;=15,"Potencialmente no tolerable",IF(BW395&gt;15,"No tolerable",""))))</f>
        <v/>
      </c>
      <c r="BY395" s="27" t="str">
        <f>IF(BX395="","",IF(BX395="Tolerable","No",IF(BX395="Potencialmente no tolerable","No",IF(BX395="No tolerable","Si",""))))</f>
        <v/>
      </c>
      <c r="BZ395" s="53"/>
      <c r="CA395" s="37"/>
      <c r="CB395" s="29" t="str">
        <f>IF(BR395="","",BR395)</f>
        <v/>
      </c>
      <c r="CC395" s="28"/>
      <c r="CD395" s="29" t="str">
        <f>IF(CB395="","",IF(CC395="","",(CB395-(CB395*CC395))))</f>
        <v/>
      </c>
      <c r="CE395" s="27"/>
      <c r="CF395" s="49" t="str">
        <f>IF(CD395="","",IF(CE395="","",((CD395-CE395)/CD395)))</f>
        <v/>
      </c>
      <c r="CG395" s="25"/>
      <c r="CH395" s="27" t="str">
        <f>IF(BW395="","",BW395)</f>
        <v/>
      </c>
      <c r="CI395" s="27" t="str">
        <f>IF(BX395="","",BX395)</f>
        <v/>
      </c>
      <c r="CJ395" s="29" t="str">
        <f>IF(CF395="","",(IF(CF395&lt;=-1%,(CH395+(ABS(CH395*CF395))),(CH395-((ABS(CH395*CF395))+CC395)))))</f>
        <v/>
      </c>
      <c r="CK395" s="27" t="str">
        <f>IF(CJ395="","",IF(CJ395&lt;=10,"Tolerable",IF(CJ395&lt;=15,"Potencialmente no tolerable",IF(CJ395&gt;15,"No tolerable",""))))</f>
        <v/>
      </c>
      <c r="CL395" s="27" t="str">
        <f>IF(CK395="","",IF(CK395="Tolerable","No",IF(CK395="Potencialmente no tolerable","No",IF(CK395="No tolerable","Si",""))))</f>
        <v/>
      </c>
      <c r="CM395" s="53"/>
      <c r="CN395" s="37"/>
      <c r="CO395" s="29" t="str">
        <f>IF(CE395="","",CE395)</f>
        <v/>
      </c>
      <c r="CP395" s="28"/>
      <c r="CQ395" s="29" t="str">
        <f>IF(CO395="","",IF(CP395="","",(CO395-(CO395*CP395))))</f>
        <v/>
      </c>
      <c r="CR395" s="27"/>
      <c r="CS395" s="49" t="str">
        <f>IF(CQ395="","",IF(CR395="","",((CQ395-CR395)/CQ395)))</f>
        <v/>
      </c>
      <c r="CT395" s="25"/>
      <c r="CU395" s="27" t="str">
        <f>IF(CJ395="","",CJ395)</f>
        <v/>
      </c>
      <c r="CV395" s="27" t="str">
        <f>IF(CK395="","",CK395)</f>
        <v/>
      </c>
      <c r="CW395" s="29" t="str">
        <f>IF(CS395="","",(IF(CS395&lt;=-1%,(CU395+(ABS(CU395*CS395))),(CU395-((ABS(CU395*CS395))+CP395)))))</f>
        <v/>
      </c>
      <c r="CX395" s="27" t="str">
        <f>IF(CW395="","",IF(CW395&lt;=10,"Tolerable",IF(CW395&lt;=15,"Potencialmente no tolerable",IF(CW395&gt;15,"No tolerable",""))))</f>
        <v/>
      </c>
      <c r="CY395" s="27" t="str">
        <f>IF(CX395="","",IF(CX395="Tolerable","No",IF(CX395="Potencialmente no tolerable","No",IF(CX395="No tolerable","Si",""))))</f>
        <v/>
      </c>
      <c r="CZ395" s="30"/>
    </row>
    <row r="396" spans="1:104" ht="45.75" thickBot="1" x14ac:dyDescent="0.3">
      <c r="A396" s="17">
        <v>393</v>
      </c>
      <c r="B396" s="18" t="str">
        <f>IF(I396="","",I396)</f>
        <v>Gestión del Talento Humano</v>
      </c>
      <c r="C396" s="18" t="str">
        <f>IF(P396="","",P396)</f>
        <v>Consumo de materias primas e insumos</v>
      </c>
      <c r="D396" s="18" t="str">
        <f>IF(Q396="","",Q396)</f>
        <v>Agotamiento general de los recursos naturales</v>
      </c>
      <c r="E396" s="35">
        <v>43647</v>
      </c>
      <c r="F396" s="167" t="s">
        <v>334</v>
      </c>
      <c r="G396" s="99" t="s">
        <v>177</v>
      </c>
      <c r="H396" s="99" t="s">
        <v>336</v>
      </c>
      <c r="I396" s="26" t="s">
        <v>14</v>
      </c>
      <c r="J396" s="27" t="s">
        <v>90</v>
      </c>
      <c r="K396" s="104" t="s">
        <v>230</v>
      </c>
      <c r="L396" s="53" t="s">
        <v>271</v>
      </c>
      <c r="M396" s="37" t="s">
        <v>233</v>
      </c>
      <c r="N396" s="26" t="s">
        <v>231</v>
      </c>
      <c r="O396" s="26" t="s">
        <v>461</v>
      </c>
      <c r="P396" s="26" t="s">
        <v>24</v>
      </c>
      <c r="Q396" s="26" t="s">
        <v>63</v>
      </c>
      <c r="R396" s="27" t="s">
        <v>71</v>
      </c>
      <c r="S396" s="55" t="s">
        <v>77</v>
      </c>
      <c r="T396" s="35">
        <v>43647</v>
      </c>
      <c r="U396" s="27" t="s">
        <v>100</v>
      </c>
      <c r="V396" s="27" t="s">
        <v>103</v>
      </c>
      <c r="W396" s="27" t="str">
        <f>IF(Z396="","",IF(Z396&lt;=10,"Bajo",IF(Z396&lt;=15,"Moderado",IF(Z396&gt;15,"Alto",""))))</f>
        <v>Bajo</v>
      </c>
      <c r="X396" s="27">
        <f t="shared" si="799"/>
        <v>3</v>
      </c>
      <c r="Y396" s="27">
        <f t="shared" si="800"/>
        <v>3</v>
      </c>
      <c r="Z396" s="27">
        <f>IF(X396="","",IF(Y396="","",(X396*Y396)))</f>
        <v>9</v>
      </c>
      <c r="AA396" s="27" t="str">
        <f>IF(Z396="","",IF(Z396&lt;=10,"Tolerable",IF(Z396&lt;=15,"Potencialmente no tolerable",IF(Z396&gt;15,"No tolerable",""))))</f>
        <v>Tolerable</v>
      </c>
      <c r="AB396" s="27" t="str">
        <f>IF(AA396="","",IF(AA396="Tolerable","No",IF(AA396="Potencialmente no tolerable","No",IF(AA396="No tolerable","Si",""))))</f>
        <v>No</v>
      </c>
      <c r="AC396" s="53" t="s">
        <v>306</v>
      </c>
      <c r="AD396" s="91" t="s">
        <v>230</v>
      </c>
      <c r="AE396" s="89">
        <v>0</v>
      </c>
      <c r="AF396" s="93">
        <v>0</v>
      </c>
      <c r="AG396" s="29">
        <f>IF(AE396="","",IF(AF396="","",(AE396-(AE396*AF396))))</f>
        <v>0</v>
      </c>
      <c r="AH396" s="27">
        <v>0</v>
      </c>
      <c r="AI396" s="184">
        <f t="shared" si="802"/>
        <v>0</v>
      </c>
      <c r="AJ396" s="142">
        <v>44006</v>
      </c>
      <c r="AK396" s="142" t="s">
        <v>291</v>
      </c>
      <c r="AL396" s="152" t="str">
        <f>IF(MATRIZASPECTOS[[#This Row],[(2) Tipo de valoración 2020]]="","",IF(MATRIZASPECTOS[[#This Row],[(2) Tipo de valoración 2020]]="Manual","",MATRIZASPECTOS[[#This Row],[Probabilidad]]))</f>
        <v>Probable</v>
      </c>
      <c r="AM396" s="152" t="str">
        <f>IF(MATRIZASPECTOS[[#This Row],[(2) Tipo de valoración 2020]]="","",IF(MATRIZASPECTOS[[#This Row],[(2) Tipo de valoración 2020]]="Manual","",MATRIZASPECTOS[[#This Row],[Consecuencia]]))</f>
        <v>Moderada</v>
      </c>
      <c r="AN396" s="153" t="str">
        <f t="shared" si="803"/>
        <v>Bajo</v>
      </c>
      <c r="AO396" s="153">
        <f t="shared" si="804"/>
        <v>3</v>
      </c>
      <c r="AP396" s="153">
        <f t="shared" si="805"/>
        <v>3</v>
      </c>
      <c r="AQ396" s="27">
        <f t="shared" si="806"/>
        <v>9</v>
      </c>
      <c r="AR396" s="29">
        <f t="shared" si="807"/>
        <v>9</v>
      </c>
      <c r="AS396" s="27" t="str">
        <f>IF(AR396="","",IF(AR396&lt;=10,"Tolerable",IF(AR396&lt;=15,"Potencialmente no tolerable",IF(AR396&gt;15,"No tolerable",""))))</f>
        <v>Tolerable</v>
      </c>
      <c r="AT396" s="27" t="str">
        <f>IF(AS396="","",IF(AS396="Tolerable","No",IF(AS396="Potencialmente no tolerable","No",IF(AS396="No tolerable","Si",""))))</f>
        <v>No</v>
      </c>
      <c r="AU396" s="140" t="s">
        <v>300</v>
      </c>
      <c r="AV396" s="37" t="s">
        <v>230</v>
      </c>
      <c r="AW396" s="27">
        <v>0</v>
      </c>
      <c r="AX396" s="191">
        <v>0</v>
      </c>
      <c r="AY396" s="29">
        <f t="shared" si="808"/>
        <v>0</v>
      </c>
      <c r="AZ396" s="27">
        <v>0</v>
      </c>
      <c r="BA396" s="189">
        <f t="shared" si="809"/>
        <v>0</v>
      </c>
      <c r="BB396" s="144">
        <v>44105</v>
      </c>
      <c r="BC396" s="27" t="s">
        <v>292</v>
      </c>
      <c r="BD396" s="27" t="s">
        <v>101</v>
      </c>
      <c r="BE396" s="27" t="s">
        <v>104</v>
      </c>
      <c r="BF396" s="27" t="str">
        <f t="shared" si="810"/>
        <v>Alto</v>
      </c>
      <c r="BG396" s="27">
        <f t="shared" si="811"/>
        <v>5</v>
      </c>
      <c r="BH396" s="27">
        <f t="shared" si="812"/>
        <v>5</v>
      </c>
      <c r="BI396" s="27">
        <f t="shared" si="801"/>
        <v>25</v>
      </c>
      <c r="BJ396" s="29">
        <f t="shared" si="813"/>
        <v>25</v>
      </c>
      <c r="BK396" s="27" t="str">
        <f>IF(BJ396="","",IF(BJ396&lt;=10,"Tolerable",IF(BJ396&lt;=15,"Potencialmente no tolerable",IF(BJ396&gt;15,"No tolerable",""))))</f>
        <v>No tolerable</v>
      </c>
      <c r="BL396" s="27" t="str">
        <f t="shared" si="814"/>
        <v>Si</v>
      </c>
      <c r="BM396" s="53" t="s">
        <v>412</v>
      </c>
      <c r="BN396" s="37"/>
      <c r="BO396" s="29">
        <f t="shared" si="815"/>
        <v>0</v>
      </c>
      <c r="BP396" s="28"/>
      <c r="BQ396" s="29" t="str">
        <f>IF(BO396="","",IF(BP396="","",(BO396-(BO396*BP396))))</f>
        <v/>
      </c>
      <c r="BR396" s="27"/>
      <c r="BS396" s="49" t="str">
        <f>IF(BQ396="","",IF(BR396="","",((BQ396-BR396)/BQ396)))</f>
        <v/>
      </c>
      <c r="BT396" s="25"/>
      <c r="BU396" s="27">
        <f t="shared" si="816"/>
        <v>9</v>
      </c>
      <c r="BV396" s="27" t="str">
        <f t="shared" si="817"/>
        <v>Tolerable</v>
      </c>
      <c r="BW396" s="29" t="str">
        <f>IF(BS396="","",(IF(BS396&lt;=-1%,(BU396+(ABS(BU396*BS396))),(BU396-((ABS(BU396*BS396))+BP396)))))</f>
        <v/>
      </c>
      <c r="BX396" s="27" t="str">
        <f>IF(BW396="","",IF(BW396&lt;=10,"Tolerable",IF(BW396&lt;=15,"Potencialmente no tolerable",IF(BW396&gt;15,"No tolerable",""))))</f>
        <v/>
      </c>
      <c r="BY396" s="27" t="str">
        <f>IF(BX396="","",IF(BX396="Tolerable","No",IF(BX396="Potencialmente no tolerable","No",IF(BX396="No tolerable","Si",""))))</f>
        <v/>
      </c>
      <c r="BZ396" s="53"/>
      <c r="CA396" s="37"/>
      <c r="CB396" s="29" t="str">
        <f>IF(BR396="","",BR396)</f>
        <v/>
      </c>
      <c r="CC396" s="28"/>
      <c r="CD396" s="29" t="str">
        <f>IF(CB396="","",IF(CC396="","",(CB396-(CB396*CC396))))</f>
        <v/>
      </c>
      <c r="CE396" s="27"/>
      <c r="CF396" s="49" t="str">
        <f>IF(CD396="","",IF(CE396="","",((CD396-CE396)/CD396)))</f>
        <v/>
      </c>
      <c r="CG396" s="25"/>
      <c r="CH396" s="27" t="str">
        <f>IF(BW396="","",BW396)</f>
        <v/>
      </c>
      <c r="CI396" s="27" t="str">
        <f>IF(BX396="","",BX396)</f>
        <v/>
      </c>
      <c r="CJ396" s="29" t="str">
        <f>IF(CF396="","",(IF(CF396&lt;=-1%,(CH396+(ABS(CH396*CF396))),(CH396-((ABS(CH396*CF396))+CC396)))))</f>
        <v/>
      </c>
      <c r="CK396" s="27" t="str">
        <f>IF(CJ396="","",IF(CJ396&lt;=10,"Tolerable",IF(CJ396&lt;=15,"Potencialmente no tolerable",IF(CJ396&gt;15,"No tolerable",""))))</f>
        <v/>
      </c>
      <c r="CL396" s="27" t="str">
        <f>IF(CK396="","",IF(CK396="Tolerable","No",IF(CK396="Potencialmente no tolerable","No",IF(CK396="No tolerable","Si",""))))</f>
        <v/>
      </c>
      <c r="CM396" s="53"/>
      <c r="CN396" s="37"/>
      <c r="CO396" s="29" t="str">
        <f>IF(CE396="","",CE396)</f>
        <v/>
      </c>
      <c r="CP396" s="28"/>
      <c r="CQ396" s="29" t="str">
        <f>IF(CO396="","",IF(CP396="","",(CO396-(CO396*CP396))))</f>
        <v/>
      </c>
      <c r="CR396" s="27"/>
      <c r="CS396" s="49" t="str">
        <f>IF(CQ396="","",IF(CR396="","",((CQ396-CR396)/CQ396)))</f>
        <v/>
      </c>
      <c r="CT396" s="25"/>
      <c r="CU396" s="27" t="str">
        <f>IF(CJ396="","",CJ396)</f>
        <v/>
      </c>
      <c r="CV396" s="27" t="str">
        <f>IF(CK396="","",CK396)</f>
        <v/>
      </c>
      <c r="CW396" s="29" t="str">
        <f>IF(CS396="","",(IF(CS396&lt;=-1%,(CU396+(ABS(CU396*CS396))),(CU396-((ABS(CU396*CS396))+CP396)))))</f>
        <v/>
      </c>
      <c r="CX396" s="27" t="str">
        <f>IF(CW396="","",IF(CW396&lt;=10,"Tolerable",IF(CW396&lt;=15,"Potencialmente no tolerable",IF(CW396&gt;15,"No tolerable",""))))</f>
        <v/>
      </c>
      <c r="CY396" s="27" t="str">
        <f>IF(CX396="","",IF(CX396="Tolerable","No",IF(CX396="Potencialmente no tolerable","No",IF(CX396="No tolerable","Si",""))))</f>
        <v/>
      </c>
      <c r="CZ396" s="30"/>
    </row>
    <row r="397" spans="1:104" ht="45.75" thickBot="1" x14ac:dyDescent="0.3">
      <c r="A397" s="17">
        <v>394</v>
      </c>
      <c r="B397" s="18" t="str">
        <f t="shared" si="768"/>
        <v>Gestión del Talento Humano</v>
      </c>
      <c r="C397" s="18" t="str">
        <f t="shared" si="769"/>
        <v>Generación de vertimientos</v>
      </c>
      <c r="D397" s="18" t="str">
        <f t="shared" si="770"/>
        <v>Contaminación por descarga de aguas residuales domésticas</v>
      </c>
      <c r="E397" s="35">
        <v>43647</v>
      </c>
      <c r="F397" s="167" t="s">
        <v>334</v>
      </c>
      <c r="G397" s="99" t="s">
        <v>177</v>
      </c>
      <c r="H397" s="99" t="s">
        <v>336</v>
      </c>
      <c r="I397" s="26" t="s">
        <v>14</v>
      </c>
      <c r="J397" s="27" t="s">
        <v>90</v>
      </c>
      <c r="K397" s="104" t="s">
        <v>230</v>
      </c>
      <c r="L397" s="53" t="s">
        <v>271</v>
      </c>
      <c r="M397" s="37" t="s">
        <v>68</v>
      </c>
      <c r="N397" s="26" t="s">
        <v>208</v>
      </c>
      <c r="O397" s="26" t="s">
        <v>461</v>
      </c>
      <c r="P397" s="26" t="s">
        <v>20</v>
      </c>
      <c r="Q397" s="26" t="s">
        <v>50</v>
      </c>
      <c r="R397" s="27" t="s">
        <v>71</v>
      </c>
      <c r="S397" s="55" t="s">
        <v>75</v>
      </c>
      <c r="T397" s="35">
        <v>43647</v>
      </c>
      <c r="U397" s="27" t="s">
        <v>101</v>
      </c>
      <c r="V397" s="27" t="s">
        <v>103</v>
      </c>
      <c r="W397" s="27" t="str">
        <f t="shared" si="771"/>
        <v>Moderado</v>
      </c>
      <c r="X397" s="27">
        <f t="shared" si="799"/>
        <v>5</v>
      </c>
      <c r="Y397" s="27">
        <f t="shared" si="800"/>
        <v>3</v>
      </c>
      <c r="Z397" s="27">
        <f t="shared" si="772"/>
        <v>15</v>
      </c>
      <c r="AA397" s="27" t="str">
        <f t="shared" si="773"/>
        <v>Potencialmente no tolerable</v>
      </c>
      <c r="AB397" s="27" t="str">
        <f t="shared" si="774"/>
        <v>No</v>
      </c>
      <c r="AC397" s="53" t="s">
        <v>306</v>
      </c>
      <c r="AD397" s="80" t="s">
        <v>230</v>
      </c>
      <c r="AE397" s="78">
        <v>0</v>
      </c>
      <c r="AF397" s="83">
        <v>0</v>
      </c>
      <c r="AG397" s="29">
        <f t="shared" si="775"/>
        <v>0</v>
      </c>
      <c r="AH397" s="27">
        <v>0</v>
      </c>
      <c r="AI397" s="184">
        <f t="shared" si="802"/>
        <v>0</v>
      </c>
      <c r="AJ397" s="142">
        <v>44006</v>
      </c>
      <c r="AK397" s="142" t="s">
        <v>291</v>
      </c>
      <c r="AL397" s="152" t="str">
        <f>IF(MATRIZASPECTOS[[#This Row],[(2) Tipo de valoración 2020]]="","",IF(MATRIZASPECTOS[[#This Row],[(2) Tipo de valoración 2020]]="Manual","",MATRIZASPECTOS[[#This Row],[Probabilidad]]))</f>
        <v>Certeza</v>
      </c>
      <c r="AM397" s="152" t="str">
        <f>IF(MATRIZASPECTOS[[#This Row],[(2) Tipo de valoración 2020]]="","",IF(MATRIZASPECTOS[[#This Row],[(2) Tipo de valoración 2020]]="Manual","",MATRIZASPECTOS[[#This Row],[Consecuencia]]))</f>
        <v>Moderada</v>
      </c>
      <c r="AN397" s="153" t="str">
        <f t="shared" si="803"/>
        <v>Moderado</v>
      </c>
      <c r="AO397" s="153">
        <f t="shared" si="804"/>
        <v>5</v>
      </c>
      <c r="AP397" s="153">
        <f t="shared" si="805"/>
        <v>3</v>
      </c>
      <c r="AQ397" s="27">
        <f t="shared" si="806"/>
        <v>15</v>
      </c>
      <c r="AR397" s="29">
        <f t="shared" si="807"/>
        <v>15</v>
      </c>
      <c r="AS397" s="27" t="str">
        <f t="shared" si="776"/>
        <v>Potencialmente no tolerable</v>
      </c>
      <c r="AT397" s="27" t="str">
        <f t="shared" si="777"/>
        <v>No</v>
      </c>
      <c r="AU397" s="140" t="s">
        <v>282</v>
      </c>
      <c r="AV397" s="37" t="s">
        <v>230</v>
      </c>
      <c r="AW397" s="27">
        <v>0</v>
      </c>
      <c r="AX397" s="191">
        <v>0</v>
      </c>
      <c r="AY397" s="29">
        <f t="shared" si="808"/>
        <v>0</v>
      </c>
      <c r="AZ397" s="27">
        <v>0</v>
      </c>
      <c r="BA397" s="189">
        <f t="shared" si="809"/>
        <v>0</v>
      </c>
      <c r="BB397" s="142">
        <v>44105</v>
      </c>
      <c r="BC397" s="27" t="s">
        <v>292</v>
      </c>
      <c r="BD397" s="27" t="s">
        <v>99</v>
      </c>
      <c r="BE397" s="27" t="s">
        <v>103</v>
      </c>
      <c r="BF397" s="27" t="str">
        <f t="shared" si="810"/>
        <v>Bajo</v>
      </c>
      <c r="BG397" s="27">
        <f t="shared" si="811"/>
        <v>1</v>
      </c>
      <c r="BH397" s="27">
        <f t="shared" si="812"/>
        <v>3</v>
      </c>
      <c r="BI397" s="27">
        <f t="shared" si="801"/>
        <v>3</v>
      </c>
      <c r="BJ397" s="29">
        <f t="shared" si="813"/>
        <v>3</v>
      </c>
      <c r="BK397" s="27" t="str">
        <f t="shared" si="731"/>
        <v>Tolerable</v>
      </c>
      <c r="BL397" s="27" t="str">
        <f t="shared" si="814"/>
        <v>No</v>
      </c>
      <c r="BM397" s="53" t="s">
        <v>399</v>
      </c>
      <c r="BN397" s="37"/>
      <c r="BO397" s="29">
        <f t="shared" si="815"/>
        <v>0</v>
      </c>
      <c r="BP397" s="28"/>
      <c r="BQ397" s="29" t="str">
        <f t="shared" si="778"/>
        <v/>
      </c>
      <c r="BR397" s="27"/>
      <c r="BS397" s="49" t="str">
        <f t="shared" si="779"/>
        <v/>
      </c>
      <c r="BT397" s="25"/>
      <c r="BU397" s="27">
        <f t="shared" si="816"/>
        <v>15</v>
      </c>
      <c r="BV397" s="27" t="str">
        <f t="shared" si="817"/>
        <v>Potencialmente no tolerable</v>
      </c>
      <c r="BW397" s="29" t="str">
        <f t="shared" si="780"/>
        <v/>
      </c>
      <c r="BX397" s="27" t="str">
        <f t="shared" si="781"/>
        <v/>
      </c>
      <c r="BY397" s="27" t="str">
        <f t="shared" si="782"/>
        <v/>
      </c>
      <c r="BZ397" s="53"/>
      <c r="CA397" s="37"/>
      <c r="CB397" s="29" t="str">
        <f t="shared" si="783"/>
        <v/>
      </c>
      <c r="CC397" s="28"/>
      <c r="CD397" s="29" t="str">
        <f t="shared" si="784"/>
        <v/>
      </c>
      <c r="CE397" s="27"/>
      <c r="CF397" s="49" t="str">
        <f t="shared" si="785"/>
        <v/>
      </c>
      <c r="CG397" s="25"/>
      <c r="CH397" s="27" t="str">
        <f t="shared" si="786"/>
        <v/>
      </c>
      <c r="CI397" s="27" t="str">
        <f t="shared" si="787"/>
        <v/>
      </c>
      <c r="CJ397" s="29" t="str">
        <f t="shared" si="788"/>
        <v/>
      </c>
      <c r="CK397" s="27" t="str">
        <f t="shared" si="789"/>
        <v/>
      </c>
      <c r="CL397" s="27" t="str">
        <f t="shared" si="790"/>
        <v/>
      </c>
      <c r="CM397" s="53"/>
      <c r="CN397" s="37"/>
      <c r="CO397" s="29" t="str">
        <f t="shared" si="791"/>
        <v/>
      </c>
      <c r="CP397" s="28"/>
      <c r="CQ397" s="29" t="str">
        <f t="shared" si="792"/>
        <v/>
      </c>
      <c r="CR397" s="27"/>
      <c r="CS397" s="49" t="str">
        <f t="shared" si="793"/>
        <v/>
      </c>
      <c r="CT397" s="25"/>
      <c r="CU397" s="27" t="str">
        <f t="shared" si="794"/>
        <v/>
      </c>
      <c r="CV397" s="27" t="str">
        <f t="shared" si="795"/>
        <v/>
      </c>
      <c r="CW397" s="29" t="str">
        <f t="shared" si="796"/>
        <v/>
      </c>
      <c r="CX397" s="27" t="str">
        <f t="shared" si="797"/>
        <v/>
      </c>
      <c r="CY397" s="27" t="str">
        <f t="shared" si="798"/>
        <v/>
      </c>
      <c r="CZ397" s="30"/>
    </row>
    <row r="398" spans="1:104" ht="72.75" thickBot="1" x14ac:dyDescent="0.3">
      <c r="A398" s="17">
        <v>395</v>
      </c>
      <c r="B398" s="18" t="str">
        <f t="shared" si="768"/>
        <v>Gestión del Talento Humano</v>
      </c>
      <c r="C398" s="18" t="str">
        <f t="shared" si="769"/>
        <v>Generación de residuos</v>
      </c>
      <c r="D398" s="18" t="str">
        <f t="shared" si="770"/>
        <v>Contaminación por generación de residuos ordinarios</v>
      </c>
      <c r="E398" s="35">
        <v>43647</v>
      </c>
      <c r="F398" s="167" t="s">
        <v>334</v>
      </c>
      <c r="G398" s="99" t="s">
        <v>177</v>
      </c>
      <c r="H398" s="99" t="s">
        <v>336</v>
      </c>
      <c r="I398" s="26" t="s">
        <v>14</v>
      </c>
      <c r="J398" s="27" t="s">
        <v>90</v>
      </c>
      <c r="K398" s="104" t="s">
        <v>230</v>
      </c>
      <c r="L398" s="53" t="s">
        <v>271</v>
      </c>
      <c r="M398" s="37" t="s">
        <v>68</v>
      </c>
      <c r="N398" s="26" t="s">
        <v>209</v>
      </c>
      <c r="O398" s="26" t="s">
        <v>461</v>
      </c>
      <c r="P398" s="26" t="s">
        <v>23</v>
      </c>
      <c r="Q398" s="26" t="s">
        <v>55</v>
      </c>
      <c r="R398" s="27" t="s">
        <v>71</v>
      </c>
      <c r="S398" s="55" t="s">
        <v>76</v>
      </c>
      <c r="T398" s="35">
        <v>43647</v>
      </c>
      <c r="U398" s="27" t="s">
        <v>101</v>
      </c>
      <c r="V398" s="27" t="s">
        <v>104</v>
      </c>
      <c r="W398" s="27" t="str">
        <f t="shared" si="771"/>
        <v>Alto</v>
      </c>
      <c r="X398" s="27">
        <f t="shared" si="799"/>
        <v>5</v>
      </c>
      <c r="Y398" s="27">
        <f t="shared" si="800"/>
        <v>5</v>
      </c>
      <c r="Z398" s="27">
        <f t="shared" si="772"/>
        <v>25</v>
      </c>
      <c r="AA398" s="27" t="str">
        <f t="shared" si="773"/>
        <v>No tolerable</v>
      </c>
      <c r="AB398" s="27" t="str">
        <f t="shared" si="774"/>
        <v>Si</v>
      </c>
      <c r="AC398" s="53" t="s">
        <v>308</v>
      </c>
      <c r="AD398" s="80" t="s">
        <v>284</v>
      </c>
      <c r="AE398" s="78">
        <v>0.97</v>
      </c>
      <c r="AF398" s="83">
        <v>0</v>
      </c>
      <c r="AG398" s="29">
        <f t="shared" si="775"/>
        <v>0.97</v>
      </c>
      <c r="AH398" s="27">
        <v>0.74</v>
      </c>
      <c r="AI398" s="184">
        <f t="shared" si="802"/>
        <v>0.23711340206185566</v>
      </c>
      <c r="AJ398" s="142">
        <v>44006</v>
      </c>
      <c r="AK398" s="142" t="s">
        <v>291</v>
      </c>
      <c r="AL398" s="152" t="str">
        <f>IF(MATRIZASPECTOS[[#This Row],[(2) Tipo de valoración 2020]]="","",IF(MATRIZASPECTOS[[#This Row],[(2) Tipo de valoración 2020]]="Manual","",MATRIZASPECTOS[[#This Row],[Probabilidad]]))</f>
        <v>Certeza</v>
      </c>
      <c r="AM398" s="152" t="str">
        <f>IF(MATRIZASPECTOS[[#This Row],[(2) Tipo de valoración 2020]]="","",IF(MATRIZASPECTOS[[#This Row],[(2) Tipo de valoración 2020]]="Manual","",MATRIZASPECTOS[[#This Row],[Consecuencia]]))</f>
        <v>Alta</v>
      </c>
      <c r="AN398" s="153" t="str">
        <f t="shared" si="803"/>
        <v>Alto</v>
      </c>
      <c r="AO398" s="153">
        <f t="shared" si="804"/>
        <v>5</v>
      </c>
      <c r="AP398" s="153">
        <f t="shared" si="805"/>
        <v>5</v>
      </c>
      <c r="AQ398" s="27">
        <f t="shared" si="806"/>
        <v>25</v>
      </c>
      <c r="AR398" s="29">
        <f t="shared" si="807"/>
        <v>19.072164948453608</v>
      </c>
      <c r="AS398" s="27" t="str">
        <f t="shared" si="776"/>
        <v>No tolerable</v>
      </c>
      <c r="AT398" s="27" t="str">
        <f t="shared" si="777"/>
        <v>Si</v>
      </c>
      <c r="AU398" s="140" t="s">
        <v>285</v>
      </c>
      <c r="AV398" s="37" t="s">
        <v>284</v>
      </c>
      <c r="AW398" s="27">
        <v>0.74</v>
      </c>
      <c r="AX398" s="191">
        <v>-0.18</v>
      </c>
      <c r="AY398" s="29">
        <f t="shared" si="808"/>
        <v>0.87319999999999998</v>
      </c>
      <c r="AZ398" s="27">
        <v>0.28000000000000003</v>
      </c>
      <c r="BA398" s="189">
        <f t="shared" si="809"/>
        <v>0.67934035730645892</v>
      </c>
      <c r="BB398" s="143">
        <v>44105</v>
      </c>
      <c r="BC398" s="27" t="s">
        <v>291</v>
      </c>
      <c r="BD398" s="27" t="str">
        <f>IF(MATRIZASPECTOS[[#This Row],[(E) Tipo de valoración extraordinaria 2020]]="","",IF(MATRIZASPECTOS[[#This Row],[(E) Tipo de valoración extraordinaria 2020]]="Manual","",MATRIZASPECTOS[[#This Row],[(2) Probabilidad]]))</f>
        <v>Certeza</v>
      </c>
      <c r="BE398" s="27" t="str">
        <f>IF(MATRIZASPECTOS[[#This Row],[(E) Tipo de valoración extraordinaria 2020]]="","",IF(MATRIZASPECTOS[[#This Row],[(E) Tipo de valoración extraordinaria 2020]]="Manual","",MATRIZASPECTOS[[#This Row],[(2) Consecuencia]]))</f>
        <v>Alta</v>
      </c>
      <c r="BF398" s="27" t="str">
        <f t="shared" si="810"/>
        <v>Alto</v>
      </c>
      <c r="BG398" s="27">
        <f t="shared" si="811"/>
        <v>5</v>
      </c>
      <c r="BH398" s="27">
        <f t="shared" si="812"/>
        <v>5</v>
      </c>
      <c r="BI398" s="29">
        <f t="shared" si="801"/>
        <v>19.072164948453608</v>
      </c>
      <c r="BJ398" s="29">
        <f t="shared" si="813"/>
        <v>6.2956735977634128</v>
      </c>
      <c r="BK398" s="27" t="str">
        <f t="shared" si="731"/>
        <v>Tolerable</v>
      </c>
      <c r="BL398" s="27" t="str">
        <f t="shared" si="814"/>
        <v>No</v>
      </c>
      <c r="BM398" s="53" t="s">
        <v>454</v>
      </c>
      <c r="BN398" s="37"/>
      <c r="BO398" s="29">
        <f t="shared" si="815"/>
        <v>0.74</v>
      </c>
      <c r="BP398" s="28"/>
      <c r="BQ398" s="29" t="str">
        <f t="shared" si="778"/>
        <v/>
      </c>
      <c r="BR398" s="27"/>
      <c r="BS398" s="49" t="str">
        <f t="shared" si="779"/>
        <v/>
      </c>
      <c r="BT398" s="25"/>
      <c r="BU398" s="27">
        <f t="shared" si="816"/>
        <v>19.072164948453608</v>
      </c>
      <c r="BV398" s="27" t="str">
        <f t="shared" si="817"/>
        <v>No tolerable</v>
      </c>
      <c r="BW398" s="29" t="str">
        <f t="shared" si="780"/>
        <v/>
      </c>
      <c r="BX398" s="27" t="str">
        <f t="shared" si="781"/>
        <v/>
      </c>
      <c r="BY398" s="27" t="str">
        <f t="shared" si="782"/>
        <v/>
      </c>
      <c r="BZ398" s="53"/>
      <c r="CA398" s="37"/>
      <c r="CB398" s="29" t="str">
        <f t="shared" si="783"/>
        <v/>
      </c>
      <c r="CC398" s="28"/>
      <c r="CD398" s="29" t="str">
        <f t="shared" si="784"/>
        <v/>
      </c>
      <c r="CE398" s="27"/>
      <c r="CF398" s="49" t="str">
        <f t="shared" si="785"/>
        <v/>
      </c>
      <c r="CG398" s="25"/>
      <c r="CH398" s="27" t="str">
        <f t="shared" si="786"/>
        <v/>
      </c>
      <c r="CI398" s="27" t="str">
        <f t="shared" si="787"/>
        <v/>
      </c>
      <c r="CJ398" s="29" t="str">
        <f t="shared" si="788"/>
        <v/>
      </c>
      <c r="CK398" s="27" t="str">
        <f t="shared" si="789"/>
        <v/>
      </c>
      <c r="CL398" s="27" t="str">
        <f t="shared" si="790"/>
        <v/>
      </c>
      <c r="CM398" s="53"/>
      <c r="CN398" s="37"/>
      <c r="CO398" s="29" t="str">
        <f t="shared" si="791"/>
        <v/>
      </c>
      <c r="CP398" s="28"/>
      <c r="CQ398" s="29" t="str">
        <f t="shared" si="792"/>
        <v/>
      </c>
      <c r="CR398" s="27"/>
      <c r="CS398" s="49" t="str">
        <f t="shared" si="793"/>
        <v/>
      </c>
      <c r="CT398" s="25"/>
      <c r="CU398" s="27" t="str">
        <f t="shared" si="794"/>
        <v/>
      </c>
      <c r="CV398" s="27" t="str">
        <f t="shared" si="795"/>
        <v/>
      </c>
      <c r="CW398" s="29" t="str">
        <f t="shared" si="796"/>
        <v/>
      </c>
      <c r="CX398" s="27" t="str">
        <f t="shared" si="797"/>
        <v/>
      </c>
      <c r="CY398" s="27" t="str">
        <f t="shared" si="798"/>
        <v/>
      </c>
      <c r="CZ398" s="30"/>
    </row>
    <row r="399" spans="1:104" ht="45.75" thickBot="1" x14ac:dyDescent="0.3">
      <c r="A399" s="17">
        <v>396</v>
      </c>
      <c r="B399" s="18" t="str">
        <f t="shared" si="768"/>
        <v>Gestión del Talento Humano</v>
      </c>
      <c r="C399" s="18" t="str">
        <f t="shared" si="769"/>
        <v>Generación de residuos</v>
      </c>
      <c r="D399" s="18" t="str">
        <f t="shared" si="770"/>
        <v>Aprovechamiento de residuos reutilizables</v>
      </c>
      <c r="E399" s="35">
        <v>43647</v>
      </c>
      <c r="F399" s="167" t="s">
        <v>334</v>
      </c>
      <c r="G399" s="99" t="s">
        <v>177</v>
      </c>
      <c r="H399" s="99" t="s">
        <v>336</v>
      </c>
      <c r="I399" s="26" t="s">
        <v>14</v>
      </c>
      <c r="J399" s="27" t="s">
        <v>90</v>
      </c>
      <c r="K399" s="104" t="s">
        <v>230</v>
      </c>
      <c r="L399" s="53" t="s">
        <v>271</v>
      </c>
      <c r="M399" s="37" t="s">
        <v>68</v>
      </c>
      <c r="N399" s="26" t="s">
        <v>216</v>
      </c>
      <c r="O399" s="26" t="s">
        <v>461</v>
      </c>
      <c r="P399" s="26" t="s">
        <v>23</v>
      </c>
      <c r="Q399" s="26" t="s">
        <v>60</v>
      </c>
      <c r="R399" s="27" t="s">
        <v>72</v>
      </c>
      <c r="S399" s="55" t="s">
        <v>76</v>
      </c>
      <c r="T399" s="35">
        <v>43647</v>
      </c>
      <c r="U399" s="27" t="s">
        <v>101</v>
      </c>
      <c r="V399" s="27" t="s">
        <v>103</v>
      </c>
      <c r="W399" s="27" t="str">
        <f t="shared" si="771"/>
        <v>Moderado</v>
      </c>
      <c r="X399" s="27">
        <f t="shared" si="799"/>
        <v>5</v>
      </c>
      <c r="Y399" s="27">
        <f t="shared" si="800"/>
        <v>3</v>
      </c>
      <c r="Z399" s="27">
        <f t="shared" si="772"/>
        <v>15</v>
      </c>
      <c r="AA399" s="27" t="str">
        <f t="shared" si="773"/>
        <v>Potencialmente no tolerable</v>
      </c>
      <c r="AB399" s="27" t="str">
        <f t="shared" si="774"/>
        <v>No</v>
      </c>
      <c r="AC399" s="53" t="s">
        <v>320</v>
      </c>
      <c r="AD399" s="80" t="s">
        <v>230</v>
      </c>
      <c r="AE399" s="78">
        <v>0</v>
      </c>
      <c r="AF399" s="83">
        <v>0</v>
      </c>
      <c r="AG399" s="29">
        <f t="shared" si="775"/>
        <v>0</v>
      </c>
      <c r="AH399" s="27">
        <v>0</v>
      </c>
      <c r="AI399" s="184">
        <f t="shared" si="802"/>
        <v>0</v>
      </c>
      <c r="AJ399" s="142">
        <v>44006</v>
      </c>
      <c r="AK399" s="142" t="s">
        <v>291</v>
      </c>
      <c r="AL399" s="152" t="str">
        <f>IF(MATRIZASPECTOS[[#This Row],[(2) Tipo de valoración 2020]]="","",IF(MATRIZASPECTOS[[#This Row],[(2) Tipo de valoración 2020]]="Manual","",MATRIZASPECTOS[[#This Row],[Probabilidad]]))</f>
        <v>Certeza</v>
      </c>
      <c r="AM399" s="152" t="str">
        <f>IF(MATRIZASPECTOS[[#This Row],[(2) Tipo de valoración 2020]]="","",IF(MATRIZASPECTOS[[#This Row],[(2) Tipo de valoración 2020]]="Manual","",MATRIZASPECTOS[[#This Row],[Consecuencia]]))</f>
        <v>Moderada</v>
      </c>
      <c r="AN399" s="153" t="str">
        <f t="shared" si="803"/>
        <v>Moderado</v>
      </c>
      <c r="AO399" s="153">
        <f t="shared" si="804"/>
        <v>5</v>
      </c>
      <c r="AP399" s="153">
        <f t="shared" si="805"/>
        <v>3</v>
      </c>
      <c r="AQ399" s="27">
        <f t="shared" si="806"/>
        <v>15</v>
      </c>
      <c r="AR399" s="29">
        <f t="shared" si="807"/>
        <v>15</v>
      </c>
      <c r="AS399" s="27" t="str">
        <f t="shared" si="776"/>
        <v>Potencialmente no tolerable</v>
      </c>
      <c r="AT399" s="27" t="str">
        <f t="shared" si="777"/>
        <v>No</v>
      </c>
      <c r="AU399" s="140" t="s">
        <v>321</v>
      </c>
      <c r="AV399" s="37" t="s">
        <v>230</v>
      </c>
      <c r="AW399" s="27">
        <v>0</v>
      </c>
      <c r="AX399" s="191">
        <v>0</v>
      </c>
      <c r="AY399" s="29">
        <f t="shared" si="808"/>
        <v>0</v>
      </c>
      <c r="AZ399" s="27">
        <v>0</v>
      </c>
      <c r="BA399" s="189">
        <f t="shared" si="809"/>
        <v>0</v>
      </c>
      <c r="BB399" s="145">
        <v>44105</v>
      </c>
      <c r="BC399" s="27" t="s">
        <v>292</v>
      </c>
      <c r="BD399" s="27" t="s">
        <v>100</v>
      </c>
      <c r="BE399" s="27" t="s">
        <v>103</v>
      </c>
      <c r="BF399" s="27" t="str">
        <f t="shared" si="810"/>
        <v>Bajo</v>
      </c>
      <c r="BG399" s="27">
        <f t="shared" si="811"/>
        <v>3</v>
      </c>
      <c r="BH399" s="27">
        <f t="shared" si="812"/>
        <v>3</v>
      </c>
      <c r="BI399" s="27">
        <f t="shared" si="801"/>
        <v>9</v>
      </c>
      <c r="BJ399" s="29">
        <f t="shared" si="813"/>
        <v>9</v>
      </c>
      <c r="BK399" s="27" t="str">
        <f t="shared" si="731"/>
        <v>Tolerable</v>
      </c>
      <c r="BL399" s="27" t="str">
        <f t="shared" si="814"/>
        <v>No</v>
      </c>
      <c r="BM399" s="53" t="s">
        <v>449</v>
      </c>
      <c r="BN399" s="37"/>
      <c r="BO399" s="29">
        <f t="shared" si="815"/>
        <v>0</v>
      </c>
      <c r="BP399" s="28"/>
      <c r="BQ399" s="29" t="str">
        <f t="shared" si="778"/>
        <v/>
      </c>
      <c r="BR399" s="27"/>
      <c r="BS399" s="49" t="str">
        <f t="shared" si="779"/>
        <v/>
      </c>
      <c r="BT399" s="25"/>
      <c r="BU399" s="27">
        <f t="shared" si="816"/>
        <v>15</v>
      </c>
      <c r="BV399" s="27" t="str">
        <f t="shared" si="817"/>
        <v>Potencialmente no tolerable</v>
      </c>
      <c r="BW399" s="29" t="str">
        <f t="shared" si="780"/>
        <v/>
      </c>
      <c r="BX399" s="27" t="str">
        <f t="shared" si="781"/>
        <v/>
      </c>
      <c r="BY399" s="27" t="str">
        <f t="shared" si="782"/>
        <v/>
      </c>
      <c r="BZ399" s="53"/>
      <c r="CA399" s="37"/>
      <c r="CB399" s="29" t="str">
        <f t="shared" si="783"/>
        <v/>
      </c>
      <c r="CC399" s="28"/>
      <c r="CD399" s="29" t="str">
        <f t="shared" si="784"/>
        <v/>
      </c>
      <c r="CE399" s="27"/>
      <c r="CF399" s="49" t="str">
        <f t="shared" si="785"/>
        <v/>
      </c>
      <c r="CG399" s="25"/>
      <c r="CH399" s="27" t="str">
        <f t="shared" si="786"/>
        <v/>
      </c>
      <c r="CI399" s="27" t="str">
        <f t="shared" si="787"/>
        <v/>
      </c>
      <c r="CJ399" s="29" t="str">
        <f t="shared" si="788"/>
        <v/>
      </c>
      <c r="CK399" s="27" t="str">
        <f t="shared" si="789"/>
        <v/>
      </c>
      <c r="CL399" s="27" t="str">
        <f t="shared" si="790"/>
        <v/>
      </c>
      <c r="CM399" s="53"/>
      <c r="CN399" s="37"/>
      <c r="CO399" s="29" t="str">
        <f t="shared" si="791"/>
        <v/>
      </c>
      <c r="CP399" s="28"/>
      <c r="CQ399" s="29" t="str">
        <f t="shared" si="792"/>
        <v/>
      </c>
      <c r="CR399" s="27"/>
      <c r="CS399" s="49" t="str">
        <f t="shared" si="793"/>
        <v/>
      </c>
      <c r="CT399" s="25"/>
      <c r="CU399" s="27" t="str">
        <f t="shared" si="794"/>
        <v/>
      </c>
      <c r="CV399" s="27" t="str">
        <f t="shared" si="795"/>
        <v/>
      </c>
      <c r="CW399" s="29" t="str">
        <f t="shared" si="796"/>
        <v/>
      </c>
      <c r="CX399" s="27" t="str">
        <f t="shared" si="797"/>
        <v/>
      </c>
      <c r="CY399" s="27" t="str">
        <f t="shared" si="798"/>
        <v/>
      </c>
      <c r="CZ399" s="30"/>
    </row>
    <row r="400" spans="1:104" ht="45.75" thickBot="1" x14ac:dyDescent="0.3">
      <c r="A400" s="17">
        <v>397</v>
      </c>
      <c r="B400" s="18" t="str">
        <f t="shared" si="768"/>
        <v>Gestión del Talento Humano</v>
      </c>
      <c r="C400" s="18" t="str">
        <f t="shared" si="769"/>
        <v>Generación de residuos</v>
      </c>
      <c r="D400" s="18" t="str">
        <f t="shared" si="770"/>
        <v>Aprovechamiento de residuos recuperables</v>
      </c>
      <c r="E400" s="35">
        <v>43647</v>
      </c>
      <c r="F400" s="167" t="s">
        <v>334</v>
      </c>
      <c r="G400" s="99" t="s">
        <v>177</v>
      </c>
      <c r="H400" s="99" t="s">
        <v>336</v>
      </c>
      <c r="I400" s="26" t="s">
        <v>14</v>
      </c>
      <c r="J400" s="27" t="s">
        <v>90</v>
      </c>
      <c r="K400" s="104" t="s">
        <v>230</v>
      </c>
      <c r="L400" s="53" t="s">
        <v>271</v>
      </c>
      <c r="M400" s="37" t="s">
        <v>68</v>
      </c>
      <c r="N400" s="26" t="s">
        <v>210</v>
      </c>
      <c r="O400" s="26" t="s">
        <v>461</v>
      </c>
      <c r="P400" s="26" t="s">
        <v>23</v>
      </c>
      <c r="Q400" s="26" t="s">
        <v>59</v>
      </c>
      <c r="R400" s="27" t="s">
        <v>72</v>
      </c>
      <c r="S400" s="55" t="s">
        <v>76</v>
      </c>
      <c r="T400" s="35">
        <v>43647</v>
      </c>
      <c r="U400" s="27" t="s">
        <v>101</v>
      </c>
      <c r="V400" s="27" t="s">
        <v>103</v>
      </c>
      <c r="W400" s="27" t="str">
        <f t="shared" si="771"/>
        <v>Moderado</v>
      </c>
      <c r="X400" s="27">
        <f t="shared" si="799"/>
        <v>5</v>
      </c>
      <c r="Y400" s="27">
        <f t="shared" si="800"/>
        <v>3</v>
      </c>
      <c r="Z400" s="27">
        <f t="shared" si="772"/>
        <v>15</v>
      </c>
      <c r="AA400" s="27" t="str">
        <f t="shared" si="773"/>
        <v>Potencialmente no tolerable</v>
      </c>
      <c r="AB400" s="27" t="str">
        <f t="shared" si="774"/>
        <v>No</v>
      </c>
      <c r="AC400" s="53" t="s">
        <v>320</v>
      </c>
      <c r="AD400" s="80" t="s">
        <v>230</v>
      </c>
      <c r="AE400" s="78">
        <v>0</v>
      </c>
      <c r="AF400" s="83">
        <v>0</v>
      </c>
      <c r="AG400" s="29">
        <f t="shared" si="775"/>
        <v>0</v>
      </c>
      <c r="AH400" s="27">
        <v>0</v>
      </c>
      <c r="AI400" s="184">
        <f t="shared" si="802"/>
        <v>0</v>
      </c>
      <c r="AJ400" s="142">
        <v>44006</v>
      </c>
      <c r="AK400" s="142" t="s">
        <v>291</v>
      </c>
      <c r="AL400" s="152" t="str">
        <f>IF(MATRIZASPECTOS[[#This Row],[(2) Tipo de valoración 2020]]="","",IF(MATRIZASPECTOS[[#This Row],[(2) Tipo de valoración 2020]]="Manual","",MATRIZASPECTOS[[#This Row],[Probabilidad]]))</f>
        <v>Certeza</v>
      </c>
      <c r="AM400" s="152" t="str">
        <f>IF(MATRIZASPECTOS[[#This Row],[(2) Tipo de valoración 2020]]="","",IF(MATRIZASPECTOS[[#This Row],[(2) Tipo de valoración 2020]]="Manual","",MATRIZASPECTOS[[#This Row],[Consecuencia]]))</f>
        <v>Moderada</v>
      </c>
      <c r="AN400" s="153" t="str">
        <f t="shared" si="803"/>
        <v>Moderado</v>
      </c>
      <c r="AO400" s="153">
        <f t="shared" si="804"/>
        <v>5</v>
      </c>
      <c r="AP400" s="153">
        <f t="shared" si="805"/>
        <v>3</v>
      </c>
      <c r="AQ400" s="27">
        <f t="shared" si="806"/>
        <v>15</v>
      </c>
      <c r="AR400" s="29">
        <f t="shared" si="807"/>
        <v>15</v>
      </c>
      <c r="AS400" s="27" t="str">
        <f t="shared" si="776"/>
        <v>Potencialmente no tolerable</v>
      </c>
      <c r="AT400" s="27" t="str">
        <f t="shared" si="777"/>
        <v>No</v>
      </c>
      <c r="AU400" s="140" t="s">
        <v>321</v>
      </c>
      <c r="AV400" s="37" t="s">
        <v>230</v>
      </c>
      <c r="AW400" s="27">
        <v>0</v>
      </c>
      <c r="AX400" s="191">
        <v>0</v>
      </c>
      <c r="AY400" s="29">
        <f t="shared" si="808"/>
        <v>0</v>
      </c>
      <c r="AZ400" s="27">
        <v>0</v>
      </c>
      <c r="BA400" s="189">
        <f t="shared" si="809"/>
        <v>0</v>
      </c>
      <c r="BB400" s="145">
        <v>44105</v>
      </c>
      <c r="BC400" s="27" t="s">
        <v>292</v>
      </c>
      <c r="BD400" s="27" t="s">
        <v>100</v>
      </c>
      <c r="BE400" s="27" t="s">
        <v>103</v>
      </c>
      <c r="BF400" s="27" t="str">
        <f t="shared" si="810"/>
        <v>Bajo</v>
      </c>
      <c r="BG400" s="27">
        <f t="shared" si="811"/>
        <v>3</v>
      </c>
      <c r="BH400" s="27">
        <f t="shared" si="812"/>
        <v>3</v>
      </c>
      <c r="BI400" s="27">
        <f t="shared" si="801"/>
        <v>9</v>
      </c>
      <c r="BJ400" s="29">
        <f t="shared" si="813"/>
        <v>9</v>
      </c>
      <c r="BK400" s="27" t="str">
        <f t="shared" si="731"/>
        <v>Tolerable</v>
      </c>
      <c r="BL400" s="27" t="str">
        <f t="shared" si="814"/>
        <v>No</v>
      </c>
      <c r="BM400" s="53" t="s">
        <v>449</v>
      </c>
      <c r="BN400" s="37"/>
      <c r="BO400" s="29">
        <f t="shared" si="815"/>
        <v>0</v>
      </c>
      <c r="BP400" s="28"/>
      <c r="BQ400" s="29" t="str">
        <f t="shared" si="778"/>
        <v/>
      </c>
      <c r="BR400" s="27"/>
      <c r="BS400" s="49" t="str">
        <f t="shared" si="779"/>
        <v/>
      </c>
      <c r="BT400" s="25"/>
      <c r="BU400" s="27">
        <f t="shared" si="816"/>
        <v>15</v>
      </c>
      <c r="BV400" s="27" t="str">
        <f t="shared" si="817"/>
        <v>Potencialmente no tolerable</v>
      </c>
      <c r="BW400" s="29" t="str">
        <f t="shared" si="780"/>
        <v/>
      </c>
      <c r="BX400" s="27" t="str">
        <f t="shared" si="781"/>
        <v/>
      </c>
      <c r="BY400" s="27" t="str">
        <f t="shared" si="782"/>
        <v/>
      </c>
      <c r="BZ400" s="53"/>
      <c r="CA400" s="37"/>
      <c r="CB400" s="29" t="str">
        <f t="shared" si="783"/>
        <v/>
      </c>
      <c r="CC400" s="28"/>
      <c r="CD400" s="29" t="str">
        <f t="shared" si="784"/>
        <v/>
      </c>
      <c r="CE400" s="27"/>
      <c r="CF400" s="49" t="str">
        <f t="shared" si="785"/>
        <v/>
      </c>
      <c r="CG400" s="25"/>
      <c r="CH400" s="27" t="str">
        <f t="shared" si="786"/>
        <v/>
      </c>
      <c r="CI400" s="27" t="str">
        <f t="shared" si="787"/>
        <v/>
      </c>
      <c r="CJ400" s="29" t="str">
        <f t="shared" si="788"/>
        <v/>
      </c>
      <c r="CK400" s="27" t="str">
        <f t="shared" si="789"/>
        <v/>
      </c>
      <c r="CL400" s="27" t="str">
        <f t="shared" si="790"/>
        <v/>
      </c>
      <c r="CM400" s="53"/>
      <c r="CN400" s="37"/>
      <c r="CO400" s="29" t="str">
        <f t="shared" si="791"/>
        <v/>
      </c>
      <c r="CP400" s="28"/>
      <c r="CQ400" s="29" t="str">
        <f t="shared" si="792"/>
        <v/>
      </c>
      <c r="CR400" s="27"/>
      <c r="CS400" s="49" t="str">
        <f t="shared" si="793"/>
        <v/>
      </c>
      <c r="CT400" s="25"/>
      <c r="CU400" s="27" t="str">
        <f t="shared" si="794"/>
        <v/>
      </c>
      <c r="CV400" s="27" t="str">
        <f t="shared" si="795"/>
        <v/>
      </c>
      <c r="CW400" s="29" t="str">
        <f t="shared" si="796"/>
        <v/>
      </c>
      <c r="CX400" s="27" t="str">
        <f t="shared" si="797"/>
        <v/>
      </c>
      <c r="CY400" s="27" t="str">
        <f t="shared" si="798"/>
        <v/>
      </c>
      <c r="CZ400" s="30"/>
    </row>
    <row r="401" spans="1:104" ht="54.75" thickBot="1" x14ac:dyDescent="0.3">
      <c r="A401" s="17">
        <v>398</v>
      </c>
      <c r="B401" s="18" t="str">
        <f t="shared" si="768"/>
        <v>Gestión del Talento Humano</v>
      </c>
      <c r="C401" s="18" t="str">
        <f t="shared" si="769"/>
        <v>Generación de residuos</v>
      </c>
      <c r="D401" s="18" t="str">
        <f t="shared" si="770"/>
        <v>Contaminación por generación de residuos de aparatos eléctricos y electrónicos</v>
      </c>
      <c r="E401" s="35">
        <v>43647</v>
      </c>
      <c r="F401" s="167" t="s">
        <v>334</v>
      </c>
      <c r="G401" s="99" t="s">
        <v>177</v>
      </c>
      <c r="H401" s="99" t="s">
        <v>336</v>
      </c>
      <c r="I401" s="26" t="s">
        <v>14</v>
      </c>
      <c r="J401" s="27" t="s">
        <v>90</v>
      </c>
      <c r="K401" s="104" t="s">
        <v>230</v>
      </c>
      <c r="L401" s="53" t="s">
        <v>271</v>
      </c>
      <c r="M401" s="37" t="s">
        <v>68</v>
      </c>
      <c r="N401" s="26" t="s">
        <v>214</v>
      </c>
      <c r="O401" s="26" t="s">
        <v>461</v>
      </c>
      <c r="P401" s="26" t="s">
        <v>23</v>
      </c>
      <c r="Q401" s="26" t="s">
        <v>58</v>
      </c>
      <c r="R401" s="27" t="s">
        <v>71</v>
      </c>
      <c r="S401" s="55" t="s">
        <v>76</v>
      </c>
      <c r="T401" s="35">
        <v>43647</v>
      </c>
      <c r="U401" s="27" t="s">
        <v>101</v>
      </c>
      <c r="V401" s="27" t="s">
        <v>104</v>
      </c>
      <c r="W401" s="27" t="str">
        <f t="shared" si="771"/>
        <v>Alto</v>
      </c>
      <c r="X401" s="27">
        <f t="shared" si="799"/>
        <v>5</v>
      </c>
      <c r="Y401" s="27">
        <f t="shared" si="800"/>
        <v>5</v>
      </c>
      <c r="Z401" s="27">
        <f t="shared" si="772"/>
        <v>25</v>
      </c>
      <c r="AA401" s="27" t="str">
        <f t="shared" si="773"/>
        <v>No tolerable</v>
      </c>
      <c r="AB401" s="27" t="str">
        <f t="shared" si="774"/>
        <v>Si</v>
      </c>
      <c r="AC401" s="53" t="s">
        <v>309</v>
      </c>
      <c r="AD401" s="37" t="s">
        <v>230</v>
      </c>
      <c r="AE401" s="78">
        <v>0</v>
      </c>
      <c r="AF401" s="83">
        <v>0</v>
      </c>
      <c r="AG401" s="29">
        <f t="shared" si="775"/>
        <v>0</v>
      </c>
      <c r="AH401" s="27">
        <v>0</v>
      </c>
      <c r="AI401" s="184">
        <f t="shared" si="802"/>
        <v>0</v>
      </c>
      <c r="AJ401" s="142">
        <v>44006</v>
      </c>
      <c r="AK401" s="142" t="s">
        <v>291</v>
      </c>
      <c r="AL401" s="152" t="str">
        <f>IF(MATRIZASPECTOS[[#This Row],[(2) Tipo de valoración 2020]]="","",IF(MATRIZASPECTOS[[#This Row],[(2) Tipo de valoración 2020]]="Manual","",MATRIZASPECTOS[[#This Row],[Probabilidad]]))</f>
        <v>Certeza</v>
      </c>
      <c r="AM401" s="152" t="str">
        <f>IF(MATRIZASPECTOS[[#This Row],[(2) Tipo de valoración 2020]]="","",IF(MATRIZASPECTOS[[#This Row],[(2) Tipo de valoración 2020]]="Manual","",MATRIZASPECTOS[[#This Row],[Consecuencia]]))</f>
        <v>Alta</v>
      </c>
      <c r="AN401" s="153" t="str">
        <f t="shared" si="803"/>
        <v>Alto</v>
      </c>
      <c r="AO401" s="153">
        <f t="shared" si="804"/>
        <v>5</v>
      </c>
      <c r="AP401" s="153">
        <f t="shared" si="805"/>
        <v>5</v>
      </c>
      <c r="AQ401" s="27">
        <f t="shared" si="806"/>
        <v>25</v>
      </c>
      <c r="AR401" s="29">
        <f t="shared" si="807"/>
        <v>25</v>
      </c>
      <c r="AS401" s="27" t="str">
        <f t="shared" si="776"/>
        <v>No tolerable</v>
      </c>
      <c r="AT401" s="27" t="str">
        <f t="shared" si="777"/>
        <v>Si</v>
      </c>
      <c r="AU401" s="53" t="s">
        <v>286</v>
      </c>
      <c r="AV401" s="37" t="s">
        <v>230</v>
      </c>
      <c r="AW401" s="27">
        <v>0</v>
      </c>
      <c r="AX401" s="191">
        <v>0</v>
      </c>
      <c r="AY401" s="29">
        <f t="shared" si="808"/>
        <v>0</v>
      </c>
      <c r="AZ401" s="27">
        <v>0</v>
      </c>
      <c r="BA401" s="189">
        <f t="shared" si="809"/>
        <v>0</v>
      </c>
      <c r="BB401" s="142">
        <v>44105</v>
      </c>
      <c r="BC401" s="27" t="s">
        <v>291</v>
      </c>
      <c r="BD401" s="27" t="str">
        <f>IF(MATRIZASPECTOS[[#This Row],[(E) Tipo de valoración extraordinaria 2020]]="","",IF(MATRIZASPECTOS[[#This Row],[(E) Tipo de valoración extraordinaria 2020]]="Manual","",MATRIZASPECTOS[[#This Row],[(2) Probabilidad]]))</f>
        <v>Certeza</v>
      </c>
      <c r="BE401" s="27" t="str">
        <f>IF(MATRIZASPECTOS[[#This Row],[(E) Tipo de valoración extraordinaria 2020]]="","",IF(MATRIZASPECTOS[[#This Row],[(E) Tipo de valoración extraordinaria 2020]]="Manual","",MATRIZASPECTOS[[#This Row],[(2) Consecuencia]]))</f>
        <v>Alta</v>
      </c>
      <c r="BF401" s="27" t="str">
        <f t="shared" si="810"/>
        <v>Alto</v>
      </c>
      <c r="BG401" s="27">
        <f t="shared" si="811"/>
        <v>5</v>
      </c>
      <c r="BH401" s="27">
        <f t="shared" si="812"/>
        <v>5</v>
      </c>
      <c r="BI401" s="27">
        <f t="shared" si="801"/>
        <v>25</v>
      </c>
      <c r="BJ401" s="29">
        <f t="shared" si="813"/>
        <v>25</v>
      </c>
      <c r="BK401" s="27" t="str">
        <f t="shared" si="731"/>
        <v>No tolerable</v>
      </c>
      <c r="BL401" s="27" t="str">
        <f t="shared" si="814"/>
        <v>Si</v>
      </c>
      <c r="BM401" s="53" t="s">
        <v>420</v>
      </c>
      <c r="BN401" s="37"/>
      <c r="BO401" s="29">
        <f t="shared" si="815"/>
        <v>0</v>
      </c>
      <c r="BP401" s="28"/>
      <c r="BQ401" s="29" t="str">
        <f t="shared" si="778"/>
        <v/>
      </c>
      <c r="BR401" s="27"/>
      <c r="BS401" s="49" t="str">
        <f t="shared" si="779"/>
        <v/>
      </c>
      <c r="BT401" s="25"/>
      <c r="BU401" s="27">
        <f t="shared" si="816"/>
        <v>25</v>
      </c>
      <c r="BV401" s="27" t="str">
        <f t="shared" si="817"/>
        <v>No tolerable</v>
      </c>
      <c r="BW401" s="29" t="str">
        <f t="shared" si="780"/>
        <v/>
      </c>
      <c r="BX401" s="27" t="str">
        <f t="shared" si="781"/>
        <v/>
      </c>
      <c r="BY401" s="27" t="str">
        <f t="shared" si="782"/>
        <v/>
      </c>
      <c r="BZ401" s="53"/>
      <c r="CA401" s="37"/>
      <c r="CB401" s="29" t="str">
        <f t="shared" si="783"/>
        <v/>
      </c>
      <c r="CC401" s="28"/>
      <c r="CD401" s="29" t="str">
        <f t="shared" si="784"/>
        <v/>
      </c>
      <c r="CE401" s="27"/>
      <c r="CF401" s="49" t="str">
        <f t="shared" si="785"/>
        <v/>
      </c>
      <c r="CG401" s="25"/>
      <c r="CH401" s="27" t="str">
        <f t="shared" si="786"/>
        <v/>
      </c>
      <c r="CI401" s="27" t="str">
        <f t="shared" si="787"/>
        <v/>
      </c>
      <c r="CJ401" s="29" t="str">
        <f t="shared" si="788"/>
        <v/>
      </c>
      <c r="CK401" s="27" t="str">
        <f t="shared" si="789"/>
        <v/>
      </c>
      <c r="CL401" s="27" t="str">
        <f t="shared" si="790"/>
        <v/>
      </c>
      <c r="CM401" s="53"/>
      <c r="CN401" s="37"/>
      <c r="CO401" s="29" t="str">
        <f t="shared" si="791"/>
        <v/>
      </c>
      <c r="CP401" s="28"/>
      <c r="CQ401" s="29" t="str">
        <f t="shared" si="792"/>
        <v/>
      </c>
      <c r="CR401" s="27"/>
      <c r="CS401" s="49" t="str">
        <f t="shared" si="793"/>
        <v/>
      </c>
      <c r="CT401" s="25"/>
      <c r="CU401" s="27" t="str">
        <f t="shared" si="794"/>
        <v/>
      </c>
      <c r="CV401" s="27" t="str">
        <f t="shared" si="795"/>
        <v/>
      </c>
      <c r="CW401" s="29" t="str">
        <f t="shared" si="796"/>
        <v/>
      </c>
      <c r="CX401" s="27" t="str">
        <f t="shared" si="797"/>
        <v/>
      </c>
      <c r="CY401" s="27" t="str">
        <f t="shared" si="798"/>
        <v/>
      </c>
      <c r="CZ401" s="30"/>
    </row>
    <row r="402" spans="1:104" ht="45.75" thickBot="1" x14ac:dyDescent="0.3">
      <c r="A402" s="17">
        <v>399</v>
      </c>
      <c r="B402" s="18" t="str">
        <f t="shared" si="768"/>
        <v>Gestión del Talento Humano</v>
      </c>
      <c r="C402" s="18" t="str">
        <f t="shared" si="769"/>
        <v>Generación de emisiones</v>
      </c>
      <c r="D402" s="18" t="str">
        <f t="shared" si="770"/>
        <v>Contaminación por emisión de varios agentes clasificados</v>
      </c>
      <c r="E402" s="35">
        <v>43647</v>
      </c>
      <c r="F402" s="167" t="s">
        <v>334</v>
      </c>
      <c r="G402" s="99" t="s">
        <v>177</v>
      </c>
      <c r="H402" s="99" t="s">
        <v>336</v>
      </c>
      <c r="I402" s="26" t="s">
        <v>14</v>
      </c>
      <c r="J402" s="27" t="s">
        <v>90</v>
      </c>
      <c r="K402" s="104" t="s">
        <v>230</v>
      </c>
      <c r="L402" s="53" t="s">
        <v>271</v>
      </c>
      <c r="M402" s="37" t="s">
        <v>68</v>
      </c>
      <c r="N402" s="26" t="s">
        <v>212</v>
      </c>
      <c r="O402" s="26" t="s">
        <v>458</v>
      </c>
      <c r="P402" s="26" t="s">
        <v>19</v>
      </c>
      <c r="Q402" s="26" t="s">
        <v>44</v>
      </c>
      <c r="R402" s="27" t="s">
        <v>71</v>
      </c>
      <c r="S402" s="55" t="s">
        <v>74</v>
      </c>
      <c r="T402" s="35">
        <v>43647</v>
      </c>
      <c r="U402" s="27" t="s">
        <v>101</v>
      </c>
      <c r="V402" s="27" t="s">
        <v>103</v>
      </c>
      <c r="W402" s="27" t="str">
        <f t="shared" si="771"/>
        <v>Moderado</v>
      </c>
      <c r="X402" s="27">
        <f t="shared" si="799"/>
        <v>5</v>
      </c>
      <c r="Y402" s="27">
        <f t="shared" si="800"/>
        <v>3</v>
      </c>
      <c r="Z402" s="27">
        <f t="shared" si="772"/>
        <v>15</v>
      </c>
      <c r="AA402" s="27" t="str">
        <f t="shared" si="773"/>
        <v>Potencialmente no tolerable</v>
      </c>
      <c r="AB402" s="27" t="str">
        <f t="shared" si="774"/>
        <v>No</v>
      </c>
      <c r="AC402" s="53" t="s">
        <v>306</v>
      </c>
      <c r="AD402" s="80" t="s">
        <v>230</v>
      </c>
      <c r="AE402" s="78">
        <v>0</v>
      </c>
      <c r="AF402" s="83">
        <v>0</v>
      </c>
      <c r="AG402" s="29">
        <f t="shared" si="775"/>
        <v>0</v>
      </c>
      <c r="AH402" s="27">
        <v>0</v>
      </c>
      <c r="AI402" s="184">
        <f t="shared" si="802"/>
        <v>0</v>
      </c>
      <c r="AJ402" s="142">
        <v>44006</v>
      </c>
      <c r="AK402" s="142" t="s">
        <v>291</v>
      </c>
      <c r="AL402" s="152" t="str">
        <f>IF(MATRIZASPECTOS[[#This Row],[(2) Tipo de valoración 2020]]="","",IF(MATRIZASPECTOS[[#This Row],[(2) Tipo de valoración 2020]]="Manual","",MATRIZASPECTOS[[#This Row],[Probabilidad]]))</f>
        <v>Certeza</v>
      </c>
      <c r="AM402" s="152" t="str">
        <f>IF(MATRIZASPECTOS[[#This Row],[(2) Tipo de valoración 2020]]="","",IF(MATRIZASPECTOS[[#This Row],[(2) Tipo de valoración 2020]]="Manual","",MATRIZASPECTOS[[#This Row],[Consecuencia]]))</f>
        <v>Moderada</v>
      </c>
      <c r="AN402" s="153" t="str">
        <f t="shared" si="803"/>
        <v>Moderado</v>
      </c>
      <c r="AO402" s="153">
        <f t="shared" si="804"/>
        <v>5</v>
      </c>
      <c r="AP402" s="153">
        <f t="shared" si="805"/>
        <v>3</v>
      </c>
      <c r="AQ402" s="27">
        <f t="shared" si="806"/>
        <v>15</v>
      </c>
      <c r="AR402" s="29">
        <f t="shared" si="807"/>
        <v>15</v>
      </c>
      <c r="AS402" s="27" t="str">
        <f t="shared" si="776"/>
        <v>Potencialmente no tolerable</v>
      </c>
      <c r="AT402" s="27" t="str">
        <f t="shared" si="777"/>
        <v>No</v>
      </c>
      <c r="AU402" s="140" t="s">
        <v>300</v>
      </c>
      <c r="AV402" s="37" t="s">
        <v>230</v>
      </c>
      <c r="AW402" s="27">
        <v>0</v>
      </c>
      <c r="AX402" s="191">
        <v>0</v>
      </c>
      <c r="AY402" s="29">
        <f t="shared" si="808"/>
        <v>0</v>
      </c>
      <c r="AZ402" s="27">
        <v>0</v>
      </c>
      <c r="BA402" s="189">
        <f t="shared" si="809"/>
        <v>0</v>
      </c>
      <c r="BB402" s="145">
        <v>44105</v>
      </c>
      <c r="BC402" s="27" t="s">
        <v>292</v>
      </c>
      <c r="BD402" s="27" t="s">
        <v>100</v>
      </c>
      <c r="BE402" s="27" t="s">
        <v>103</v>
      </c>
      <c r="BF402" s="27" t="str">
        <f t="shared" si="810"/>
        <v>Bajo</v>
      </c>
      <c r="BG402" s="27">
        <f t="shared" si="811"/>
        <v>3</v>
      </c>
      <c r="BH402" s="27">
        <f t="shared" si="812"/>
        <v>3</v>
      </c>
      <c r="BI402" s="27">
        <f t="shared" si="801"/>
        <v>9</v>
      </c>
      <c r="BJ402" s="29">
        <f t="shared" si="813"/>
        <v>9</v>
      </c>
      <c r="BK402" s="27" t="str">
        <f t="shared" si="731"/>
        <v>Tolerable</v>
      </c>
      <c r="BL402" s="27" t="str">
        <f t="shared" si="814"/>
        <v>No</v>
      </c>
      <c r="BM402" s="53" t="s">
        <v>426</v>
      </c>
      <c r="BN402" s="37"/>
      <c r="BO402" s="29">
        <f t="shared" si="815"/>
        <v>0</v>
      </c>
      <c r="BP402" s="28"/>
      <c r="BQ402" s="29" t="str">
        <f t="shared" si="778"/>
        <v/>
      </c>
      <c r="BR402" s="27"/>
      <c r="BS402" s="49" t="str">
        <f t="shared" si="779"/>
        <v/>
      </c>
      <c r="BT402" s="25"/>
      <c r="BU402" s="27">
        <f t="shared" si="816"/>
        <v>15</v>
      </c>
      <c r="BV402" s="27" t="str">
        <f t="shared" si="817"/>
        <v>Potencialmente no tolerable</v>
      </c>
      <c r="BW402" s="29" t="str">
        <f t="shared" si="780"/>
        <v/>
      </c>
      <c r="BX402" s="27" t="str">
        <f t="shared" si="781"/>
        <v/>
      </c>
      <c r="BY402" s="27" t="str">
        <f t="shared" si="782"/>
        <v/>
      </c>
      <c r="BZ402" s="53"/>
      <c r="CA402" s="37"/>
      <c r="CB402" s="29" t="str">
        <f t="shared" si="783"/>
        <v/>
      </c>
      <c r="CC402" s="28"/>
      <c r="CD402" s="29" t="str">
        <f t="shared" si="784"/>
        <v/>
      </c>
      <c r="CE402" s="27"/>
      <c r="CF402" s="49" t="str">
        <f t="shared" si="785"/>
        <v/>
      </c>
      <c r="CG402" s="25"/>
      <c r="CH402" s="27" t="str">
        <f t="shared" si="786"/>
        <v/>
      </c>
      <c r="CI402" s="27" t="str">
        <f t="shared" si="787"/>
        <v/>
      </c>
      <c r="CJ402" s="29" t="str">
        <f t="shared" si="788"/>
        <v/>
      </c>
      <c r="CK402" s="27" t="str">
        <f t="shared" si="789"/>
        <v/>
      </c>
      <c r="CL402" s="27" t="str">
        <f t="shared" si="790"/>
        <v/>
      </c>
      <c r="CM402" s="53"/>
      <c r="CN402" s="37"/>
      <c r="CO402" s="29" t="str">
        <f t="shared" si="791"/>
        <v/>
      </c>
      <c r="CP402" s="28"/>
      <c r="CQ402" s="29" t="str">
        <f t="shared" si="792"/>
        <v/>
      </c>
      <c r="CR402" s="27"/>
      <c r="CS402" s="49" t="str">
        <f t="shared" si="793"/>
        <v/>
      </c>
      <c r="CT402" s="25"/>
      <c r="CU402" s="27" t="str">
        <f t="shared" si="794"/>
        <v/>
      </c>
      <c r="CV402" s="27" t="str">
        <f t="shared" si="795"/>
        <v/>
      </c>
      <c r="CW402" s="29" t="str">
        <f t="shared" si="796"/>
        <v/>
      </c>
      <c r="CX402" s="27" t="str">
        <f t="shared" si="797"/>
        <v/>
      </c>
      <c r="CY402" s="27" t="str">
        <f t="shared" si="798"/>
        <v/>
      </c>
      <c r="CZ402" s="30"/>
    </row>
    <row r="403" spans="1:104" ht="45.75" thickBot="1" x14ac:dyDescent="0.3">
      <c r="A403" s="17">
        <v>400</v>
      </c>
      <c r="B403" s="18" t="str">
        <f t="shared" si="768"/>
        <v>Gestión del Talento Humano</v>
      </c>
      <c r="C403" s="18" t="str">
        <f t="shared" si="769"/>
        <v>Generación de emisiones</v>
      </c>
      <c r="D403" s="18" t="str">
        <f t="shared" si="770"/>
        <v>Contaminación por emisión de varios agentes clasificados</v>
      </c>
      <c r="E403" s="35">
        <v>43647</v>
      </c>
      <c r="F403" s="167" t="s">
        <v>334</v>
      </c>
      <c r="G403" s="99" t="s">
        <v>177</v>
      </c>
      <c r="H403" s="99" t="s">
        <v>336</v>
      </c>
      <c r="I403" s="26" t="s">
        <v>14</v>
      </c>
      <c r="J403" s="27" t="s">
        <v>90</v>
      </c>
      <c r="K403" s="104" t="s">
        <v>230</v>
      </c>
      <c r="L403" s="53" t="s">
        <v>271</v>
      </c>
      <c r="M403" s="37" t="s">
        <v>68</v>
      </c>
      <c r="N403" s="26" t="s">
        <v>211</v>
      </c>
      <c r="O403" s="26" t="s">
        <v>458</v>
      </c>
      <c r="P403" s="26" t="s">
        <v>19</v>
      </c>
      <c r="Q403" s="26" t="s">
        <v>44</v>
      </c>
      <c r="R403" s="27" t="s">
        <v>71</v>
      </c>
      <c r="S403" s="55" t="s">
        <v>74</v>
      </c>
      <c r="T403" s="35">
        <v>43647</v>
      </c>
      <c r="U403" s="27" t="s">
        <v>101</v>
      </c>
      <c r="V403" s="27" t="s">
        <v>103</v>
      </c>
      <c r="W403" s="27" t="str">
        <f t="shared" si="771"/>
        <v>Moderado</v>
      </c>
      <c r="X403" s="27">
        <f t="shared" si="799"/>
        <v>5</v>
      </c>
      <c r="Y403" s="27">
        <f t="shared" si="800"/>
        <v>3</v>
      </c>
      <c r="Z403" s="27">
        <f t="shared" si="772"/>
        <v>15</v>
      </c>
      <c r="AA403" s="27" t="str">
        <f t="shared" si="773"/>
        <v>Potencialmente no tolerable</v>
      </c>
      <c r="AB403" s="27" t="str">
        <f t="shared" si="774"/>
        <v>No</v>
      </c>
      <c r="AC403" s="53" t="s">
        <v>306</v>
      </c>
      <c r="AD403" s="80" t="s">
        <v>230</v>
      </c>
      <c r="AE403" s="78">
        <v>0</v>
      </c>
      <c r="AF403" s="83">
        <v>0</v>
      </c>
      <c r="AG403" s="29">
        <f t="shared" si="775"/>
        <v>0</v>
      </c>
      <c r="AH403" s="27">
        <v>0</v>
      </c>
      <c r="AI403" s="184">
        <f t="shared" si="802"/>
        <v>0</v>
      </c>
      <c r="AJ403" s="142">
        <v>44006</v>
      </c>
      <c r="AK403" s="142" t="s">
        <v>291</v>
      </c>
      <c r="AL403" s="152" t="str">
        <f>IF(MATRIZASPECTOS[[#This Row],[(2) Tipo de valoración 2020]]="","",IF(MATRIZASPECTOS[[#This Row],[(2) Tipo de valoración 2020]]="Manual","",MATRIZASPECTOS[[#This Row],[Probabilidad]]))</f>
        <v>Certeza</v>
      </c>
      <c r="AM403" s="152" t="str">
        <f>IF(MATRIZASPECTOS[[#This Row],[(2) Tipo de valoración 2020]]="","",IF(MATRIZASPECTOS[[#This Row],[(2) Tipo de valoración 2020]]="Manual","",MATRIZASPECTOS[[#This Row],[Consecuencia]]))</f>
        <v>Moderada</v>
      </c>
      <c r="AN403" s="153" t="str">
        <f t="shared" si="803"/>
        <v>Moderado</v>
      </c>
      <c r="AO403" s="153">
        <f t="shared" si="804"/>
        <v>5</v>
      </c>
      <c r="AP403" s="153">
        <f t="shared" si="805"/>
        <v>3</v>
      </c>
      <c r="AQ403" s="27">
        <f t="shared" si="806"/>
        <v>15</v>
      </c>
      <c r="AR403" s="29">
        <f t="shared" si="807"/>
        <v>15</v>
      </c>
      <c r="AS403" s="27" t="str">
        <f t="shared" si="776"/>
        <v>Potencialmente no tolerable</v>
      </c>
      <c r="AT403" s="27" t="str">
        <f t="shared" si="777"/>
        <v>No</v>
      </c>
      <c r="AU403" s="140" t="s">
        <v>282</v>
      </c>
      <c r="AV403" s="37" t="s">
        <v>230</v>
      </c>
      <c r="AW403" s="27">
        <v>0</v>
      </c>
      <c r="AX403" s="191">
        <v>0</v>
      </c>
      <c r="AY403" s="29">
        <f t="shared" si="808"/>
        <v>0</v>
      </c>
      <c r="AZ403" s="27">
        <v>0</v>
      </c>
      <c r="BA403" s="189">
        <f t="shared" si="809"/>
        <v>0</v>
      </c>
      <c r="BB403" s="145">
        <v>44105</v>
      </c>
      <c r="BC403" s="27" t="s">
        <v>292</v>
      </c>
      <c r="BD403" s="27" t="s">
        <v>100</v>
      </c>
      <c r="BE403" s="27" t="s">
        <v>103</v>
      </c>
      <c r="BF403" s="27" t="str">
        <f t="shared" si="810"/>
        <v>Bajo</v>
      </c>
      <c r="BG403" s="27">
        <f t="shared" si="811"/>
        <v>3</v>
      </c>
      <c r="BH403" s="27">
        <f t="shared" si="812"/>
        <v>3</v>
      </c>
      <c r="BI403" s="27">
        <f t="shared" si="801"/>
        <v>9</v>
      </c>
      <c r="BJ403" s="29">
        <f t="shared" si="813"/>
        <v>9</v>
      </c>
      <c r="BK403" s="27" t="str">
        <f t="shared" si="731"/>
        <v>Tolerable</v>
      </c>
      <c r="BL403" s="27" t="str">
        <f t="shared" si="814"/>
        <v>No</v>
      </c>
      <c r="BM403" s="53" t="s">
        <v>425</v>
      </c>
      <c r="BN403" s="37"/>
      <c r="BO403" s="29">
        <f t="shared" si="815"/>
        <v>0</v>
      </c>
      <c r="BP403" s="28"/>
      <c r="BQ403" s="29" t="str">
        <f t="shared" si="778"/>
        <v/>
      </c>
      <c r="BR403" s="27"/>
      <c r="BS403" s="49" t="str">
        <f t="shared" si="779"/>
        <v/>
      </c>
      <c r="BT403" s="25"/>
      <c r="BU403" s="27">
        <f t="shared" si="816"/>
        <v>15</v>
      </c>
      <c r="BV403" s="27" t="str">
        <f t="shared" si="817"/>
        <v>Potencialmente no tolerable</v>
      </c>
      <c r="BW403" s="29" t="str">
        <f t="shared" si="780"/>
        <v/>
      </c>
      <c r="BX403" s="27" t="str">
        <f t="shared" si="781"/>
        <v/>
      </c>
      <c r="BY403" s="27" t="str">
        <f t="shared" si="782"/>
        <v/>
      </c>
      <c r="BZ403" s="53"/>
      <c r="CA403" s="37"/>
      <c r="CB403" s="29" t="str">
        <f t="shared" si="783"/>
        <v/>
      </c>
      <c r="CC403" s="28"/>
      <c r="CD403" s="29" t="str">
        <f t="shared" si="784"/>
        <v/>
      </c>
      <c r="CE403" s="27"/>
      <c r="CF403" s="49" t="str">
        <f t="shared" si="785"/>
        <v/>
      </c>
      <c r="CG403" s="25"/>
      <c r="CH403" s="27" t="str">
        <f t="shared" si="786"/>
        <v/>
      </c>
      <c r="CI403" s="27" t="str">
        <f t="shared" si="787"/>
        <v/>
      </c>
      <c r="CJ403" s="29" t="str">
        <f t="shared" si="788"/>
        <v/>
      </c>
      <c r="CK403" s="27" t="str">
        <f t="shared" si="789"/>
        <v/>
      </c>
      <c r="CL403" s="27" t="str">
        <f t="shared" si="790"/>
        <v/>
      </c>
      <c r="CM403" s="53"/>
      <c r="CN403" s="37"/>
      <c r="CO403" s="29" t="str">
        <f t="shared" si="791"/>
        <v/>
      </c>
      <c r="CP403" s="28"/>
      <c r="CQ403" s="29" t="str">
        <f t="shared" si="792"/>
        <v/>
      </c>
      <c r="CR403" s="27"/>
      <c r="CS403" s="49" t="str">
        <f t="shared" si="793"/>
        <v/>
      </c>
      <c r="CT403" s="25"/>
      <c r="CU403" s="27" t="str">
        <f t="shared" si="794"/>
        <v/>
      </c>
      <c r="CV403" s="27" t="str">
        <f t="shared" si="795"/>
        <v/>
      </c>
      <c r="CW403" s="29" t="str">
        <f t="shared" si="796"/>
        <v/>
      </c>
      <c r="CX403" s="27" t="str">
        <f t="shared" si="797"/>
        <v/>
      </c>
      <c r="CY403" s="27" t="str">
        <f t="shared" si="798"/>
        <v/>
      </c>
      <c r="CZ403" s="30"/>
    </row>
    <row r="404" spans="1:104" ht="45.75" thickBot="1" x14ac:dyDescent="0.3">
      <c r="A404" s="17">
        <v>401</v>
      </c>
      <c r="B404" s="68" t="str">
        <f>IF(I404="","",I404)</f>
        <v>Gestión del Talento Humano</v>
      </c>
      <c r="C404" s="68" t="str">
        <f>IF(P404="","",P404)</f>
        <v>Generación de residuos</v>
      </c>
      <c r="D404" s="68" t="str">
        <f>IF(Q404="","",Q404)</f>
        <v>Contaminación por generación de residuos peligrosos</v>
      </c>
      <c r="E404" s="114">
        <v>43647</v>
      </c>
      <c r="F404" s="170" t="s">
        <v>334</v>
      </c>
      <c r="G404" s="99" t="s">
        <v>177</v>
      </c>
      <c r="H404" s="99" t="s">
        <v>336</v>
      </c>
      <c r="I404" s="115" t="s">
        <v>14</v>
      </c>
      <c r="J404" s="69" t="s">
        <v>90</v>
      </c>
      <c r="K404" s="116" t="s">
        <v>230</v>
      </c>
      <c r="L404" s="53" t="s">
        <v>271</v>
      </c>
      <c r="M404" s="71" t="s">
        <v>68</v>
      </c>
      <c r="N404" s="115" t="s">
        <v>225</v>
      </c>
      <c r="O404" s="26" t="s">
        <v>461</v>
      </c>
      <c r="P404" s="115" t="s">
        <v>23</v>
      </c>
      <c r="Q404" s="115" t="s">
        <v>56</v>
      </c>
      <c r="R404" s="69" t="s">
        <v>71</v>
      </c>
      <c r="S404" s="117" t="s">
        <v>76</v>
      </c>
      <c r="T404" s="114">
        <v>43647</v>
      </c>
      <c r="U404" s="69" t="s">
        <v>99</v>
      </c>
      <c r="V404" s="69" t="s">
        <v>103</v>
      </c>
      <c r="W404" s="69" t="str">
        <f>IF(Z404="","",IF(Z404&lt;=10,"Bajo",IF(Z404&lt;=15,"Moderado",IF(Z404&gt;15,"Alto",""))))</f>
        <v>Bajo</v>
      </c>
      <c r="X404" s="69">
        <f t="shared" si="799"/>
        <v>1</v>
      </c>
      <c r="Y404" s="69">
        <f t="shared" si="800"/>
        <v>3</v>
      </c>
      <c r="Z404" s="69">
        <f>IF(X404="","",IF(Y404="","",(X404*Y404)))</f>
        <v>3</v>
      </c>
      <c r="AA404" s="69" t="str">
        <f>IF(Z404="","",IF(Z404&lt;=10,"Tolerable",IF(Z404&lt;=15,"Potencialmente no tolerable",IF(Z404&gt;15,"No tolerable",""))))</f>
        <v>Tolerable</v>
      </c>
      <c r="AB404" s="69" t="str">
        <f>IF(AA404="","",IF(AA404="Tolerable","No",IF(AA404="Potencialmente no tolerable","No",IF(AA404="No tolerable","Si",""))))</f>
        <v>No</v>
      </c>
      <c r="AC404" s="53" t="s">
        <v>311</v>
      </c>
      <c r="AD404" s="71" t="s">
        <v>230</v>
      </c>
      <c r="AE404" s="69">
        <v>0</v>
      </c>
      <c r="AF404" s="72">
        <v>0</v>
      </c>
      <c r="AG404" s="73">
        <f>IF(AE404="","",IF(AF404="","",(AE404-(AE404*AF404))))</f>
        <v>0</v>
      </c>
      <c r="AH404" s="69">
        <v>0</v>
      </c>
      <c r="AI404" s="185">
        <f t="shared" si="802"/>
        <v>0</v>
      </c>
      <c r="AJ404" s="143">
        <v>44006</v>
      </c>
      <c r="AK404" s="143" t="s">
        <v>292</v>
      </c>
      <c r="AL404" s="154" t="s">
        <v>99</v>
      </c>
      <c r="AM404" s="154" t="s">
        <v>102</v>
      </c>
      <c r="AN404" s="155" t="str">
        <f t="shared" si="803"/>
        <v>Bajo</v>
      </c>
      <c r="AO404" s="155">
        <f t="shared" si="804"/>
        <v>1</v>
      </c>
      <c r="AP404" s="155">
        <f t="shared" si="805"/>
        <v>1</v>
      </c>
      <c r="AQ404" s="69">
        <f t="shared" si="806"/>
        <v>1</v>
      </c>
      <c r="AR404" s="73">
        <f t="shared" si="807"/>
        <v>1</v>
      </c>
      <c r="AS404" s="69" t="str">
        <f>IF(AR404="","",IF(AR404&lt;=10,"Tolerable",IF(AR404&lt;=15,"Potencialmente no tolerable",IF(AR404&gt;15,"No tolerable",""))))</f>
        <v>Tolerable</v>
      </c>
      <c r="AT404" s="69" t="str">
        <f>IF(AS404="","",IF(AS404="Tolerable","No",IF(AS404="Potencialmente no tolerable","No",IF(AS404="No tolerable","Si",""))))</f>
        <v>No</v>
      </c>
      <c r="AU404" s="70" t="s">
        <v>326</v>
      </c>
      <c r="AV404" s="37" t="s">
        <v>230</v>
      </c>
      <c r="AW404" s="27">
        <v>0</v>
      </c>
      <c r="AX404" s="191">
        <v>0</v>
      </c>
      <c r="AY404" s="29">
        <f t="shared" si="808"/>
        <v>0</v>
      </c>
      <c r="AZ404" s="27">
        <v>0</v>
      </c>
      <c r="BA404" s="189">
        <f t="shared" si="809"/>
        <v>0</v>
      </c>
      <c r="BB404" s="142">
        <v>44105</v>
      </c>
      <c r="BC404" s="27" t="s">
        <v>291</v>
      </c>
      <c r="BD404" s="27" t="str">
        <f>IF(MATRIZASPECTOS[[#This Row],[(E) Tipo de valoración extraordinaria 2020]]="","",IF(MATRIZASPECTOS[[#This Row],[(E) Tipo de valoración extraordinaria 2020]]="Manual","",MATRIZASPECTOS[[#This Row],[(2) Probabilidad]]))</f>
        <v>Improbable</v>
      </c>
      <c r="BE404" s="27" t="str">
        <f>IF(MATRIZASPECTOS[[#This Row],[(E) Tipo de valoración extraordinaria 2020]]="","",IF(MATRIZASPECTOS[[#This Row],[(E) Tipo de valoración extraordinaria 2020]]="Manual","",MATRIZASPECTOS[[#This Row],[(2) Consecuencia]]))</f>
        <v>Baja</v>
      </c>
      <c r="BF404" s="27" t="str">
        <f t="shared" si="810"/>
        <v>Bajo</v>
      </c>
      <c r="BG404" s="27">
        <f t="shared" si="811"/>
        <v>1</v>
      </c>
      <c r="BH404" s="27">
        <f t="shared" si="812"/>
        <v>1</v>
      </c>
      <c r="BI404" s="27">
        <f t="shared" si="801"/>
        <v>1</v>
      </c>
      <c r="BJ404" s="29">
        <f t="shared" si="813"/>
        <v>1</v>
      </c>
      <c r="BK404" s="69" t="str">
        <f>IF(BJ404="","",IF(BJ404&lt;=10,"Tolerable",IF(BJ404&lt;=15,"Potencialmente no tolerable",IF(BJ404&gt;15,"No tolerable",""))))</f>
        <v>Tolerable</v>
      </c>
      <c r="BL404" s="27" t="str">
        <f t="shared" si="814"/>
        <v>No</v>
      </c>
      <c r="BM404" s="53" t="s">
        <v>422</v>
      </c>
      <c r="BN404" s="71"/>
      <c r="BO404" s="73">
        <f t="shared" si="815"/>
        <v>0</v>
      </c>
      <c r="BP404" s="72"/>
      <c r="BQ404" s="73" t="str">
        <f>IF(BO404="","",IF(BP404="","",(BO404-(BO404*BP404))))</f>
        <v/>
      </c>
      <c r="BR404" s="69"/>
      <c r="BS404" s="74" t="str">
        <f>IF(BQ404="","",IF(BR404="","",((BQ404-BR404)/BQ404)))</f>
        <v/>
      </c>
      <c r="BT404" s="75"/>
      <c r="BU404" s="69">
        <f t="shared" si="816"/>
        <v>1</v>
      </c>
      <c r="BV404" s="69" t="str">
        <f t="shared" si="817"/>
        <v>Tolerable</v>
      </c>
      <c r="BW404" s="73" t="str">
        <f>IF(BS404="","",(IF(BS404&lt;=-1%,(BU404+(ABS(BU404*BS404))),(BU404-((ABS(BU404*BS404))+BP404)))))</f>
        <v/>
      </c>
      <c r="BX404" s="69" t="str">
        <f>IF(BW404="","",IF(BW404&lt;=10,"Tolerable",IF(BW404&lt;=15,"Potencialmente no tolerable",IF(BW404&gt;15,"No tolerable",""))))</f>
        <v/>
      </c>
      <c r="BY404" s="69" t="str">
        <f>IF(BX404="","",IF(BX404="Tolerable","No",IF(BX404="Potencialmente no tolerable","No",IF(BX404="No tolerable","Si",""))))</f>
        <v/>
      </c>
      <c r="BZ404" s="70"/>
      <c r="CA404" s="71"/>
      <c r="CB404" s="73" t="str">
        <f>IF(BR404="","",BR404)</f>
        <v/>
      </c>
      <c r="CC404" s="72"/>
      <c r="CD404" s="73" t="str">
        <f>IF(CB404="","",IF(CC404="","",(CB404-(CB404*CC404))))</f>
        <v/>
      </c>
      <c r="CE404" s="69"/>
      <c r="CF404" s="74" t="str">
        <f>IF(CD404="","",IF(CE404="","",((CD404-CE404)/CD404)))</f>
        <v/>
      </c>
      <c r="CG404" s="75"/>
      <c r="CH404" s="69" t="str">
        <f>IF(BW404="","",BW404)</f>
        <v/>
      </c>
      <c r="CI404" s="69" t="str">
        <f>IF(BX404="","",BX404)</f>
        <v/>
      </c>
      <c r="CJ404" s="73" t="str">
        <f>IF(CF404="","",(IF(CF404&lt;=-1%,(CH404+(ABS(CH404*CF404))),(CH404-((ABS(CH404*CF404))+CC404)))))</f>
        <v/>
      </c>
      <c r="CK404" s="69" t="str">
        <f>IF(CJ404="","",IF(CJ404&lt;=10,"Tolerable",IF(CJ404&lt;=15,"Potencialmente no tolerable",IF(CJ404&gt;15,"No tolerable",""))))</f>
        <v/>
      </c>
      <c r="CL404" s="69" t="str">
        <f>IF(CK404="","",IF(CK404="Tolerable","No",IF(CK404="Potencialmente no tolerable","No",IF(CK404="No tolerable","Si",""))))</f>
        <v/>
      </c>
      <c r="CM404" s="70"/>
      <c r="CN404" s="71"/>
      <c r="CO404" s="73" t="str">
        <f>IF(CE404="","",CE404)</f>
        <v/>
      </c>
      <c r="CP404" s="72"/>
      <c r="CQ404" s="73" t="str">
        <f>IF(CO404="","",IF(CP404="","",(CO404-(CO404*CP404))))</f>
        <v/>
      </c>
      <c r="CR404" s="69"/>
      <c r="CS404" s="74" t="str">
        <f>IF(CQ404="","",IF(CR404="","",((CQ404-CR404)/CQ404)))</f>
        <v/>
      </c>
      <c r="CT404" s="75"/>
      <c r="CU404" s="69" t="str">
        <f>IF(CJ404="","",CJ404)</f>
        <v/>
      </c>
      <c r="CV404" s="69" t="str">
        <f>IF(CK404="","",CK404)</f>
        <v/>
      </c>
      <c r="CW404" s="73" t="str">
        <f>IF(CS404="","",(IF(CS404&lt;=-1%,(CU404+(ABS(CU404*CS404))),(CU404-((ABS(CU404*CS404))+CP404)))))</f>
        <v/>
      </c>
      <c r="CX404" s="69" t="str">
        <f>IF(CW404="","",IF(CW404&lt;=10,"Tolerable",IF(CW404&lt;=15,"Potencialmente no tolerable",IF(CW404&gt;15,"No tolerable",""))))</f>
        <v/>
      </c>
      <c r="CY404" s="69" t="str">
        <f>IF(CX404="","",IF(CX404="Tolerable","No",IF(CX404="Potencialmente no tolerable","No",IF(CX404="No tolerable","Si",""))))</f>
        <v/>
      </c>
      <c r="CZ404" s="118"/>
    </row>
    <row r="405" spans="1:104" ht="54.75" thickBot="1" x14ac:dyDescent="0.3">
      <c r="A405" s="17">
        <v>402</v>
      </c>
      <c r="B405" s="18" t="str">
        <f>IF(I405="","",I405)</f>
        <v>Gestión del Talento Humano</v>
      </c>
      <c r="C405" s="18" t="str">
        <f>IF(P405="","",P405)</f>
        <v>Generación de residuos</v>
      </c>
      <c r="D405" s="18" t="str">
        <f>IF(Q405="","",Q405)</f>
        <v>Contaminación por generación de residuos ordinarios</v>
      </c>
      <c r="E405" s="35">
        <v>43647</v>
      </c>
      <c r="F405" s="170" t="s">
        <v>334</v>
      </c>
      <c r="G405" s="99" t="s">
        <v>177</v>
      </c>
      <c r="H405" s="99" t="s">
        <v>336</v>
      </c>
      <c r="I405" s="115" t="s">
        <v>14</v>
      </c>
      <c r="J405" s="69" t="s">
        <v>90</v>
      </c>
      <c r="K405" s="116" t="s">
        <v>230</v>
      </c>
      <c r="L405" s="53" t="s">
        <v>271</v>
      </c>
      <c r="M405" s="37" t="s">
        <v>68</v>
      </c>
      <c r="N405" s="26" t="s">
        <v>232</v>
      </c>
      <c r="O405" s="26" t="s">
        <v>461</v>
      </c>
      <c r="P405" s="26" t="s">
        <v>23</v>
      </c>
      <c r="Q405" s="26" t="s">
        <v>55</v>
      </c>
      <c r="R405" s="27" t="s">
        <v>71</v>
      </c>
      <c r="S405" s="55" t="s">
        <v>76</v>
      </c>
      <c r="T405" s="35">
        <v>43647</v>
      </c>
      <c r="U405" s="27" t="s">
        <v>100</v>
      </c>
      <c r="V405" s="27" t="s">
        <v>102</v>
      </c>
      <c r="W405" s="27" t="str">
        <f>IF(Z405="","",IF(Z405&lt;=10,"Bajo",IF(Z405&lt;=15,"Moderado",IF(Z405&gt;15,"Alto",""))))</f>
        <v>Bajo</v>
      </c>
      <c r="X405" s="27">
        <f t="shared" si="799"/>
        <v>3</v>
      </c>
      <c r="Y405" s="27">
        <f t="shared" si="800"/>
        <v>1</v>
      </c>
      <c r="Z405" s="27">
        <f>IF(X405="","",IF(Y405="","",(X405*Y405)))</f>
        <v>3</v>
      </c>
      <c r="AA405" s="27" t="str">
        <f>IF(Z405="","",IF(Z405&lt;=10,"Tolerable",IF(Z405&lt;=15,"Potencialmente no tolerable",IF(Z405&gt;15,"No tolerable",""))))</f>
        <v>Tolerable</v>
      </c>
      <c r="AB405" s="27" t="str">
        <f>IF(AA405="","",IF(AA405="Tolerable","No",IF(AA405="Potencialmente no tolerable","No",IF(AA405="No tolerable","Si",""))))</f>
        <v>No</v>
      </c>
      <c r="AC405" s="53" t="s">
        <v>308</v>
      </c>
      <c r="AD405" s="80" t="s">
        <v>284</v>
      </c>
      <c r="AE405" s="78">
        <v>0.97</v>
      </c>
      <c r="AF405" s="83">
        <v>0</v>
      </c>
      <c r="AG405" s="29">
        <f>IF(AE405="","",IF(AF405="","",(AE405-(AE405*AF405))))</f>
        <v>0.97</v>
      </c>
      <c r="AH405" s="27">
        <v>0.74</v>
      </c>
      <c r="AI405" s="184">
        <f t="shared" si="802"/>
        <v>0.23711340206185566</v>
      </c>
      <c r="AJ405" s="142">
        <v>44006</v>
      </c>
      <c r="AK405" s="142" t="s">
        <v>291</v>
      </c>
      <c r="AL405" s="152" t="str">
        <f>IF(MATRIZASPECTOS[[#This Row],[(2) Tipo de valoración 2020]]="","",IF(MATRIZASPECTOS[[#This Row],[(2) Tipo de valoración 2020]]="Manual","",MATRIZASPECTOS[[#This Row],[Probabilidad]]))</f>
        <v>Probable</v>
      </c>
      <c r="AM405" s="152" t="str">
        <f>IF(MATRIZASPECTOS[[#This Row],[(2) Tipo de valoración 2020]]="","",IF(MATRIZASPECTOS[[#This Row],[(2) Tipo de valoración 2020]]="Manual","",MATRIZASPECTOS[[#This Row],[Consecuencia]]))</f>
        <v>Baja</v>
      </c>
      <c r="AN405" s="153" t="str">
        <f t="shared" si="803"/>
        <v>Bajo</v>
      </c>
      <c r="AO405" s="153">
        <f t="shared" si="804"/>
        <v>3</v>
      </c>
      <c r="AP405" s="153">
        <f t="shared" si="805"/>
        <v>1</v>
      </c>
      <c r="AQ405" s="27">
        <f t="shared" si="806"/>
        <v>3</v>
      </c>
      <c r="AR405" s="29">
        <f t="shared" si="807"/>
        <v>2.2886597938144329</v>
      </c>
      <c r="AS405" s="27" t="str">
        <f>IF(AR405="","",IF(AR405&lt;=10,"Tolerable",IF(AR405&lt;=15,"Potencialmente no tolerable",IF(AR405&gt;15,"No tolerable",""))))</f>
        <v>Tolerable</v>
      </c>
      <c r="AT405" s="27" t="str">
        <f>IF(AS405="","",IF(AS405="Tolerable","No",IF(AS405="Potencialmente no tolerable","No",IF(AS405="No tolerable","Si",""))))</f>
        <v>No</v>
      </c>
      <c r="AU405" s="140" t="s">
        <v>303</v>
      </c>
      <c r="AV405" s="37" t="s">
        <v>230</v>
      </c>
      <c r="AW405" s="27">
        <v>0</v>
      </c>
      <c r="AX405" s="191">
        <v>0</v>
      </c>
      <c r="AY405" s="29">
        <f t="shared" si="808"/>
        <v>0</v>
      </c>
      <c r="AZ405" s="27">
        <v>0</v>
      </c>
      <c r="BA405" s="189">
        <f t="shared" si="809"/>
        <v>0</v>
      </c>
      <c r="BB405" s="144">
        <v>44105</v>
      </c>
      <c r="BC405" s="27" t="s">
        <v>292</v>
      </c>
      <c r="BD405" s="27" t="s">
        <v>101</v>
      </c>
      <c r="BE405" s="27" t="s">
        <v>104</v>
      </c>
      <c r="BF405" s="27" t="str">
        <f t="shared" si="810"/>
        <v>Alto</v>
      </c>
      <c r="BG405" s="27">
        <f t="shared" si="811"/>
        <v>5</v>
      </c>
      <c r="BH405" s="27">
        <f t="shared" si="812"/>
        <v>5</v>
      </c>
      <c r="BI405" s="27">
        <f t="shared" si="801"/>
        <v>25</v>
      </c>
      <c r="BJ405" s="29">
        <f t="shared" si="813"/>
        <v>25</v>
      </c>
      <c r="BK405" s="27" t="str">
        <f>IF(BJ405="","",IF(BJ405&lt;=10,"Tolerable",IF(BJ405&lt;=15,"Potencialmente no tolerable",IF(BJ405&gt;15,"No tolerable",""))))</f>
        <v>No tolerable</v>
      </c>
      <c r="BL405" s="27" t="str">
        <f t="shared" si="814"/>
        <v>Si</v>
      </c>
      <c r="BM405" s="53" t="s">
        <v>442</v>
      </c>
      <c r="BN405" s="37"/>
      <c r="BO405" s="29">
        <f t="shared" si="815"/>
        <v>0.74</v>
      </c>
      <c r="BP405" s="28"/>
      <c r="BQ405" s="29" t="str">
        <f>IF(BO405="","",IF(BP405="","",(BO405-(BO405*BP405))))</f>
        <v/>
      </c>
      <c r="BR405" s="27"/>
      <c r="BS405" s="49" t="str">
        <f>IF(BQ405="","",IF(BR405="","",((BQ405-BR405)/BQ405)))</f>
        <v/>
      </c>
      <c r="BT405" s="25"/>
      <c r="BU405" s="27">
        <f t="shared" si="816"/>
        <v>2.2886597938144329</v>
      </c>
      <c r="BV405" s="27" t="str">
        <f t="shared" si="817"/>
        <v>Tolerable</v>
      </c>
      <c r="BW405" s="29" t="str">
        <f>IF(BS405="","",(IF(BS405&lt;=-1%,(BU405+(ABS(BU405*BS405))),(BU405-((ABS(BU405*BS405))+BP405)))))</f>
        <v/>
      </c>
      <c r="BX405" s="27" t="str">
        <f>IF(BW405="","",IF(BW405&lt;=10,"Tolerable",IF(BW405&lt;=15,"Potencialmente no tolerable",IF(BW405&gt;15,"No tolerable",""))))</f>
        <v/>
      </c>
      <c r="BY405" s="27" t="str">
        <f>IF(BX405="","",IF(BX405="Tolerable","No",IF(BX405="Potencialmente no tolerable","No",IF(BX405="No tolerable","Si",""))))</f>
        <v/>
      </c>
      <c r="BZ405" s="53"/>
      <c r="CA405" s="37"/>
      <c r="CB405" s="29" t="str">
        <f>IF(BR405="","",BR405)</f>
        <v/>
      </c>
      <c r="CC405" s="28"/>
      <c r="CD405" s="29" t="str">
        <f>IF(CB405="","",IF(CC405="","",(CB405-(CB405*CC405))))</f>
        <v/>
      </c>
      <c r="CE405" s="27"/>
      <c r="CF405" s="49" t="str">
        <f>IF(CD405="","",IF(CE405="","",((CD405-CE405)/CD405)))</f>
        <v/>
      </c>
      <c r="CG405" s="25"/>
      <c r="CH405" s="27" t="str">
        <f>IF(BW405="","",BW405)</f>
        <v/>
      </c>
      <c r="CI405" s="27" t="str">
        <f>IF(BX405="","",BX405)</f>
        <v/>
      </c>
      <c r="CJ405" s="29" t="str">
        <f>IF(CF405="","",(IF(CF405&lt;=-1%,(CH405+(ABS(CH405*CF405))),(CH405-((ABS(CH405*CF405))+CC405)))))</f>
        <v/>
      </c>
      <c r="CK405" s="27" t="str">
        <f>IF(CJ405="","",IF(CJ405&lt;=10,"Tolerable",IF(CJ405&lt;=15,"Potencialmente no tolerable",IF(CJ405&gt;15,"No tolerable",""))))</f>
        <v/>
      </c>
      <c r="CL405" s="27" t="str">
        <f>IF(CK405="","",IF(CK405="Tolerable","No",IF(CK405="Potencialmente no tolerable","No",IF(CK405="No tolerable","Si",""))))</f>
        <v/>
      </c>
      <c r="CM405" s="53"/>
      <c r="CN405" s="37"/>
      <c r="CO405" s="29" t="str">
        <f>IF(CE405="","",CE405)</f>
        <v/>
      </c>
      <c r="CP405" s="28"/>
      <c r="CQ405" s="29" t="str">
        <f>IF(CO405="","",IF(CP405="","",(CO405-(CO405*CP405))))</f>
        <v/>
      </c>
      <c r="CR405" s="27"/>
      <c r="CS405" s="49" t="str">
        <f>IF(CQ405="","",IF(CR405="","",((CQ405-CR405)/CQ405)))</f>
        <v/>
      </c>
      <c r="CT405" s="25"/>
      <c r="CU405" s="27" t="str">
        <f>IF(CJ405="","",CJ405)</f>
        <v/>
      </c>
      <c r="CV405" s="27" t="str">
        <f>IF(CK405="","",CK405)</f>
        <v/>
      </c>
      <c r="CW405" s="29" t="str">
        <f>IF(CS405="","",(IF(CS405&lt;=-1%,(CU405+(ABS(CU405*CS405))),(CU405-((ABS(CU405*CS405))+CP405)))))</f>
        <v/>
      </c>
      <c r="CX405" s="27" t="str">
        <f>IF(CW405="","",IF(CW405&lt;=10,"Tolerable",IF(CW405&lt;=15,"Potencialmente no tolerable",IF(CW405&gt;15,"No tolerable",""))))</f>
        <v/>
      </c>
      <c r="CY405" s="27" t="str">
        <f>IF(CX405="","",IF(CX405="Tolerable","No",IF(CX405="Potencialmente no tolerable","No",IF(CX405="No tolerable","Si",""))))</f>
        <v/>
      </c>
      <c r="CZ405" s="30"/>
    </row>
    <row r="406" spans="1:104" ht="45.75" thickBot="1" x14ac:dyDescent="0.3">
      <c r="A406" s="17">
        <v>403</v>
      </c>
      <c r="B406" s="18" t="str">
        <f t="shared" si="768"/>
        <v>Gestión del Talento Humano</v>
      </c>
      <c r="C406" s="18" t="str">
        <f t="shared" si="769"/>
        <v>Consumo de materias primas e insumos</v>
      </c>
      <c r="D406" s="18" t="str">
        <f t="shared" si="770"/>
        <v>Agotamiento de los recursos naturales no renovables</v>
      </c>
      <c r="E406" s="35">
        <v>43647</v>
      </c>
      <c r="F406" s="167" t="s">
        <v>334</v>
      </c>
      <c r="G406" s="99" t="s">
        <v>177</v>
      </c>
      <c r="H406" s="99" t="s">
        <v>336</v>
      </c>
      <c r="I406" s="26" t="s">
        <v>14</v>
      </c>
      <c r="J406" s="27" t="s">
        <v>91</v>
      </c>
      <c r="K406" s="104" t="s">
        <v>262</v>
      </c>
      <c r="L406" s="53" t="s">
        <v>271</v>
      </c>
      <c r="M406" s="37" t="s">
        <v>233</v>
      </c>
      <c r="N406" s="26" t="s">
        <v>218</v>
      </c>
      <c r="O406" s="26" t="s">
        <v>461</v>
      </c>
      <c r="P406" s="26" t="s">
        <v>24</v>
      </c>
      <c r="Q406" s="26" t="s">
        <v>62</v>
      </c>
      <c r="R406" s="27" t="s">
        <v>71</v>
      </c>
      <c r="S406" s="55" t="s">
        <v>77</v>
      </c>
      <c r="T406" s="35">
        <v>43647</v>
      </c>
      <c r="U406" s="27" t="s">
        <v>100</v>
      </c>
      <c r="V406" s="27" t="s">
        <v>103</v>
      </c>
      <c r="W406" s="27" t="str">
        <f t="shared" si="771"/>
        <v>Bajo</v>
      </c>
      <c r="X406" s="27">
        <f t="shared" si="799"/>
        <v>3</v>
      </c>
      <c r="Y406" s="27">
        <f t="shared" si="800"/>
        <v>3</v>
      </c>
      <c r="Z406" s="27">
        <f t="shared" si="772"/>
        <v>9</v>
      </c>
      <c r="AA406" s="27" t="str">
        <f t="shared" si="773"/>
        <v>Tolerable</v>
      </c>
      <c r="AB406" s="27" t="str">
        <f t="shared" si="774"/>
        <v>No</v>
      </c>
      <c r="AC406" s="53" t="s">
        <v>306</v>
      </c>
      <c r="AD406" s="80" t="s">
        <v>230</v>
      </c>
      <c r="AE406" s="78">
        <v>0</v>
      </c>
      <c r="AF406" s="83">
        <v>0</v>
      </c>
      <c r="AG406" s="29">
        <f t="shared" si="775"/>
        <v>0</v>
      </c>
      <c r="AH406" s="27">
        <v>0</v>
      </c>
      <c r="AI406" s="184">
        <f t="shared" si="802"/>
        <v>0</v>
      </c>
      <c r="AJ406" s="142">
        <v>44006</v>
      </c>
      <c r="AK406" s="142" t="s">
        <v>291</v>
      </c>
      <c r="AL406" s="152" t="str">
        <f>IF(MATRIZASPECTOS[[#This Row],[(2) Tipo de valoración 2020]]="","",IF(MATRIZASPECTOS[[#This Row],[(2) Tipo de valoración 2020]]="Manual","",MATRIZASPECTOS[[#This Row],[Probabilidad]]))</f>
        <v>Probable</v>
      </c>
      <c r="AM406" s="152" t="str">
        <f>IF(MATRIZASPECTOS[[#This Row],[(2) Tipo de valoración 2020]]="","",IF(MATRIZASPECTOS[[#This Row],[(2) Tipo de valoración 2020]]="Manual","",MATRIZASPECTOS[[#This Row],[Consecuencia]]))</f>
        <v>Moderada</v>
      </c>
      <c r="AN406" s="153" t="str">
        <f t="shared" si="803"/>
        <v>Bajo</v>
      </c>
      <c r="AO406" s="153">
        <f t="shared" si="804"/>
        <v>3</v>
      </c>
      <c r="AP406" s="153">
        <f t="shared" si="805"/>
        <v>3</v>
      </c>
      <c r="AQ406" s="27">
        <f t="shared" si="806"/>
        <v>9</v>
      </c>
      <c r="AR406" s="29">
        <f t="shared" si="807"/>
        <v>9</v>
      </c>
      <c r="AS406" s="27" t="str">
        <f t="shared" si="776"/>
        <v>Tolerable</v>
      </c>
      <c r="AT406" s="27" t="str">
        <f t="shared" si="777"/>
        <v>No</v>
      </c>
      <c r="AU406" s="140" t="s">
        <v>302</v>
      </c>
      <c r="AV406" s="37" t="s">
        <v>230</v>
      </c>
      <c r="AW406" s="27">
        <v>0</v>
      </c>
      <c r="AX406" s="191">
        <v>0</v>
      </c>
      <c r="AY406" s="29">
        <f t="shared" si="808"/>
        <v>0</v>
      </c>
      <c r="AZ406" s="27">
        <v>0</v>
      </c>
      <c r="BA406" s="189">
        <f t="shared" si="809"/>
        <v>0</v>
      </c>
      <c r="BB406" s="142">
        <v>44105</v>
      </c>
      <c r="BC406" s="27" t="s">
        <v>291</v>
      </c>
      <c r="BD406" s="27" t="str">
        <f>IF(MATRIZASPECTOS[[#This Row],[(E) Tipo de valoración extraordinaria 2020]]="","",IF(MATRIZASPECTOS[[#This Row],[(E) Tipo de valoración extraordinaria 2020]]="Manual","",MATRIZASPECTOS[[#This Row],[(2) Probabilidad]]))</f>
        <v>Probable</v>
      </c>
      <c r="BE406" s="27" t="str">
        <f>IF(MATRIZASPECTOS[[#This Row],[(E) Tipo de valoración extraordinaria 2020]]="","",IF(MATRIZASPECTOS[[#This Row],[(E) Tipo de valoración extraordinaria 2020]]="Manual","",MATRIZASPECTOS[[#This Row],[(2) Consecuencia]]))</f>
        <v>Moderada</v>
      </c>
      <c r="BF406" s="27" t="str">
        <f t="shared" si="810"/>
        <v>Bajo</v>
      </c>
      <c r="BG406" s="27">
        <f t="shared" si="811"/>
        <v>3</v>
      </c>
      <c r="BH406" s="27">
        <f t="shared" si="812"/>
        <v>3</v>
      </c>
      <c r="BI406" s="27">
        <f t="shared" si="801"/>
        <v>9</v>
      </c>
      <c r="BJ406" s="29">
        <f t="shared" si="813"/>
        <v>9</v>
      </c>
      <c r="BK406" s="27" t="str">
        <f t="shared" ref="BK406:BK472" si="818">IF(BJ406="","",IF(BJ406&lt;=10,"Tolerable",IF(BJ406&lt;=15,"Potencialmente no tolerable",IF(BJ406&gt;15,"No tolerable",""))))</f>
        <v>Tolerable</v>
      </c>
      <c r="BL406" s="27" t="str">
        <f t="shared" si="814"/>
        <v>No</v>
      </c>
      <c r="BM406" s="53" t="s">
        <v>406</v>
      </c>
      <c r="BN406" s="37"/>
      <c r="BO406" s="29">
        <f t="shared" si="815"/>
        <v>0</v>
      </c>
      <c r="BP406" s="28"/>
      <c r="BQ406" s="29" t="str">
        <f t="shared" si="778"/>
        <v/>
      </c>
      <c r="BR406" s="27"/>
      <c r="BS406" s="49" t="str">
        <f t="shared" si="779"/>
        <v/>
      </c>
      <c r="BT406" s="25"/>
      <c r="BU406" s="27">
        <f t="shared" si="816"/>
        <v>9</v>
      </c>
      <c r="BV406" s="27" t="str">
        <f t="shared" si="817"/>
        <v>Tolerable</v>
      </c>
      <c r="BW406" s="29" t="str">
        <f t="shared" si="780"/>
        <v/>
      </c>
      <c r="BX406" s="27" t="str">
        <f t="shared" si="781"/>
        <v/>
      </c>
      <c r="BY406" s="27" t="str">
        <f t="shared" si="782"/>
        <v/>
      </c>
      <c r="BZ406" s="53"/>
      <c r="CA406" s="37"/>
      <c r="CB406" s="29" t="str">
        <f t="shared" si="783"/>
        <v/>
      </c>
      <c r="CC406" s="28"/>
      <c r="CD406" s="29" t="str">
        <f t="shared" si="784"/>
        <v/>
      </c>
      <c r="CE406" s="27"/>
      <c r="CF406" s="49" t="str">
        <f t="shared" si="785"/>
        <v/>
      </c>
      <c r="CG406" s="25"/>
      <c r="CH406" s="27" t="str">
        <f t="shared" si="786"/>
        <v/>
      </c>
      <c r="CI406" s="27" t="str">
        <f t="shared" si="787"/>
        <v/>
      </c>
      <c r="CJ406" s="29" t="str">
        <f t="shared" si="788"/>
        <v/>
      </c>
      <c r="CK406" s="27" t="str">
        <f t="shared" si="789"/>
        <v/>
      </c>
      <c r="CL406" s="27" t="str">
        <f t="shared" si="790"/>
        <v/>
      </c>
      <c r="CM406" s="53"/>
      <c r="CN406" s="37"/>
      <c r="CO406" s="29" t="str">
        <f t="shared" si="791"/>
        <v/>
      </c>
      <c r="CP406" s="28"/>
      <c r="CQ406" s="29" t="str">
        <f t="shared" si="792"/>
        <v/>
      </c>
      <c r="CR406" s="27"/>
      <c r="CS406" s="49" t="str">
        <f t="shared" si="793"/>
        <v/>
      </c>
      <c r="CT406" s="25"/>
      <c r="CU406" s="27" t="str">
        <f t="shared" si="794"/>
        <v/>
      </c>
      <c r="CV406" s="27" t="str">
        <f t="shared" si="795"/>
        <v/>
      </c>
      <c r="CW406" s="29" t="str">
        <f t="shared" si="796"/>
        <v/>
      </c>
      <c r="CX406" s="27" t="str">
        <f t="shared" si="797"/>
        <v/>
      </c>
      <c r="CY406" s="27" t="str">
        <f t="shared" si="798"/>
        <v/>
      </c>
      <c r="CZ406" s="30"/>
    </row>
    <row r="407" spans="1:104" ht="45.75" thickBot="1" x14ac:dyDescent="0.3">
      <c r="A407" s="17">
        <v>404</v>
      </c>
      <c r="B407" s="18" t="str">
        <f t="shared" si="768"/>
        <v>Gestión del Talento Humano</v>
      </c>
      <c r="C407" s="18" t="str">
        <f t="shared" si="769"/>
        <v>Generación de emisiones</v>
      </c>
      <c r="D407" s="18" t="str">
        <f t="shared" si="770"/>
        <v>Contaminación por emisión de contaminantes criterio</v>
      </c>
      <c r="E407" s="35">
        <v>43647</v>
      </c>
      <c r="F407" s="167" t="s">
        <v>334</v>
      </c>
      <c r="G407" s="99" t="s">
        <v>177</v>
      </c>
      <c r="H407" s="99" t="s">
        <v>336</v>
      </c>
      <c r="I407" s="26" t="s">
        <v>14</v>
      </c>
      <c r="J407" s="27" t="s">
        <v>91</v>
      </c>
      <c r="K407" s="104" t="s">
        <v>262</v>
      </c>
      <c r="L407" s="53" t="s">
        <v>271</v>
      </c>
      <c r="M407" s="37" t="s">
        <v>68</v>
      </c>
      <c r="N407" s="26" t="s">
        <v>219</v>
      </c>
      <c r="O407" s="26" t="s">
        <v>461</v>
      </c>
      <c r="P407" s="26" t="s">
        <v>19</v>
      </c>
      <c r="Q407" s="26" t="s">
        <v>46</v>
      </c>
      <c r="R407" s="27" t="s">
        <v>71</v>
      </c>
      <c r="S407" s="55" t="s">
        <v>74</v>
      </c>
      <c r="T407" s="35">
        <v>43647</v>
      </c>
      <c r="U407" s="27" t="s">
        <v>100</v>
      </c>
      <c r="V407" s="27" t="s">
        <v>103</v>
      </c>
      <c r="W407" s="27" t="str">
        <f t="shared" si="771"/>
        <v>Bajo</v>
      </c>
      <c r="X407" s="27">
        <f t="shared" si="799"/>
        <v>3</v>
      </c>
      <c r="Y407" s="27">
        <f t="shared" si="800"/>
        <v>3</v>
      </c>
      <c r="Z407" s="27">
        <f t="shared" si="772"/>
        <v>9</v>
      </c>
      <c r="AA407" s="27" t="str">
        <f t="shared" si="773"/>
        <v>Tolerable</v>
      </c>
      <c r="AB407" s="27" t="str">
        <f t="shared" si="774"/>
        <v>No</v>
      </c>
      <c r="AC407" s="53" t="s">
        <v>306</v>
      </c>
      <c r="AD407" s="80" t="s">
        <v>230</v>
      </c>
      <c r="AE407" s="78">
        <v>0</v>
      </c>
      <c r="AF407" s="83">
        <v>0</v>
      </c>
      <c r="AG407" s="29">
        <f t="shared" si="775"/>
        <v>0</v>
      </c>
      <c r="AH407" s="27">
        <v>0</v>
      </c>
      <c r="AI407" s="184">
        <f t="shared" si="802"/>
        <v>0</v>
      </c>
      <c r="AJ407" s="142">
        <v>44006</v>
      </c>
      <c r="AK407" s="142" t="s">
        <v>291</v>
      </c>
      <c r="AL407" s="152" t="str">
        <f>IF(MATRIZASPECTOS[[#This Row],[(2) Tipo de valoración 2020]]="","",IF(MATRIZASPECTOS[[#This Row],[(2) Tipo de valoración 2020]]="Manual","",MATRIZASPECTOS[[#This Row],[Probabilidad]]))</f>
        <v>Probable</v>
      </c>
      <c r="AM407" s="152" t="str">
        <f>IF(MATRIZASPECTOS[[#This Row],[(2) Tipo de valoración 2020]]="","",IF(MATRIZASPECTOS[[#This Row],[(2) Tipo de valoración 2020]]="Manual","",MATRIZASPECTOS[[#This Row],[Consecuencia]]))</f>
        <v>Moderada</v>
      </c>
      <c r="AN407" s="153" t="str">
        <f t="shared" si="803"/>
        <v>Bajo</v>
      </c>
      <c r="AO407" s="153">
        <f t="shared" si="804"/>
        <v>3</v>
      </c>
      <c r="AP407" s="153">
        <f t="shared" si="805"/>
        <v>3</v>
      </c>
      <c r="AQ407" s="27">
        <f t="shared" si="806"/>
        <v>9</v>
      </c>
      <c r="AR407" s="29">
        <f t="shared" si="807"/>
        <v>9</v>
      </c>
      <c r="AS407" s="27" t="str">
        <f t="shared" si="776"/>
        <v>Tolerable</v>
      </c>
      <c r="AT407" s="27" t="str">
        <f t="shared" si="777"/>
        <v>No</v>
      </c>
      <c r="AU407" s="140" t="s">
        <v>302</v>
      </c>
      <c r="AV407" s="37" t="s">
        <v>230</v>
      </c>
      <c r="AW407" s="27">
        <v>0</v>
      </c>
      <c r="AX407" s="191">
        <v>0</v>
      </c>
      <c r="AY407" s="29">
        <f t="shared" si="808"/>
        <v>0</v>
      </c>
      <c r="AZ407" s="27">
        <v>0</v>
      </c>
      <c r="BA407" s="189">
        <f t="shared" si="809"/>
        <v>0</v>
      </c>
      <c r="BB407" s="142">
        <v>44105</v>
      </c>
      <c r="BC407" s="27" t="s">
        <v>291</v>
      </c>
      <c r="BD407" s="27" t="str">
        <f>IF(MATRIZASPECTOS[[#This Row],[(E) Tipo de valoración extraordinaria 2020]]="","",IF(MATRIZASPECTOS[[#This Row],[(E) Tipo de valoración extraordinaria 2020]]="Manual","",MATRIZASPECTOS[[#This Row],[(2) Probabilidad]]))</f>
        <v>Probable</v>
      </c>
      <c r="BE407" s="27" t="str">
        <f>IF(MATRIZASPECTOS[[#This Row],[(E) Tipo de valoración extraordinaria 2020]]="","",IF(MATRIZASPECTOS[[#This Row],[(E) Tipo de valoración extraordinaria 2020]]="Manual","",MATRIZASPECTOS[[#This Row],[(2) Consecuencia]]))</f>
        <v>Moderada</v>
      </c>
      <c r="BF407" s="27" t="str">
        <f t="shared" si="810"/>
        <v>Bajo</v>
      </c>
      <c r="BG407" s="27">
        <f t="shared" si="811"/>
        <v>3</v>
      </c>
      <c r="BH407" s="27">
        <f t="shared" si="812"/>
        <v>3</v>
      </c>
      <c r="BI407" s="27">
        <f t="shared" si="801"/>
        <v>9</v>
      </c>
      <c r="BJ407" s="29">
        <f t="shared" si="813"/>
        <v>9</v>
      </c>
      <c r="BK407" s="27" t="str">
        <f t="shared" si="818"/>
        <v>Tolerable</v>
      </c>
      <c r="BL407" s="27" t="str">
        <f t="shared" si="814"/>
        <v>No</v>
      </c>
      <c r="BM407" s="53" t="s">
        <v>414</v>
      </c>
      <c r="BN407" s="37"/>
      <c r="BO407" s="29">
        <f t="shared" si="815"/>
        <v>0</v>
      </c>
      <c r="BP407" s="28"/>
      <c r="BQ407" s="29" t="str">
        <f t="shared" si="778"/>
        <v/>
      </c>
      <c r="BR407" s="27"/>
      <c r="BS407" s="49" t="str">
        <f t="shared" si="779"/>
        <v/>
      </c>
      <c r="BT407" s="25"/>
      <c r="BU407" s="27">
        <f t="shared" si="816"/>
        <v>9</v>
      </c>
      <c r="BV407" s="27" t="str">
        <f t="shared" si="817"/>
        <v>Tolerable</v>
      </c>
      <c r="BW407" s="29" t="str">
        <f t="shared" si="780"/>
        <v/>
      </c>
      <c r="BX407" s="27" t="str">
        <f t="shared" si="781"/>
        <v/>
      </c>
      <c r="BY407" s="27" t="str">
        <f t="shared" si="782"/>
        <v/>
      </c>
      <c r="BZ407" s="53"/>
      <c r="CA407" s="37"/>
      <c r="CB407" s="29" t="str">
        <f t="shared" si="783"/>
        <v/>
      </c>
      <c r="CC407" s="28"/>
      <c r="CD407" s="29" t="str">
        <f t="shared" si="784"/>
        <v/>
      </c>
      <c r="CE407" s="27"/>
      <c r="CF407" s="49" t="str">
        <f t="shared" si="785"/>
        <v/>
      </c>
      <c r="CG407" s="25"/>
      <c r="CH407" s="27" t="str">
        <f t="shared" si="786"/>
        <v/>
      </c>
      <c r="CI407" s="27" t="str">
        <f t="shared" si="787"/>
        <v/>
      </c>
      <c r="CJ407" s="29" t="str">
        <f t="shared" si="788"/>
        <v/>
      </c>
      <c r="CK407" s="27" t="str">
        <f t="shared" si="789"/>
        <v/>
      </c>
      <c r="CL407" s="27" t="str">
        <f t="shared" si="790"/>
        <v/>
      </c>
      <c r="CM407" s="53"/>
      <c r="CN407" s="37"/>
      <c r="CO407" s="29" t="str">
        <f t="shared" si="791"/>
        <v/>
      </c>
      <c r="CP407" s="28"/>
      <c r="CQ407" s="29" t="str">
        <f t="shared" si="792"/>
        <v/>
      </c>
      <c r="CR407" s="27"/>
      <c r="CS407" s="49" t="str">
        <f t="shared" si="793"/>
        <v/>
      </c>
      <c r="CT407" s="25"/>
      <c r="CU407" s="27" t="str">
        <f t="shared" si="794"/>
        <v/>
      </c>
      <c r="CV407" s="27" t="str">
        <f t="shared" si="795"/>
        <v/>
      </c>
      <c r="CW407" s="29" t="str">
        <f t="shared" si="796"/>
        <v/>
      </c>
      <c r="CX407" s="27" t="str">
        <f t="shared" si="797"/>
        <v/>
      </c>
      <c r="CY407" s="27" t="str">
        <f t="shared" si="798"/>
        <v/>
      </c>
      <c r="CZ407" s="30"/>
    </row>
    <row r="408" spans="1:104" ht="45.75" thickBot="1" x14ac:dyDescent="0.3">
      <c r="A408" s="17">
        <v>405</v>
      </c>
      <c r="B408" s="18" t="str">
        <f t="shared" si="768"/>
        <v>Gestión del Talento Humano</v>
      </c>
      <c r="C408" s="18" t="str">
        <f t="shared" si="769"/>
        <v>Generación de emisiones</v>
      </c>
      <c r="D408" s="18" t="str">
        <f t="shared" si="770"/>
        <v>Contaminación por emisión de ruido</v>
      </c>
      <c r="E408" s="35">
        <v>43647</v>
      </c>
      <c r="F408" s="167" t="s">
        <v>334</v>
      </c>
      <c r="G408" s="99" t="s">
        <v>177</v>
      </c>
      <c r="H408" s="99" t="s">
        <v>336</v>
      </c>
      <c r="I408" s="26" t="s">
        <v>14</v>
      </c>
      <c r="J408" s="27" t="s">
        <v>91</v>
      </c>
      <c r="K408" s="104" t="s">
        <v>262</v>
      </c>
      <c r="L408" s="53" t="s">
        <v>271</v>
      </c>
      <c r="M408" s="37" t="s">
        <v>68</v>
      </c>
      <c r="N408" s="26" t="s">
        <v>220</v>
      </c>
      <c r="O408" s="26" t="s">
        <v>461</v>
      </c>
      <c r="P408" s="26" t="s">
        <v>19</v>
      </c>
      <c r="Q408" s="26" t="s">
        <v>43</v>
      </c>
      <c r="R408" s="27" t="s">
        <v>71</v>
      </c>
      <c r="S408" s="55" t="s">
        <v>74</v>
      </c>
      <c r="T408" s="35">
        <v>43647</v>
      </c>
      <c r="U408" s="27" t="s">
        <v>100</v>
      </c>
      <c r="V408" s="27" t="s">
        <v>102</v>
      </c>
      <c r="W408" s="27" t="str">
        <f t="shared" si="771"/>
        <v>Bajo</v>
      </c>
      <c r="X408" s="27">
        <f t="shared" si="799"/>
        <v>3</v>
      </c>
      <c r="Y408" s="27">
        <f t="shared" si="800"/>
        <v>1</v>
      </c>
      <c r="Z408" s="27">
        <f t="shared" si="772"/>
        <v>3</v>
      </c>
      <c r="AA408" s="27" t="str">
        <f t="shared" si="773"/>
        <v>Tolerable</v>
      </c>
      <c r="AB408" s="27" t="str">
        <f t="shared" si="774"/>
        <v>No</v>
      </c>
      <c r="AC408" s="53" t="s">
        <v>306</v>
      </c>
      <c r="AD408" s="80" t="s">
        <v>230</v>
      </c>
      <c r="AE408" s="78">
        <v>0</v>
      </c>
      <c r="AF408" s="83">
        <v>0</v>
      </c>
      <c r="AG408" s="29">
        <f t="shared" si="775"/>
        <v>0</v>
      </c>
      <c r="AH408" s="27">
        <v>0</v>
      </c>
      <c r="AI408" s="184">
        <f t="shared" si="802"/>
        <v>0</v>
      </c>
      <c r="AJ408" s="142">
        <v>44006</v>
      </c>
      <c r="AK408" s="142" t="s">
        <v>291</v>
      </c>
      <c r="AL408" s="152" t="str">
        <f>IF(MATRIZASPECTOS[[#This Row],[(2) Tipo de valoración 2020]]="","",IF(MATRIZASPECTOS[[#This Row],[(2) Tipo de valoración 2020]]="Manual","",MATRIZASPECTOS[[#This Row],[Probabilidad]]))</f>
        <v>Probable</v>
      </c>
      <c r="AM408" s="152" t="str">
        <f>IF(MATRIZASPECTOS[[#This Row],[(2) Tipo de valoración 2020]]="","",IF(MATRIZASPECTOS[[#This Row],[(2) Tipo de valoración 2020]]="Manual","",MATRIZASPECTOS[[#This Row],[Consecuencia]]))</f>
        <v>Baja</v>
      </c>
      <c r="AN408" s="153" t="str">
        <f t="shared" si="803"/>
        <v>Bajo</v>
      </c>
      <c r="AO408" s="153">
        <f t="shared" si="804"/>
        <v>3</v>
      </c>
      <c r="AP408" s="153">
        <f t="shared" si="805"/>
        <v>1</v>
      </c>
      <c r="AQ408" s="27">
        <f t="shared" si="806"/>
        <v>3</v>
      </c>
      <c r="AR408" s="29">
        <f t="shared" si="807"/>
        <v>3</v>
      </c>
      <c r="AS408" s="27" t="str">
        <f t="shared" si="776"/>
        <v>Tolerable</v>
      </c>
      <c r="AT408" s="27" t="str">
        <f t="shared" si="777"/>
        <v>No</v>
      </c>
      <c r="AU408" s="140" t="s">
        <v>302</v>
      </c>
      <c r="AV408" s="37" t="s">
        <v>230</v>
      </c>
      <c r="AW408" s="27">
        <v>0</v>
      </c>
      <c r="AX408" s="191">
        <v>0</v>
      </c>
      <c r="AY408" s="29">
        <f t="shared" si="808"/>
        <v>0</v>
      </c>
      <c r="AZ408" s="27">
        <v>0</v>
      </c>
      <c r="BA408" s="189">
        <f t="shared" si="809"/>
        <v>0</v>
      </c>
      <c r="BB408" s="145">
        <v>44105</v>
      </c>
      <c r="BC408" s="27" t="s">
        <v>291</v>
      </c>
      <c r="BD408" s="27" t="str">
        <f>IF(MATRIZASPECTOS[[#This Row],[(E) Tipo de valoración extraordinaria 2020]]="","",IF(MATRIZASPECTOS[[#This Row],[(E) Tipo de valoración extraordinaria 2020]]="Manual","",MATRIZASPECTOS[[#This Row],[(2) Probabilidad]]))</f>
        <v>Probable</v>
      </c>
      <c r="BE408" s="27" t="str">
        <f>IF(MATRIZASPECTOS[[#This Row],[(E) Tipo de valoración extraordinaria 2020]]="","",IF(MATRIZASPECTOS[[#This Row],[(E) Tipo de valoración extraordinaria 2020]]="Manual","",MATRIZASPECTOS[[#This Row],[(2) Consecuencia]]))</f>
        <v>Baja</v>
      </c>
      <c r="BF408" s="27" t="str">
        <f t="shared" si="810"/>
        <v>Bajo</v>
      </c>
      <c r="BG408" s="27">
        <f t="shared" si="811"/>
        <v>3</v>
      </c>
      <c r="BH408" s="27">
        <f t="shared" si="812"/>
        <v>1</v>
      </c>
      <c r="BI408" s="27">
        <f t="shared" si="801"/>
        <v>3</v>
      </c>
      <c r="BJ408" s="29">
        <f t="shared" si="813"/>
        <v>3</v>
      </c>
      <c r="BK408" s="27" t="str">
        <f t="shared" si="818"/>
        <v>Tolerable</v>
      </c>
      <c r="BL408" s="27" t="str">
        <f t="shared" si="814"/>
        <v>No</v>
      </c>
      <c r="BM408" s="53" t="s">
        <v>437</v>
      </c>
      <c r="BN408" s="37"/>
      <c r="BO408" s="29">
        <f t="shared" si="815"/>
        <v>0</v>
      </c>
      <c r="BP408" s="28"/>
      <c r="BQ408" s="29" t="str">
        <f t="shared" si="778"/>
        <v/>
      </c>
      <c r="BR408" s="27"/>
      <c r="BS408" s="49" t="str">
        <f t="shared" si="779"/>
        <v/>
      </c>
      <c r="BT408" s="25"/>
      <c r="BU408" s="27">
        <f t="shared" si="816"/>
        <v>3</v>
      </c>
      <c r="BV408" s="27" t="str">
        <f t="shared" si="817"/>
        <v>Tolerable</v>
      </c>
      <c r="BW408" s="29" t="str">
        <f t="shared" si="780"/>
        <v/>
      </c>
      <c r="BX408" s="27" t="str">
        <f t="shared" si="781"/>
        <v/>
      </c>
      <c r="BY408" s="27" t="str">
        <f t="shared" si="782"/>
        <v/>
      </c>
      <c r="BZ408" s="53"/>
      <c r="CA408" s="37"/>
      <c r="CB408" s="29" t="str">
        <f t="shared" si="783"/>
        <v/>
      </c>
      <c r="CC408" s="28"/>
      <c r="CD408" s="29" t="str">
        <f t="shared" si="784"/>
        <v/>
      </c>
      <c r="CE408" s="27"/>
      <c r="CF408" s="49" t="str">
        <f t="shared" si="785"/>
        <v/>
      </c>
      <c r="CG408" s="25"/>
      <c r="CH408" s="27" t="str">
        <f t="shared" si="786"/>
        <v/>
      </c>
      <c r="CI408" s="27" t="str">
        <f t="shared" si="787"/>
        <v/>
      </c>
      <c r="CJ408" s="29" t="str">
        <f t="shared" si="788"/>
        <v/>
      </c>
      <c r="CK408" s="27" t="str">
        <f t="shared" si="789"/>
        <v/>
      </c>
      <c r="CL408" s="27" t="str">
        <f t="shared" si="790"/>
        <v/>
      </c>
      <c r="CM408" s="53"/>
      <c r="CN408" s="37"/>
      <c r="CO408" s="29" t="str">
        <f t="shared" si="791"/>
        <v/>
      </c>
      <c r="CP408" s="28"/>
      <c r="CQ408" s="29" t="str">
        <f t="shared" si="792"/>
        <v/>
      </c>
      <c r="CR408" s="27"/>
      <c r="CS408" s="49" t="str">
        <f t="shared" si="793"/>
        <v/>
      </c>
      <c r="CT408" s="25"/>
      <c r="CU408" s="27" t="str">
        <f t="shared" si="794"/>
        <v/>
      </c>
      <c r="CV408" s="27" t="str">
        <f t="shared" si="795"/>
        <v/>
      </c>
      <c r="CW408" s="29" t="str">
        <f t="shared" si="796"/>
        <v/>
      </c>
      <c r="CX408" s="27" t="str">
        <f t="shared" si="797"/>
        <v/>
      </c>
      <c r="CY408" s="27" t="str">
        <f t="shared" si="798"/>
        <v/>
      </c>
      <c r="CZ408" s="30"/>
    </row>
    <row r="409" spans="1:104" ht="72.75" thickBot="1" x14ac:dyDescent="0.3">
      <c r="A409" s="17">
        <v>406</v>
      </c>
      <c r="B409" s="18" t="str">
        <f t="shared" si="768"/>
        <v>Gestión del Talento Humano</v>
      </c>
      <c r="C409" s="18" t="str">
        <f t="shared" si="769"/>
        <v>Generación de residuos</v>
      </c>
      <c r="D409" s="18" t="str">
        <f t="shared" si="770"/>
        <v>Contaminación por generación de residuos ordinarios</v>
      </c>
      <c r="E409" s="35">
        <v>43647</v>
      </c>
      <c r="F409" s="167" t="s">
        <v>334</v>
      </c>
      <c r="G409" s="99" t="s">
        <v>177</v>
      </c>
      <c r="H409" s="99" t="s">
        <v>336</v>
      </c>
      <c r="I409" s="26" t="s">
        <v>14</v>
      </c>
      <c r="J409" s="27" t="s">
        <v>91</v>
      </c>
      <c r="K409" s="104" t="s">
        <v>223</v>
      </c>
      <c r="L409" s="53" t="s">
        <v>271</v>
      </c>
      <c r="M409" s="37" t="s">
        <v>68</v>
      </c>
      <c r="N409" s="26" t="s">
        <v>209</v>
      </c>
      <c r="O409" s="26" t="s">
        <v>461</v>
      </c>
      <c r="P409" s="26" t="s">
        <v>23</v>
      </c>
      <c r="Q409" s="26" t="s">
        <v>55</v>
      </c>
      <c r="R409" s="27" t="s">
        <v>71</v>
      </c>
      <c r="S409" s="55" t="s">
        <v>76</v>
      </c>
      <c r="T409" s="35">
        <v>43647</v>
      </c>
      <c r="U409" s="27" t="s">
        <v>101</v>
      </c>
      <c r="V409" s="27" t="s">
        <v>104</v>
      </c>
      <c r="W409" s="27" t="str">
        <f t="shared" si="771"/>
        <v>Alto</v>
      </c>
      <c r="X409" s="27">
        <f t="shared" si="799"/>
        <v>5</v>
      </c>
      <c r="Y409" s="27">
        <f t="shared" si="800"/>
        <v>5</v>
      </c>
      <c r="Z409" s="27">
        <f t="shared" si="772"/>
        <v>25</v>
      </c>
      <c r="AA409" s="27" t="str">
        <f t="shared" si="773"/>
        <v>No tolerable</v>
      </c>
      <c r="AB409" s="27" t="str">
        <f t="shared" si="774"/>
        <v>Si</v>
      </c>
      <c r="AC409" s="140" t="s">
        <v>312</v>
      </c>
      <c r="AD409" s="80" t="s">
        <v>284</v>
      </c>
      <c r="AE409" s="78">
        <v>0.97</v>
      </c>
      <c r="AF409" s="83">
        <v>0</v>
      </c>
      <c r="AG409" s="29">
        <f t="shared" si="775"/>
        <v>0.97</v>
      </c>
      <c r="AH409" s="27">
        <v>0.74</v>
      </c>
      <c r="AI409" s="184">
        <f t="shared" si="802"/>
        <v>0.23711340206185566</v>
      </c>
      <c r="AJ409" s="142">
        <v>44006</v>
      </c>
      <c r="AK409" s="142" t="s">
        <v>291</v>
      </c>
      <c r="AL409" s="152" t="str">
        <f>IF(MATRIZASPECTOS[[#This Row],[(2) Tipo de valoración 2020]]="","",IF(MATRIZASPECTOS[[#This Row],[(2) Tipo de valoración 2020]]="Manual","",MATRIZASPECTOS[[#This Row],[Probabilidad]]))</f>
        <v>Certeza</v>
      </c>
      <c r="AM409" s="152" t="str">
        <f>IF(MATRIZASPECTOS[[#This Row],[(2) Tipo de valoración 2020]]="","",IF(MATRIZASPECTOS[[#This Row],[(2) Tipo de valoración 2020]]="Manual","",MATRIZASPECTOS[[#This Row],[Consecuencia]]))</f>
        <v>Alta</v>
      </c>
      <c r="AN409" s="153" t="str">
        <f t="shared" si="803"/>
        <v>Alto</v>
      </c>
      <c r="AO409" s="153">
        <f t="shared" si="804"/>
        <v>5</v>
      </c>
      <c r="AP409" s="153">
        <f t="shared" si="805"/>
        <v>5</v>
      </c>
      <c r="AQ409" s="27">
        <f t="shared" si="806"/>
        <v>25</v>
      </c>
      <c r="AR409" s="29">
        <f t="shared" si="807"/>
        <v>19.072164948453608</v>
      </c>
      <c r="AS409" s="27" t="str">
        <f t="shared" si="776"/>
        <v>No tolerable</v>
      </c>
      <c r="AT409" s="27" t="str">
        <f t="shared" si="777"/>
        <v>Si</v>
      </c>
      <c r="AU409" s="140" t="s">
        <v>304</v>
      </c>
      <c r="AV409" s="37" t="s">
        <v>284</v>
      </c>
      <c r="AW409" s="27">
        <v>0.74</v>
      </c>
      <c r="AX409" s="191">
        <v>-0.18</v>
      </c>
      <c r="AY409" s="29">
        <f t="shared" si="808"/>
        <v>0.87319999999999998</v>
      </c>
      <c r="AZ409" s="27">
        <v>0.28000000000000003</v>
      </c>
      <c r="BA409" s="189">
        <f t="shared" si="809"/>
        <v>0.67934035730645892</v>
      </c>
      <c r="BB409" s="143">
        <v>44105</v>
      </c>
      <c r="BC409" s="27" t="s">
        <v>291</v>
      </c>
      <c r="BD409" s="27" t="str">
        <f>IF(MATRIZASPECTOS[[#This Row],[(E) Tipo de valoración extraordinaria 2020]]="","",IF(MATRIZASPECTOS[[#This Row],[(E) Tipo de valoración extraordinaria 2020]]="Manual","",MATRIZASPECTOS[[#This Row],[(2) Probabilidad]]))</f>
        <v>Certeza</v>
      </c>
      <c r="BE409" s="27" t="str">
        <f>IF(MATRIZASPECTOS[[#This Row],[(E) Tipo de valoración extraordinaria 2020]]="","",IF(MATRIZASPECTOS[[#This Row],[(E) Tipo de valoración extraordinaria 2020]]="Manual","",MATRIZASPECTOS[[#This Row],[(2) Consecuencia]]))</f>
        <v>Alta</v>
      </c>
      <c r="BF409" s="27" t="str">
        <f t="shared" si="810"/>
        <v>Alto</v>
      </c>
      <c r="BG409" s="27">
        <f t="shared" si="811"/>
        <v>5</v>
      </c>
      <c r="BH409" s="27">
        <f t="shared" si="812"/>
        <v>5</v>
      </c>
      <c r="BI409" s="29">
        <f t="shared" si="801"/>
        <v>19.072164948453608</v>
      </c>
      <c r="BJ409" s="29">
        <f t="shared" si="813"/>
        <v>6.2956735977634128</v>
      </c>
      <c r="BK409" s="27" t="str">
        <f t="shared" si="818"/>
        <v>Tolerable</v>
      </c>
      <c r="BL409" s="27" t="str">
        <f t="shared" si="814"/>
        <v>No</v>
      </c>
      <c r="BM409" s="53" t="s">
        <v>454</v>
      </c>
      <c r="BN409" s="37"/>
      <c r="BO409" s="29">
        <f t="shared" si="815"/>
        <v>0.74</v>
      </c>
      <c r="BP409" s="28"/>
      <c r="BQ409" s="29" t="str">
        <f t="shared" si="778"/>
        <v/>
      </c>
      <c r="BR409" s="27"/>
      <c r="BS409" s="49" t="str">
        <f t="shared" si="779"/>
        <v/>
      </c>
      <c r="BT409" s="25"/>
      <c r="BU409" s="27">
        <f t="shared" si="816"/>
        <v>19.072164948453608</v>
      </c>
      <c r="BV409" s="27" t="str">
        <f t="shared" si="817"/>
        <v>No tolerable</v>
      </c>
      <c r="BW409" s="29" t="str">
        <f t="shared" si="780"/>
        <v/>
      </c>
      <c r="BX409" s="27" t="str">
        <f t="shared" si="781"/>
        <v/>
      </c>
      <c r="BY409" s="27" t="str">
        <f t="shared" si="782"/>
        <v/>
      </c>
      <c r="BZ409" s="53"/>
      <c r="CA409" s="37"/>
      <c r="CB409" s="29" t="str">
        <f t="shared" si="783"/>
        <v/>
      </c>
      <c r="CC409" s="28"/>
      <c r="CD409" s="29" t="str">
        <f t="shared" si="784"/>
        <v/>
      </c>
      <c r="CE409" s="27"/>
      <c r="CF409" s="49" t="str">
        <f t="shared" si="785"/>
        <v/>
      </c>
      <c r="CG409" s="25"/>
      <c r="CH409" s="27" t="str">
        <f t="shared" si="786"/>
        <v/>
      </c>
      <c r="CI409" s="27" t="str">
        <f t="shared" si="787"/>
        <v/>
      </c>
      <c r="CJ409" s="29" t="str">
        <f t="shared" si="788"/>
        <v/>
      </c>
      <c r="CK409" s="27" t="str">
        <f t="shared" si="789"/>
        <v/>
      </c>
      <c r="CL409" s="27" t="str">
        <f t="shared" si="790"/>
        <v/>
      </c>
      <c r="CM409" s="53"/>
      <c r="CN409" s="37"/>
      <c r="CO409" s="29" t="str">
        <f t="shared" si="791"/>
        <v/>
      </c>
      <c r="CP409" s="28"/>
      <c r="CQ409" s="29" t="str">
        <f t="shared" si="792"/>
        <v/>
      </c>
      <c r="CR409" s="27"/>
      <c r="CS409" s="49" t="str">
        <f t="shared" si="793"/>
        <v/>
      </c>
      <c r="CT409" s="25"/>
      <c r="CU409" s="27" t="str">
        <f t="shared" si="794"/>
        <v/>
      </c>
      <c r="CV409" s="27" t="str">
        <f t="shared" si="795"/>
        <v/>
      </c>
      <c r="CW409" s="29" t="str">
        <f t="shared" si="796"/>
        <v/>
      </c>
      <c r="CX409" s="27" t="str">
        <f t="shared" si="797"/>
        <v/>
      </c>
      <c r="CY409" s="27" t="str">
        <f t="shared" si="798"/>
        <v/>
      </c>
      <c r="CZ409" s="30"/>
    </row>
    <row r="410" spans="1:104" ht="72.75" thickBot="1" x14ac:dyDescent="0.3">
      <c r="A410" s="17">
        <v>407</v>
      </c>
      <c r="B410" s="18" t="str">
        <f t="shared" si="768"/>
        <v>Gestión del Talento Humano</v>
      </c>
      <c r="C410" s="18" t="str">
        <f t="shared" si="769"/>
        <v>Generación de residuos</v>
      </c>
      <c r="D410" s="18" t="str">
        <f t="shared" si="770"/>
        <v>Contaminación por generación de residuos ordinarios</v>
      </c>
      <c r="E410" s="35">
        <v>43647</v>
      </c>
      <c r="F410" s="167" t="s">
        <v>334</v>
      </c>
      <c r="G410" s="99" t="s">
        <v>177</v>
      </c>
      <c r="H410" s="99" t="s">
        <v>336</v>
      </c>
      <c r="I410" s="26" t="s">
        <v>14</v>
      </c>
      <c r="J410" s="27" t="s">
        <v>92</v>
      </c>
      <c r="K410" s="104" t="s">
        <v>221</v>
      </c>
      <c r="L410" s="53" t="s">
        <v>271</v>
      </c>
      <c r="M410" s="37" t="s">
        <v>68</v>
      </c>
      <c r="N410" s="26" t="s">
        <v>209</v>
      </c>
      <c r="O410" s="26" t="s">
        <v>461</v>
      </c>
      <c r="P410" s="26" t="s">
        <v>23</v>
      </c>
      <c r="Q410" s="26" t="s">
        <v>55</v>
      </c>
      <c r="R410" s="27" t="s">
        <v>71</v>
      </c>
      <c r="S410" s="55" t="s">
        <v>76</v>
      </c>
      <c r="T410" s="35">
        <v>43647</v>
      </c>
      <c r="U410" s="27" t="s">
        <v>101</v>
      </c>
      <c r="V410" s="27" t="s">
        <v>104</v>
      </c>
      <c r="W410" s="27" t="str">
        <f t="shared" si="771"/>
        <v>Alto</v>
      </c>
      <c r="X410" s="27">
        <f t="shared" si="799"/>
        <v>5</v>
      </c>
      <c r="Y410" s="27">
        <f t="shared" si="800"/>
        <v>5</v>
      </c>
      <c r="Z410" s="27">
        <f t="shared" si="772"/>
        <v>25</v>
      </c>
      <c r="AA410" s="27" t="str">
        <f t="shared" si="773"/>
        <v>No tolerable</v>
      </c>
      <c r="AB410" s="27" t="str">
        <f t="shared" si="774"/>
        <v>Si</v>
      </c>
      <c r="AC410" s="140" t="s">
        <v>312</v>
      </c>
      <c r="AD410" s="80" t="s">
        <v>284</v>
      </c>
      <c r="AE410" s="78">
        <v>0.97</v>
      </c>
      <c r="AF410" s="83">
        <v>0</v>
      </c>
      <c r="AG410" s="29">
        <f t="shared" si="775"/>
        <v>0.97</v>
      </c>
      <c r="AH410" s="27">
        <v>0.74</v>
      </c>
      <c r="AI410" s="184">
        <f t="shared" si="802"/>
        <v>0.23711340206185566</v>
      </c>
      <c r="AJ410" s="142">
        <v>44006</v>
      </c>
      <c r="AK410" s="142" t="s">
        <v>291</v>
      </c>
      <c r="AL410" s="152" t="str">
        <f>IF(MATRIZASPECTOS[[#This Row],[(2) Tipo de valoración 2020]]="","",IF(MATRIZASPECTOS[[#This Row],[(2) Tipo de valoración 2020]]="Manual","",MATRIZASPECTOS[[#This Row],[Probabilidad]]))</f>
        <v>Certeza</v>
      </c>
      <c r="AM410" s="152" t="str">
        <f>IF(MATRIZASPECTOS[[#This Row],[(2) Tipo de valoración 2020]]="","",IF(MATRIZASPECTOS[[#This Row],[(2) Tipo de valoración 2020]]="Manual","",MATRIZASPECTOS[[#This Row],[Consecuencia]]))</f>
        <v>Alta</v>
      </c>
      <c r="AN410" s="153" t="str">
        <f t="shared" si="803"/>
        <v>Alto</v>
      </c>
      <c r="AO410" s="153">
        <f t="shared" si="804"/>
        <v>5</v>
      </c>
      <c r="AP410" s="153">
        <f t="shared" si="805"/>
        <v>5</v>
      </c>
      <c r="AQ410" s="27">
        <f t="shared" si="806"/>
        <v>25</v>
      </c>
      <c r="AR410" s="29">
        <f t="shared" si="807"/>
        <v>19.072164948453608</v>
      </c>
      <c r="AS410" s="27" t="str">
        <f t="shared" si="776"/>
        <v>No tolerable</v>
      </c>
      <c r="AT410" s="27" t="str">
        <f t="shared" si="777"/>
        <v>Si</v>
      </c>
      <c r="AU410" s="140" t="s">
        <v>327</v>
      </c>
      <c r="AV410" s="37" t="s">
        <v>284</v>
      </c>
      <c r="AW410" s="27">
        <v>0.74</v>
      </c>
      <c r="AX410" s="191">
        <v>-0.18</v>
      </c>
      <c r="AY410" s="29">
        <f t="shared" si="808"/>
        <v>0.87319999999999998</v>
      </c>
      <c r="AZ410" s="27">
        <v>0.28000000000000003</v>
      </c>
      <c r="BA410" s="189">
        <f t="shared" si="809"/>
        <v>0.67934035730645892</v>
      </c>
      <c r="BB410" s="143">
        <v>44105</v>
      </c>
      <c r="BC410" s="27" t="s">
        <v>291</v>
      </c>
      <c r="BD410" s="27" t="str">
        <f>IF(MATRIZASPECTOS[[#This Row],[(E) Tipo de valoración extraordinaria 2020]]="","",IF(MATRIZASPECTOS[[#This Row],[(E) Tipo de valoración extraordinaria 2020]]="Manual","",MATRIZASPECTOS[[#This Row],[(2) Probabilidad]]))</f>
        <v>Certeza</v>
      </c>
      <c r="BE410" s="27" t="str">
        <f>IF(MATRIZASPECTOS[[#This Row],[(E) Tipo de valoración extraordinaria 2020]]="","",IF(MATRIZASPECTOS[[#This Row],[(E) Tipo de valoración extraordinaria 2020]]="Manual","",MATRIZASPECTOS[[#This Row],[(2) Consecuencia]]))</f>
        <v>Alta</v>
      </c>
      <c r="BF410" s="27" t="str">
        <f t="shared" si="810"/>
        <v>Alto</v>
      </c>
      <c r="BG410" s="27">
        <f t="shared" si="811"/>
        <v>5</v>
      </c>
      <c r="BH410" s="27">
        <f t="shared" si="812"/>
        <v>5</v>
      </c>
      <c r="BI410" s="29">
        <f t="shared" si="801"/>
        <v>19.072164948453608</v>
      </c>
      <c r="BJ410" s="29">
        <f t="shared" si="813"/>
        <v>6.2956735977634128</v>
      </c>
      <c r="BK410" s="27" t="str">
        <f t="shared" si="818"/>
        <v>Tolerable</v>
      </c>
      <c r="BL410" s="27" t="str">
        <f t="shared" si="814"/>
        <v>No</v>
      </c>
      <c r="BM410" s="53" t="s">
        <v>454</v>
      </c>
      <c r="BN410" s="37"/>
      <c r="BO410" s="29">
        <f t="shared" si="815"/>
        <v>0.74</v>
      </c>
      <c r="BP410" s="28"/>
      <c r="BQ410" s="29" t="str">
        <f t="shared" si="778"/>
        <v/>
      </c>
      <c r="BR410" s="27"/>
      <c r="BS410" s="49" t="str">
        <f t="shared" si="779"/>
        <v/>
      </c>
      <c r="BT410" s="25"/>
      <c r="BU410" s="27">
        <f t="shared" si="816"/>
        <v>19.072164948453608</v>
      </c>
      <c r="BV410" s="27" t="str">
        <f t="shared" si="817"/>
        <v>No tolerable</v>
      </c>
      <c r="BW410" s="29" t="str">
        <f t="shared" si="780"/>
        <v/>
      </c>
      <c r="BX410" s="27" t="str">
        <f t="shared" si="781"/>
        <v/>
      </c>
      <c r="BY410" s="27" t="str">
        <f t="shared" si="782"/>
        <v/>
      </c>
      <c r="BZ410" s="53"/>
      <c r="CA410" s="37"/>
      <c r="CB410" s="29" t="str">
        <f t="shared" si="783"/>
        <v/>
      </c>
      <c r="CC410" s="28"/>
      <c r="CD410" s="29" t="str">
        <f t="shared" si="784"/>
        <v/>
      </c>
      <c r="CE410" s="27"/>
      <c r="CF410" s="49" t="str">
        <f t="shared" si="785"/>
        <v/>
      </c>
      <c r="CG410" s="25"/>
      <c r="CH410" s="27" t="str">
        <f t="shared" si="786"/>
        <v/>
      </c>
      <c r="CI410" s="27" t="str">
        <f t="shared" si="787"/>
        <v/>
      </c>
      <c r="CJ410" s="29" t="str">
        <f t="shared" si="788"/>
        <v/>
      </c>
      <c r="CK410" s="27" t="str">
        <f t="shared" si="789"/>
        <v/>
      </c>
      <c r="CL410" s="27" t="str">
        <f t="shared" si="790"/>
        <v/>
      </c>
      <c r="CM410" s="53"/>
      <c r="CN410" s="37"/>
      <c r="CO410" s="29" t="str">
        <f t="shared" si="791"/>
        <v/>
      </c>
      <c r="CP410" s="28"/>
      <c r="CQ410" s="29" t="str">
        <f t="shared" si="792"/>
        <v/>
      </c>
      <c r="CR410" s="27"/>
      <c r="CS410" s="49" t="str">
        <f t="shared" si="793"/>
        <v/>
      </c>
      <c r="CT410" s="25"/>
      <c r="CU410" s="27" t="str">
        <f t="shared" si="794"/>
        <v/>
      </c>
      <c r="CV410" s="27" t="str">
        <f t="shared" si="795"/>
        <v/>
      </c>
      <c r="CW410" s="29" t="str">
        <f t="shared" si="796"/>
        <v/>
      </c>
      <c r="CX410" s="27" t="str">
        <f t="shared" si="797"/>
        <v/>
      </c>
      <c r="CY410" s="27" t="str">
        <f t="shared" si="798"/>
        <v/>
      </c>
      <c r="CZ410" s="30"/>
    </row>
    <row r="411" spans="1:104" ht="45.75" thickBot="1" x14ac:dyDescent="0.3">
      <c r="A411" s="17">
        <v>408</v>
      </c>
      <c r="B411" s="18" t="str">
        <f t="shared" si="768"/>
        <v>Gestión del Talento Humano</v>
      </c>
      <c r="C411" s="18" t="str">
        <f t="shared" si="769"/>
        <v>Generación de residuos</v>
      </c>
      <c r="D411" s="18" t="str">
        <f t="shared" si="770"/>
        <v>Contaminación por generación de residuos recuperables</v>
      </c>
      <c r="E411" s="35">
        <v>43647</v>
      </c>
      <c r="F411" s="167" t="s">
        <v>334</v>
      </c>
      <c r="G411" s="99" t="s">
        <v>177</v>
      </c>
      <c r="H411" s="99" t="s">
        <v>336</v>
      </c>
      <c r="I411" s="26" t="s">
        <v>14</v>
      </c>
      <c r="J411" s="27" t="s">
        <v>92</v>
      </c>
      <c r="K411" s="104" t="s">
        <v>221</v>
      </c>
      <c r="L411" s="53" t="s">
        <v>271</v>
      </c>
      <c r="M411" s="37" t="s">
        <v>68</v>
      </c>
      <c r="N411" s="26" t="s">
        <v>216</v>
      </c>
      <c r="O411" s="26" t="s">
        <v>461</v>
      </c>
      <c r="P411" s="26" t="s">
        <v>23</v>
      </c>
      <c r="Q411" s="26" t="s">
        <v>226</v>
      </c>
      <c r="R411" s="27" t="s">
        <v>71</v>
      </c>
      <c r="S411" s="55" t="s">
        <v>76</v>
      </c>
      <c r="T411" s="35">
        <v>43647</v>
      </c>
      <c r="U411" s="27" t="s">
        <v>101</v>
      </c>
      <c r="V411" s="27" t="s">
        <v>103</v>
      </c>
      <c r="W411" s="27" t="str">
        <f t="shared" si="771"/>
        <v>Moderado</v>
      </c>
      <c r="X411" s="27">
        <f t="shared" si="799"/>
        <v>5</v>
      </c>
      <c r="Y411" s="27">
        <f t="shared" si="800"/>
        <v>3</v>
      </c>
      <c r="Z411" s="27">
        <f t="shared" si="772"/>
        <v>15</v>
      </c>
      <c r="AA411" s="27" t="str">
        <f t="shared" si="773"/>
        <v>Potencialmente no tolerable</v>
      </c>
      <c r="AB411" s="27" t="str">
        <f t="shared" si="774"/>
        <v>No</v>
      </c>
      <c r="AC411" s="53" t="s">
        <v>306</v>
      </c>
      <c r="AD411" s="80" t="s">
        <v>230</v>
      </c>
      <c r="AE411" s="78">
        <v>0</v>
      </c>
      <c r="AF411" s="83">
        <v>0</v>
      </c>
      <c r="AG411" s="29">
        <f t="shared" si="775"/>
        <v>0</v>
      </c>
      <c r="AH411" s="27">
        <v>0</v>
      </c>
      <c r="AI411" s="184">
        <f t="shared" si="802"/>
        <v>0</v>
      </c>
      <c r="AJ411" s="142">
        <v>44006</v>
      </c>
      <c r="AK411" s="142" t="s">
        <v>291</v>
      </c>
      <c r="AL411" s="152" t="str">
        <f>IF(MATRIZASPECTOS[[#This Row],[(2) Tipo de valoración 2020]]="","",IF(MATRIZASPECTOS[[#This Row],[(2) Tipo de valoración 2020]]="Manual","",MATRIZASPECTOS[[#This Row],[Probabilidad]]))</f>
        <v>Certeza</v>
      </c>
      <c r="AM411" s="152" t="str">
        <f>IF(MATRIZASPECTOS[[#This Row],[(2) Tipo de valoración 2020]]="","",IF(MATRIZASPECTOS[[#This Row],[(2) Tipo de valoración 2020]]="Manual","",MATRIZASPECTOS[[#This Row],[Consecuencia]]))</f>
        <v>Moderada</v>
      </c>
      <c r="AN411" s="153" t="str">
        <f t="shared" si="803"/>
        <v>Moderado</v>
      </c>
      <c r="AO411" s="153">
        <f t="shared" si="804"/>
        <v>5</v>
      </c>
      <c r="AP411" s="153">
        <f t="shared" si="805"/>
        <v>3</v>
      </c>
      <c r="AQ411" s="27">
        <f t="shared" si="806"/>
        <v>15</v>
      </c>
      <c r="AR411" s="29">
        <f t="shared" si="807"/>
        <v>15</v>
      </c>
      <c r="AS411" s="27" t="str">
        <f t="shared" si="776"/>
        <v>Potencialmente no tolerable</v>
      </c>
      <c r="AT411" s="27" t="str">
        <f t="shared" si="777"/>
        <v>No</v>
      </c>
      <c r="AU411" s="140" t="s">
        <v>314</v>
      </c>
      <c r="AV411" s="37" t="s">
        <v>230</v>
      </c>
      <c r="AW411" s="27">
        <v>0</v>
      </c>
      <c r="AX411" s="191">
        <v>0</v>
      </c>
      <c r="AY411" s="29">
        <f t="shared" si="808"/>
        <v>0</v>
      </c>
      <c r="AZ411" s="27">
        <v>0</v>
      </c>
      <c r="BA411" s="189">
        <f t="shared" si="809"/>
        <v>0</v>
      </c>
      <c r="BB411" s="145">
        <v>44105</v>
      </c>
      <c r="BC411" s="27" t="s">
        <v>291</v>
      </c>
      <c r="BD411" s="27" t="str">
        <f>IF(MATRIZASPECTOS[[#This Row],[(E) Tipo de valoración extraordinaria 2020]]="","",IF(MATRIZASPECTOS[[#This Row],[(E) Tipo de valoración extraordinaria 2020]]="Manual","",MATRIZASPECTOS[[#This Row],[(2) Probabilidad]]))</f>
        <v>Certeza</v>
      </c>
      <c r="BE411" s="27" t="str">
        <f>IF(MATRIZASPECTOS[[#This Row],[(E) Tipo de valoración extraordinaria 2020]]="","",IF(MATRIZASPECTOS[[#This Row],[(E) Tipo de valoración extraordinaria 2020]]="Manual","",MATRIZASPECTOS[[#This Row],[(2) Consecuencia]]))</f>
        <v>Moderada</v>
      </c>
      <c r="BF411" s="27" t="str">
        <f t="shared" si="810"/>
        <v>Moderado</v>
      </c>
      <c r="BG411" s="27">
        <f t="shared" si="811"/>
        <v>5</v>
      </c>
      <c r="BH411" s="27">
        <f t="shared" si="812"/>
        <v>3</v>
      </c>
      <c r="BI411" s="27">
        <f t="shared" si="801"/>
        <v>15</v>
      </c>
      <c r="BJ411" s="29">
        <f t="shared" si="813"/>
        <v>15</v>
      </c>
      <c r="BK411" s="27" t="str">
        <f t="shared" si="818"/>
        <v>Potencialmente no tolerable</v>
      </c>
      <c r="BL411" s="27" t="str">
        <f t="shared" si="814"/>
        <v>No</v>
      </c>
      <c r="BM411" s="53" t="s">
        <v>450</v>
      </c>
      <c r="BN411" s="37"/>
      <c r="BO411" s="29">
        <f t="shared" si="815"/>
        <v>0</v>
      </c>
      <c r="BP411" s="28"/>
      <c r="BQ411" s="29" t="str">
        <f t="shared" si="778"/>
        <v/>
      </c>
      <c r="BR411" s="27"/>
      <c r="BS411" s="49" t="str">
        <f t="shared" si="779"/>
        <v/>
      </c>
      <c r="BT411" s="25"/>
      <c r="BU411" s="27">
        <f t="shared" si="816"/>
        <v>15</v>
      </c>
      <c r="BV411" s="27" t="str">
        <f t="shared" si="817"/>
        <v>Potencialmente no tolerable</v>
      </c>
      <c r="BW411" s="29" t="str">
        <f t="shared" si="780"/>
        <v/>
      </c>
      <c r="BX411" s="27" t="str">
        <f t="shared" si="781"/>
        <v/>
      </c>
      <c r="BY411" s="27" t="str">
        <f t="shared" si="782"/>
        <v/>
      </c>
      <c r="BZ411" s="53"/>
      <c r="CA411" s="37"/>
      <c r="CB411" s="29" t="str">
        <f t="shared" si="783"/>
        <v/>
      </c>
      <c r="CC411" s="28"/>
      <c r="CD411" s="29" t="str">
        <f t="shared" si="784"/>
        <v/>
      </c>
      <c r="CE411" s="27"/>
      <c r="CF411" s="49" t="str">
        <f t="shared" si="785"/>
        <v/>
      </c>
      <c r="CG411" s="25"/>
      <c r="CH411" s="27" t="str">
        <f t="shared" si="786"/>
        <v/>
      </c>
      <c r="CI411" s="27" t="str">
        <f t="shared" si="787"/>
        <v/>
      </c>
      <c r="CJ411" s="29" t="str">
        <f t="shared" si="788"/>
        <v/>
      </c>
      <c r="CK411" s="27" t="str">
        <f t="shared" si="789"/>
        <v/>
      </c>
      <c r="CL411" s="27" t="str">
        <f t="shared" si="790"/>
        <v/>
      </c>
      <c r="CM411" s="53"/>
      <c r="CN411" s="37"/>
      <c r="CO411" s="29" t="str">
        <f t="shared" si="791"/>
        <v/>
      </c>
      <c r="CP411" s="28"/>
      <c r="CQ411" s="29" t="str">
        <f t="shared" si="792"/>
        <v/>
      </c>
      <c r="CR411" s="27"/>
      <c r="CS411" s="49" t="str">
        <f t="shared" si="793"/>
        <v/>
      </c>
      <c r="CT411" s="25"/>
      <c r="CU411" s="27" t="str">
        <f t="shared" si="794"/>
        <v/>
      </c>
      <c r="CV411" s="27" t="str">
        <f t="shared" si="795"/>
        <v/>
      </c>
      <c r="CW411" s="29" t="str">
        <f t="shared" si="796"/>
        <v/>
      </c>
      <c r="CX411" s="27" t="str">
        <f t="shared" si="797"/>
        <v/>
      </c>
      <c r="CY411" s="27" t="str">
        <f t="shared" si="798"/>
        <v/>
      </c>
      <c r="CZ411" s="30"/>
    </row>
    <row r="412" spans="1:104" ht="45.75" thickBot="1" x14ac:dyDescent="0.3">
      <c r="A412" s="17">
        <v>409</v>
      </c>
      <c r="B412" s="18" t="str">
        <f t="shared" si="768"/>
        <v>Gestión del Talento Humano</v>
      </c>
      <c r="C412" s="18" t="str">
        <f t="shared" si="769"/>
        <v>Generación de residuos</v>
      </c>
      <c r="D412" s="18" t="str">
        <f t="shared" si="770"/>
        <v>Contaminación por generación de residuos reutilizables</v>
      </c>
      <c r="E412" s="35">
        <v>43647</v>
      </c>
      <c r="F412" s="167" t="s">
        <v>334</v>
      </c>
      <c r="G412" s="99" t="s">
        <v>177</v>
      </c>
      <c r="H412" s="99" t="s">
        <v>336</v>
      </c>
      <c r="I412" s="26" t="s">
        <v>14</v>
      </c>
      <c r="J412" s="27" t="s">
        <v>92</v>
      </c>
      <c r="K412" s="104" t="s">
        <v>221</v>
      </c>
      <c r="L412" s="53" t="s">
        <v>271</v>
      </c>
      <c r="M412" s="37" t="s">
        <v>68</v>
      </c>
      <c r="N412" s="26" t="s">
        <v>210</v>
      </c>
      <c r="O412" s="26" t="s">
        <v>461</v>
      </c>
      <c r="P412" s="26" t="s">
        <v>23</v>
      </c>
      <c r="Q412" s="26" t="s">
        <v>227</v>
      </c>
      <c r="R412" s="27" t="s">
        <v>71</v>
      </c>
      <c r="S412" s="55" t="s">
        <v>76</v>
      </c>
      <c r="T412" s="35">
        <v>43647</v>
      </c>
      <c r="U412" s="27" t="s">
        <v>101</v>
      </c>
      <c r="V412" s="27" t="s">
        <v>103</v>
      </c>
      <c r="W412" s="27" t="str">
        <f t="shared" si="771"/>
        <v>Moderado</v>
      </c>
      <c r="X412" s="27">
        <f t="shared" si="799"/>
        <v>5</v>
      </c>
      <c r="Y412" s="27">
        <f t="shared" si="800"/>
        <v>3</v>
      </c>
      <c r="Z412" s="27">
        <f t="shared" si="772"/>
        <v>15</v>
      </c>
      <c r="AA412" s="27" t="str">
        <f t="shared" si="773"/>
        <v>Potencialmente no tolerable</v>
      </c>
      <c r="AB412" s="27" t="str">
        <f t="shared" si="774"/>
        <v>No</v>
      </c>
      <c r="AC412" s="53" t="s">
        <v>306</v>
      </c>
      <c r="AD412" s="80" t="s">
        <v>230</v>
      </c>
      <c r="AE412" s="78">
        <v>0</v>
      </c>
      <c r="AF412" s="83">
        <v>0</v>
      </c>
      <c r="AG412" s="29">
        <f t="shared" si="775"/>
        <v>0</v>
      </c>
      <c r="AH412" s="27">
        <v>0</v>
      </c>
      <c r="AI412" s="184">
        <f t="shared" si="802"/>
        <v>0</v>
      </c>
      <c r="AJ412" s="142">
        <v>44006</v>
      </c>
      <c r="AK412" s="142" t="s">
        <v>291</v>
      </c>
      <c r="AL412" s="152" t="str">
        <f>IF(MATRIZASPECTOS[[#This Row],[(2) Tipo de valoración 2020]]="","",IF(MATRIZASPECTOS[[#This Row],[(2) Tipo de valoración 2020]]="Manual","",MATRIZASPECTOS[[#This Row],[Probabilidad]]))</f>
        <v>Certeza</v>
      </c>
      <c r="AM412" s="152" t="str">
        <f>IF(MATRIZASPECTOS[[#This Row],[(2) Tipo de valoración 2020]]="","",IF(MATRIZASPECTOS[[#This Row],[(2) Tipo de valoración 2020]]="Manual","",MATRIZASPECTOS[[#This Row],[Consecuencia]]))</f>
        <v>Moderada</v>
      </c>
      <c r="AN412" s="153" t="str">
        <f t="shared" si="803"/>
        <v>Moderado</v>
      </c>
      <c r="AO412" s="153">
        <f t="shared" si="804"/>
        <v>5</v>
      </c>
      <c r="AP412" s="153">
        <f t="shared" si="805"/>
        <v>3</v>
      </c>
      <c r="AQ412" s="27">
        <f t="shared" si="806"/>
        <v>15</v>
      </c>
      <c r="AR412" s="29">
        <f t="shared" si="807"/>
        <v>15</v>
      </c>
      <c r="AS412" s="27" t="str">
        <f t="shared" si="776"/>
        <v>Potencialmente no tolerable</v>
      </c>
      <c r="AT412" s="27" t="str">
        <f t="shared" si="777"/>
        <v>No</v>
      </c>
      <c r="AU412" s="140" t="s">
        <v>314</v>
      </c>
      <c r="AV412" s="37" t="s">
        <v>230</v>
      </c>
      <c r="AW412" s="27">
        <v>0</v>
      </c>
      <c r="AX412" s="191">
        <v>0</v>
      </c>
      <c r="AY412" s="29">
        <f t="shared" si="808"/>
        <v>0</v>
      </c>
      <c r="AZ412" s="27">
        <v>0</v>
      </c>
      <c r="BA412" s="189">
        <f t="shared" si="809"/>
        <v>0</v>
      </c>
      <c r="BB412" s="145">
        <v>44105</v>
      </c>
      <c r="BC412" s="27" t="s">
        <v>291</v>
      </c>
      <c r="BD412" s="27" t="str">
        <f>IF(MATRIZASPECTOS[[#This Row],[(E) Tipo de valoración extraordinaria 2020]]="","",IF(MATRIZASPECTOS[[#This Row],[(E) Tipo de valoración extraordinaria 2020]]="Manual","",MATRIZASPECTOS[[#This Row],[(2) Probabilidad]]))</f>
        <v>Certeza</v>
      </c>
      <c r="BE412" s="27" t="str">
        <f>IF(MATRIZASPECTOS[[#This Row],[(E) Tipo de valoración extraordinaria 2020]]="","",IF(MATRIZASPECTOS[[#This Row],[(E) Tipo de valoración extraordinaria 2020]]="Manual","",MATRIZASPECTOS[[#This Row],[(2) Consecuencia]]))</f>
        <v>Moderada</v>
      </c>
      <c r="BF412" s="27" t="str">
        <f t="shared" si="810"/>
        <v>Moderado</v>
      </c>
      <c r="BG412" s="27">
        <f t="shared" si="811"/>
        <v>5</v>
      </c>
      <c r="BH412" s="27">
        <f t="shared" si="812"/>
        <v>3</v>
      </c>
      <c r="BI412" s="27">
        <f t="shared" si="801"/>
        <v>15</v>
      </c>
      <c r="BJ412" s="29">
        <f t="shared" si="813"/>
        <v>15</v>
      </c>
      <c r="BK412" s="27" t="str">
        <f t="shared" si="818"/>
        <v>Potencialmente no tolerable</v>
      </c>
      <c r="BL412" s="27" t="str">
        <f t="shared" si="814"/>
        <v>No</v>
      </c>
      <c r="BM412" s="53" t="s">
        <v>450</v>
      </c>
      <c r="BN412" s="37"/>
      <c r="BO412" s="29">
        <f t="shared" si="815"/>
        <v>0</v>
      </c>
      <c r="BP412" s="28"/>
      <c r="BQ412" s="29" t="str">
        <f t="shared" si="778"/>
        <v/>
      </c>
      <c r="BR412" s="27"/>
      <c r="BS412" s="49" t="str">
        <f t="shared" si="779"/>
        <v/>
      </c>
      <c r="BT412" s="25"/>
      <c r="BU412" s="27">
        <f t="shared" si="816"/>
        <v>15</v>
      </c>
      <c r="BV412" s="27" t="str">
        <f t="shared" si="817"/>
        <v>Potencialmente no tolerable</v>
      </c>
      <c r="BW412" s="29" t="str">
        <f t="shared" si="780"/>
        <v/>
      </c>
      <c r="BX412" s="27" t="str">
        <f t="shared" si="781"/>
        <v/>
      </c>
      <c r="BY412" s="27" t="str">
        <f t="shared" si="782"/>
        <v/>
      </c>
      <c r="BZ412" s="53"/>
      <c r="CA412" s="37"/>
      <c r="CB412" s="29" t="str">
        <f t="shared" si="783"/>
        <v/>
      </c>
      <c r="CC412" s="28"/>
      <c r="CD412" s="29" t="str">
        <f t="shared" si="784"/>
        <v/>
      </c>
      <c r="CE412" s="27"/>
      <c r="CF412" s="49" t="str">
        <f t="shared" si="785"/>
        <v/>
      </c>
      <c r="CG412" s="25"/>
      <c r="CH412" s="27" t="str">
        <f t="shared" si="786"/>
        <v/>
      </c>
      <c r="CI412" s="27" t="str">
        <f t="shared" si="787"/>
        <v/>
      </c>
      <c r="CJ412" s="29" t="str">
        <f t="shared" si="788"/>
        <v/>
      </c>
      <c r="CK412" s="27" t="str">
        <f t="shared" si="789"/>
        <v/>
      </c>
      <c r="CL412" s="27" t="str">
        <f t="shared" si="790"/>
        <v/>
      </c>
      <c r="CM412" s="53"/>
      <c r="CN412" s="37"/>
      <c r="CO412" s="29" t="str">
        <f t="shared" si="791"/>
        <v/>
      </c>
      <c r="CP412" s="28"/>
      <c r="CQ412" s="29" t="str">
        <f t="shared" si="792"/>
        <v/>
      </c>
      <c r="CR412" s="27"/>
      <c r="CS412" s="49" t="str">
        <f t="shared" si="793"/>
        <v/>
      </c>
      <c r="CT412" s="25"/>
      <c r="CU412" s="27" t="str">
        <f t="shared" si="794"/>
        <v/>
      </c>
      <c r="CV412" s="27" t="str">
        <f t="shared" si="795"/>
        <v/>
      </c>
      <c r="CW412" s="29" t="str">
        <f t="shared" si="796"/>
        <v/>
      </c>
      <c r="CX412" s="27" t="str">
        <f t="shared" si="797"/>
        <v/>
      </c>
      <c r="CY412" s="27" t="str">
        <f t="shared" si="798"/>
        <v/>
      </c>
      <c r="CZ412" s="30"/>
    </row>
    <row r="413" spans="1:104" ht="45.75" thickBot="1" x14ac:dyDescent="0.3">
      <c r="A413" s="17">
        <v>410</v>
      </c>
      <c r="B413" s="18" t="str">
        <f t="shared" si="768"/>
        <v>Gestión del Talento Humano</v>
      </c>
      <c r="C413" s="18" t="str">
        <f t="shared" si="769"/>
        <v>Generación de residuos</v>
      </c>
      <c r="D413" s="18" t="str">
        <f t="shared" si="770"/>
        <v>Contaminación por generación de residuos de aparatos eléctricos y electrónicos</v>
      </c>
      <c r="E413" s="35">
        <v>43647</v>
      </c>
      <c r="F413" s="167" t="s">
        <v>334</v>
      </c>
      <c r="G413" s="99" t="s">
        <v>177</v>
      </c>
      <c r="H413" s="99" t="s">
        <v>336</v>
      </c>
      <c r="I413" s="26" t="s">
        <v>14</v>
      </c>
      <c r="J413" s="27" t="s">
        <v>92</v>
      </c>
      <c r="K413" s="104" t="s">
        <v>221</v>
      </c>
      <c r="L413" s="53" t="s">
        <v>271</v>
      </c>
      <c r="M413" s="37" t="s">
        <v>68</v>
      </c>
      <c r="N413" s="26" t="s">
        <v>214</v>
      </c>
      <c r="O413" s="26" t="s">
        <v>461</v>
      </c>
      <c r="P413" s="26" t="s">
        <v>23</v>
      </c>
      <c r="Q413" s="26" t="s">
        <v>58</v>
      </c>
      <c r="R413" s="27" t="s">
        <v>71</v>
      </c>
      <c r="S413" s="55" t="s">
        <v>76</v>
      </c>
      <c r="T413" s="35">
        <v>43647</v>
      </c>
      <c r="U413" s="27" t="s">
        <v>101</v>
      </c>
      <c r="V413" s="27" t="s">
        <v>103</v>
      </c>
      <c r="W413" s="27" t="str">
        <f t="shared" si="771"/>
        <v>Moderado</v>
      </c>
      <c r="X413" s="27">
        <f t="shared" si="799"/>
        <v>5</v>
      </c>
      <c r="Y413" s="27">
        <f t="shared" si="800"/>
        <v>3</v>
      </c>
      <c r="Z413" s="27">
        <f t="shared" si="772"/>
        <v>15</v>
      </c>
      <c r="AA413" s="27" t="str">
        <f t="shared" si="773"/>
        <v>Potencialmente no tolerable</v>
      </c>
      <c r="AB413" s="27" t="str">
        <f t="shared" si="774"/>
        <v>No</v>
      </c>
      <c r="AC413" s="53" t="s">
        <v>306</v>
      </c>
      <c r="AD413" s="71" t="s">
        <v>230</v>
      </c>
      <c r="AE413" s="89">
        <v>0</v>
      </c>
      <c r="AF413" s="93">
        <v>0</v>
      </c>
      <c r="AG413" s="29">
        <f t="shared" si="775"/>
        <v>0</v>
      </c>
      <c r="AH413" s="27">
        <v>0</v>
      </c>
      <c r="AI413" s="184">
        <f t="shared" si="802"/>
        <v>0</v>
      </c>
      <c r="AJ413" s="142">
        <v>44006</v>
      </c>
      <c r="AK413" s="142" t="s">
        <v>291</v>
      </c>
      <c r="AL413" s="152" t="str">
        <f>IF(MATRIZASPECTOS[[#This Row],[(2) Tipo de valoración 2020]]="","",IF(MATRIZASPECTOS[[#This Row],[(2) Tipo de valoración 2020]]="Manual","",MATRIZASPECTOS[[#This Row],[Probabilidad]]))</f>
        <v>Certeza</v>
      </c>
      <c r="AM413" s="152" t="str">
        <f>IF(MATRIZASPECTOS[[#This Row],[(2) Tipo de valoración 2020]]="","",IF(MATRIZASPECTOS[[#This Row],[(2) Tipo de valoración 2020]]="Manual","",MATRIZASPECTOS[[#This Row],[Consecuencia]]))</f>
        <v>Moderada</v>
      </c>
      <c r="AN413" s="153" t="str">
        <f t="shared" si="803"/>
        <v>Moderado</v>
      </c>
      <c r="AO413" s="153">
        <f t="shared" si="804"/>
        <v>5</v>
      </c>
      <c r="AP413" s="153">
        <f t="shared" si="805"/>
        <v>3</v>
      </c>
      <c r="AQ413" s="27">
        <f t="shared" si="806"/>
        <v>15</v>
      </c>
      <c r="AR413" s="29">
        <f t="shared" si="807"/>
        <v>15</v>
      </c>
      <c r="AS413" s="27" t="str">
        <f t="shared" si="776"/>
        <v>Potencialmente no tolerable</v>
      </c>
      <c r="AT413" s="27" t="str">
        <f t="shared" si="777"/>
        <v>No</v>
      </c>
      <c r="AU413" s="140" t="s">
        <v>314</v>
      </c>
      <c r="AV413" s="37" t="s">
        <v>230</v>
      </c>
      <c r="AW413" s="27">
        <v>0</v>
      </c>
      <c r="AX413" s="191">
        <v>0</v>
      </c>
      <c r="AY413" s="29">
        <f t="shared" si="808"/>
        <v>0</v>
      </c>
      <c r="AZ413" s="27">
        <v>0</v>
      </c>
      <c r="BA413" s="189">
        <f t="shared" si="809"/>
        <v>0</v>
      </c>
      <c r="BB413" s="142">
        <v>44105</v>
      </c>
      <c r="BC413" s="27" t="s">
        <v>291</v>
      </c>
      <c r="BD413" s="27" t="str">
        <f>IF(MATRIZASPECTOS[[#This Row],[(E) Tipo de valoración extraordinaria 2020]]="","",IF(MATRIZASPECTOS[[#This Row],[(E) Tipo de valoración extraordinaria 2020]]="Manual","",MATRIZASPECTOS[[#This Row],[(2) Probabilidad]]))</f>
        <v>Certeza</v>
      </c>
      <c r="BE413" s="27" t="str">
        <f>IF(MATRIZASPECTOS[[#This Row],[(E) Tipo de valoración extraordinaria 2020]]="","",IF(MATRIZASPECTOS[[#This Row],[(E) Tipo de valoración extraordinaria 2020]]="Manual","",MATRIZASPECTOS[[#This Row],[(2) Consecuencia]]))</f>
        <v>Moderada</v>
      </c>
      <c r="BF413" s="27" t="str">
        <f t="shared" si="810"/>
        <v>Moderado</v>
      </c>
      <c r="BG413" s="27">
        <f t="shared" si="811"/>
        <v>5</v>
      </c>
      <c r="BH413" s="27">
        <f t="shared" si="812"/>
        <v>3</v>
      </c>
      <c r="BI413" s="27">
        <f t="shared" si="801"/>
        <v>15</v>
      </c>
      <c r="BJ413" s="29">
        <f t="shared" si="813"/>
        <v>15</v>
      </c>
      <c r="BK413" s="27" t="str">
        <f t="shared" si="818"/>
        <v>Potencialmente no tolerable</v>
      </c>
      <c r="BL413" s="27" t="str">
        <f t="shared" si="814"/>
        <v>No</v>
      </c>
      <c r="BM413" s="53" t="s">
        <v>420</v>
      </c>
      <c r="BN413" s="37"/>
      <c r="BO413" s="29">
        <f t="shared" si="815"/>
        <v>0</v>
      </c>
      <c r="BP413" s="28"/>
      <c r="BQ413" s="29" t="str">
        <f t="shared" si="778"/>
        <v/>
      </c>
      <c r="BR413" s="27"/>
      <c r="BS413" s="49" t="str">
        <f t="shared" si="779"/>
        <v/>
      </c>
      <c r="BT413" s="25"/>
      <c r="BU413" s="27">
        <f t="shared" si="816"/>
        <v>15</v>
      </c>
      <c r="BV413" s="27" t="str">
        <f t="shared" si="817"/>
        <v>Potencialmente no tolerable</v>
      </c>
      <c r="BW413" s="29" t="str">
        <f t="shared" si="780"/>
        <v/>
      </c>
      <c r="BX413" s="27" t="str">
        <f t="shared" si="781"/>
        <v/>
      </c>
      <c r="BY413" s="27" t="str">
        <f t="shared" si="782"/>
        <v/>
      </c>
      <c r="BZ413" s="53"/>
      <c r="CA413" s="37"/>
      <c r="CB413" s="29" t="str">
        <f t="shared" si="783"/>
        <v/>
      </c>
      <c r="CC413" s="28"/>
      <c r="CD413" s="29" t="str">
        <f t="shared" si="784"/>
        <v/>
      </c>
      <c r="CE413" s="27"/>
      <c r="CF413" s="49" t="str">
        <f t="shared" si="785"/>
        <v/>
      </c>
      <c r="CG413" s="25"/>
      <c r="CH413" s="27" t="str">
        <f t="shared" si="786"/>
        <v/>
      </c>
      <c r="CI413" s="27" t="str">
        <f t="shared" si="787"/>
        <v/>
      </c>
      <c r="CJ413" s="29" t="str">
        <f t="shared" si="788"/>
        <v/>
      </c>
      <c r="CK413" s="27" t="str">
        <f t="shared" si="789"/>
        <v/>
      </c>
      <c r="CL413" s="27" t="str">
        <f t="shared" si="790"/>
        <v/>
      </c>
      <c r="CM413" s="53"/>
      <c r="CN413" s="37"/>
      <c r="CO413" s="29" t="str">
        <f t="shared" si="791"/>
        <v/>
      </c>
      <c r="CP413" s="28"/>
      <c r="CQ413" s="29" t="str">
        <f t="shared" si="792"/>
        <v/>
      </c>
      <c r="CR413" s="27"/>
      <c r="CS413" s="49" t="str">
        <f t="shared" si="793"/>
        <v/>
      </c>
      <c r="CT413" s="25"/>
      <c r="CU413" s="27" t="str">
        <f t="shared" si="794"/>
        <v/>
      </c>
      <c r="CV413" s="27" t="str">
        <f t="shared" si="795"/>
        <v/>
      </c>
      <c r="CW413" s="29" t="str">
        <f t="shared" si="796"/>
        <v/>
      </c>
      <c r="CX413" s="27" t="str">
        <f t="shared" si="797"/>
        <v/>
      </c>
      <c r="CY413" s="27" t="str">
        <f t="shared" si="798"/>
        <v/>
      </c>
      <c r="CZ413" s="30"/>
    </row>
    <row r="414" spans="1:104" ht="45.75" thickBot="1" x14ac:dyDescent="0.3">
      <c r="A414" s="17">
        <v>411</v>
      </c>
      <c r="B414" s="18" t="str">
        <f t="shared" si="768"/>
        <v>Gestión del Talento Humano</v>
      </c>
      <c r="C414" s="18" t="str">
        <f t="shared" si="769"/>
        <v>Generación de residuos</v>
      </c>
      <c r="D414" s="18" t="str">
        <f t="shared" si="770"/>
        <v>Contaminación por generación de residuos de escombro</v>
      </c>
      <c r="E414" s="35">
        <v>43647</v>
      </c>
      <c r="F414" s="167" t="s">
        <v>334</v>
      </c>
      <c r="G414" s="99" t="s">
        <v>177</v>
      </c>
      <c r="H414" s="99" t="s">
        <v>336</v>
      </c>
      <c r="I414" s="26" t="s">
        <v>14</v>
      </c>
      <c r="J414" s="27" t="s">
        <v>92</v>
      </c>
      <c r="K414" s="104" t="s">
        <v>221</v>
      </c>
      <c r="L414" s="53" t="s">
        <v>271</v>
      </c>
      <c r="M414" s="37" t="s">
        <v>68</v>
      </c>
      <c r="N414" s="26" t="s">
        <v>224</v>
      </c>
      <c r="O414" s="26" t="s">
        <v>461</v>
      </c>
      <c r="P414" s="26" t="s">
        <v>23</v>
      </c>
      <c r="Q414" s="26" t="s">
        <v>57</v>
      </c>
      <c r="R414" s="27" t="s">
        <v>71</v>
      </c>
      <c r="S414" s="55" t="s">
        <v>76</v>
      </c>
      <c r="T414" s="35">
        <v>43647</v>
      </c>
      <c r="U414" s="27" t="s">
        <v>99</v>
      </c>
      <c r="V414" s="27" t="s">
        <v>104</v>
      </c>
      <c r="W414" s="27" t="str">
        <f t="shared" si="771"/>
        <v>Bajo</v>
      </c>
      <c r="X414" s="27">
        <f t="shared" si="799"/>
        <v>1</v>
      </c>
      <c r="Y414" s="27">
        <f t="shared" si="800"/>
        <v>5</v>
      </c>
      <c r="Z414" s="27">
        <f t="shared" si="772"/>
        <v>5</v>
      </c>
      <c r="AA414" s="27" t="str">
        <f t="shared" si="773"/>
        <v>Tolerable</v>
      </c>
      <c r="AB414" s="27" t="str">
        <f t="shared" si="774"/>
        <v>No</v>
      </c>
      <c r="AC414" s="53" t="s">
        <v>306</v>
      </c>
      <c r="AD414" s="80" t="s">
        <v>230</v>
      </c>
      <c r="AE414" s="78">
        <v>0</v>
      </c>
      <c r="AF414" s="83">
        <v>0</v>
      </c>
      <c r="AG414" s="29">
        <f t="shared" si="775"/>
        <v>0</v>
      </c>
      <c r="AH414" s="27">
        <v>0</v>
      </c>
      <c r="AI414" s="184">
        <f t="shared" si="802"/>
        <v>0</v>
      </c>
      <c r="AJ414" s="142">
        <v>44006</v>
      </c>
      <c r="AK414" s="142" t="s">
        <v>291</v>
      </c>
      <c r="AL414" s="152" t="str">
        <f>IF(MATRIZASPECTOS[[#This Row],[(2) Tipo de valoración 2020]]="","",IF(MATRIZASPECTOS[[#This Row],[(2) Tipo de valoración 2020]]="Manual","",MATRIZASPECTOS[[#This Row],[Probabilidad]]))</f>
        <v>Improbable</v>
      </c>
      <c r="AM414" s="152" t="str">
        <f>IF(MATRIZASPECTOS[[#This Row],[(2) Tipo de valoración 2020]]="","",IF(MATRIZASPECTOS[[#This Row],[(2) Tipo de valoración 2020]]="Manual","",MATRIZASPECTOS[[#This Row],[Consecuencia]]))</f>
        <v>Alta</v>
      </c>
      <c r="AN414" s="153" t="str">
        <f t="shared" si="803"/>
        <v>Bajo</v>
      </c>
      <c r="AO414" s="153">
        <f t="shared" si="804"/>
        <v>1</v>
      </c>
      <c r="AP414" s="153">
        <f t="shared" si="805"/>
        <v>5</v>
      </c>
      <c r="AQ414" s="27">
        <f t="shared" si="806"/>
        <v>5</v>
      </c>
      <c r="AR414" s="29">
        <f t="shared" si="807"/>
        <v>5</v>
      </c>
      <c r="AS414" s="27" t="str">
        <f t="shared" si="776"/>
        <v>Tolerable</v>
      </c>
      <c r="AT414" s="27" t="str">
        <f t="shared" si="777"/>
        <v>No</v>
      </c>
      <c r="AU414" s="140" t="s">
        <v>314</v>
      </c>
      <c r="AV414" s="37" t="s">
        <v>230</v>
      </c>
      <c r="AW414" s="27">
        <v>0</v>
      </c>
      <c r="AX414" s="191">
        <v>0</v>
      </c>
      <c r="AY414" s="29">
        <f t="shared" si="808"/>
        <v>0</v>
      </c>
      <c r="AZ414" s="27">
        <v>0</v>
      </c>
      <c r="BA414" s="189">
        <f t="shared" si="809"/>
        <v>0</v>
      </c>
      <c r="BB414" s="142">
        <v>44105</v>
      </c>
      <c r="BC414" s="27" t="s">
        <v>291</v>
      </c>
      <c r="BD414" s="27" t="str">
        <f>IF(MATRIZASPECTOS[[#This Row],[(E) Tipo de valoración extraordinaria 2020]]="","",IF(MATRIZASPECTOS[[#This Row],[(E) Tipo de valoración extraordinaria 2020]]="Manual","",MATRIZASPECTOS[[#This Row],[(2) Probabilidad]]))</f>
        <v>Improbable</v>
      </c>
      <c r="BE414" s="27" t="str">
        <f>IF(MATRIZASPECTOS[[#This Row],[(E) Tipo de valoración extraordinaria 2020]]="","",IF(MATRIZASPECTOS[[#This Row],[(E) Tipo de valoración extraordinaria 2020]]="Manual","",MATRIZASPECTOS[[#This Row],[(2) Consecuencia]]))</f>
        <v>Alta</v>
      </c>
      <c r="BF414" s="27" t="str">
        <f t="shared" si="810"/>
        <v>Bajo</v>
      </c>
      <c r="BG414" s="27">
        <f t="shared" si="811"/>
        <v>1</v>
      </c>
      <c r="BH414" s="27">
        <f t="shared" si="812"/>
        <v>5</v>
      </c>
      <c r="BI414" s="27">
        <f t="shared" si="801"/>
        <v>5</v>
      </c>
      <c r="BJ414" s="29">
        <f t="shared" si="813"/>
        <v>5</v>
      </c>
      <c r="BK414" s="27" t="str">
        <f t="shared" si="818"/>
        <v>Tolerable</v>
      </c>
      <c r="BL414" s="27" t="str">
        <f t="shared" si="814"/>
        <v>No</v>
      </c>
      <c r="BM414" s="53" t="s">
        <v>421</v>
      </c>
      <c r="BN414" s="37"/>
      <c r="BO414" s="29">
        <f t="shared" si="815"/>
        <v>0</v>
      </c>
      <c r="BP414" s="28"/>
      <c r="BQ414" s="29" t="str">
        <f t="shared" si="778"/>
        <v/>
      </c>
      <c r="BR414" s="27"/>
      <c r="BS414" s="49" t="str">
        <f t="shared" si="779"/>
        <v/>
      </c>
      <c r="BT414" s="25"/>
      <c r="BU414" s="27">
        <f t="shared" si="816"/>
        <v>5</v>
      </c>
      <c r="BV414" s="27" t="str">
        <f t="shared" si="817"/>
        <v>Tolerable</v>
      </c>
      <c r="BW414" s="29" t="str">
        <f t="shared" si="780"/>
        <v/>
      </c>
      <c r="BX414" s="27" t="str">
        <f t="shared" si="781"/>
        <v/>
      </c>
      <c r="BY414" s="27" t="str">
        <f t="shared" si="782"/>
        <v/>
      </c>
      <c r="BZ414" s="53"/>
      <c r="CA414" s="37"/>
      <c r="CB414" s="29" t="str">
        <f t="shared" si="783"/>
        <v/>
      </c>
      <c r="CC414" s="28"/>
      <c r="CD414" s="29" t="str">
        <f t="shared" si="784"/>
        <v/>
      </c>
      <c r="CE414" s="27"/>
      <c r="CF414" s="49" t="str">
        <f t="shared" si="785"/>
        <v/>
      </c>
      <c r="CG414" s="25"/>
      <c r="CH414" s="27" t="str">
        <f t="shared" si="786"/>
        <v/>
      </c>
      <c r="CI414" s="27" t="str">
        <f t="shared" si="787"/>
        <v/>
      </c>
      <c r="CJ414" s="29" t="str">
        <f t="shared" si="788"/>
        <v/>
      </c>
      <c r="CK414" s="27" t="str">
        <f t="shared" si="789"/>
        <v/>
      </c>
      <c r="CL414" s="27" t="str">
        <f t="shared" si="790"/>
        <v/>
      </c>
      <c r="CM414" s="53"/>
      <c r="CN414" s="37"/>
      <c r="CO414" s="29" t="str">
        <f t="shared" si="791"/>
        <v/>
      </c>
      <c r="CP414" s="28"/>
      <c r="CQ414" s="29" t="str">
        <f t="shared" si="792"/>
        <v/>
      </c>
      <c r="CR414" s="27"/>
      <c r="CS414" s="49" t="str">
        <f t="shared" si="793"/>
        <v/>
      </c>
      <c r="CT414" s="25"/>
      <c r="CU414" s="27" t="str">
        <f t="shared" si="794"/>
        <v/>
      </c>
      <c r="CV414" s="27" t="str">
        <f t="shared" si="795"/>
        <v/>
      </c>
      <c r="CW414" s="29" t="str">
        <f t="shared" si="796"/>
        <v/>
      </c>
      <c r="CX414" s="27" t="str">
        <f t="shared" si="797"/>
        <v/>
      </c>
      <c r="CY414" s="27" t="str">
        <f t="shared" si="798"/>
        <v/>
      </c>
      <c r="CZ414" s="30"/>
    </row>
    <row r="415" spans="1:104" ht="45.75" thickBot="1" x14ac:dyDescent="0.3">
      <c r="A415" s="17">
        <v>412</v>
      </c>
      <c r="B415" s="76" t="str">
        <f t="shared" ref="B415:B441" si="819">IF(I415="","",I415)</f>
        <v>Gestión Jurídica</v>
      </c>
      <c r="C415" s="76" t="str">
        <f t="shared" ref="C415:C441" si="820">IF(P415="","",P415)</f>
        <v>Consumo del recurso hídrico</v>
      </c>
      <c r="D415" s="76" t="str">
        <f t="shared" ref="D415:D441" si="821">IF(Q415="","",Q415)</f>
        <v>Agotamiento del recurso hídrico</v>
      </c>
      <c r="E415" s="82">
        <v>43647</v>
      </c>
      <c r="F415" s="168" t="s">
        <v>334</v>
      </c>
      <c r="G415" s="99" t="s">
        <v>177</v>
      </c>
      <c r="H415" s="99" t="s">
        <v>336</v>
      </c>
      <c r="I415" s="77" t="s">
        <v>15</v>
      </c>
      <c r="J415" s="78" t="s">
        <v>90</v>
      </c>
      <c r="K415" s="111" t="s">
        <v>230</v>
      </c>
      <c r="L415" s="53" t="s">
        <v>277</v>
      </c>
      <c r="M415" s="80" t="s">
        <v>233</v>
      </c>
      <c r="N415" s="77" t="s">
        <v>199</v>
      </c>
      <c r="O415" s="77" t="s">
        <v>461</v>
      </c>
      <c r="P415" s="77" t="s">
        <v>21</v>
      </c>
      <c r="Q415" s="77" t="s">
        <v>52</v>
      </c>
      <c r="R415" s="78" t="s">
        <v>71</v>
      </c>
      <c r="S415" s="81" t="s">
        <v>75</v>
      </c>
      <c r="T415" s="82">
        <v>43647</v>
      </c>
      <c r="U415" s="78" t="s">
        <v>100</v>
      </c>
      <c r="V415" s="78" t="s">
        <v>103</v>
      </c>
      <c r="W415" s="78" t="str">
        <f t="shared" ref="W415:W441" si="822">IF(Z415="","",IF(Z415&lt;=10,"Bajo",IF(Z415&lt;=15,"Moderado",IF(Z415&gt;15,"Alto",""))))</f>
        <v>Bajo</v>
      </c>
      <c r="X415" s="78">
        <f t="shared" ref="X415:X447" si="823">IF(U415="","",VLOOKUP(U415,MATRIZ2,2,FALSE))</f>
        <v>3</v>
      </c>
      <c r="Y415" s="78">
        <f t="shared" ref="Y415:Y447" si="824">IF(V415="","",VLOOKUP(V415,MATRIZ3,2,FALSE))</f>
        <v>3</v>
      </c>
      <c r="Z415" s="78">
        <f t="shared" ref="Z415:Z441" si="825">IF(X415="","",IF(Y415="","",(X415*Y415)))</f>
        <v>9</v>
      </c>
      <c r="AA415" s="78" t="str">
        <f t="shared" ref="AA415:AA441" si="826">IF(Z415="","",IF(Z415&lt;=10,"Tolerable",IF(Z415&lt;=15,"Potencialmente no tolerable",IF(Z415&gt;15,"No tolerable",""))))</f>
        <v>Tolerable</v>
      </c>
      <c r="AB415" s="78" t="str">
        <f t="shared" ref="AB415:AB441" si="827">IF(AA415="","",IF(AA415="Tolerable","No",IF(AA415="Potencialmente no tolerable","No",IF(AA415="No tolerable","Si",""))))</f>
        <v>No</v>
      </c>
      <c r="AC415" s="53" t="s">
        <v>306</v>
      </c>
      <c r="AD415" s="80" t="s">
        <v>230</v>
      </c>
      <c r="AE415" s="78">
        <v>0</v>
      </c>
      <c r="AF415" s="83">
        <v>0</v>
      </c>
      <c r="AG415" s="84">
        <f t="shared" ref="AG415:AG441" si="828">IF(AE415="","",IF(AF415="","",(AE415-(AE415*AF415))))</f>
        <v>0</v>
      </c>
      <c r="AH415" s="27">
        <v>0</v>
      </c>
      <c r="AI415" s="187">
        <f t="shared" si="802"/>
        <v>0</v>
      </c>
      <c r="AJ415" s="145">
        <v>44006</v>
      </c>
      <c r="AK415" s="145" t="s">
        <v>291</v>
      </c>
      <c r="AL415" s="158" t="str">
        <f>IF(MATRIZASPECTOS[[#This Row],[(2) Tipo de valoración 2020]]="","",IF(MATRIZASPECTOS[[#This Row],[(2) Tipo de valoración 2020]]="Manual","",MATRIZASPECTOS[[#This Row],[Probabilidad]]))</f>
        <v>Probable</v>
      </c>
      <c r="AM415" s="158" t="str">
        <f>IF(MATRIZASPECTOS[[#This Row],[(2) Tipo de valoración 2020]]="","",IF(MATRIZASPECTOS[[#This Row],[(2) Tipo de valoración 2020]]="Manual","",MATRIZASPECTOS[[#This Row],[Consecuencia]]))</f>
        <v>Moderada</v>
      </c>
      <c r="AN415" s="159" t="str">
        <f t="shared" si="803"/>
        <v>Bajo</v>
      </c>
      <c r="AO415" s="159">
        <f t="shared" si="804"/>
        <v>3</v>
      </c>
      <c r="AP415" s="159">
        <f t="shared" si="805"/>
        <v>3</v>
      </c>
      <c r="AQ415" s="78">
        <f t="shared" si="806"/>
        <v>9</v>
      </c>
      <c r="AR415" s="84">
        <f t="shared" si="807"/>
        <v>9</v>
      </c>
      <c r="AS415" s="78" t="str">
        <f t="shared" ref="AS415:AS441" si="829">IF(AR415="","",IF(AR415&lt;=10,"Tolerable",IF(AR415&lt;=15,"Potencialmente no tolerable",IF(AR415&gt;15,"No tolerable",""))))</f>
        <v>Tolerable</v>
      </c>
      <c r="AT415" s="78" t="str">
        <f t="shared" ref="AT415:AT441" si="830">IF(AS415="","",IF(AS415="Tolerable","No",IF(AS415="Potencialmente no tolerable","No",IF(AS415="No tolerable","Si",""))))</f>
        <v>No</v>
      </c>
      <c r="AU415" s="140" t="s">
        <v>300</v>
      </c>
      <c r="AV415" s="37" t="s">
        <v>230</v>
      </c>
      <c r="AW415" s="27">
        <v>0</v>
      </c>
      <c r="AX415" s="191">
        <v>0</v>
      </c>
      <c r="AY415" s="29">
        <f t="shared" si="808"/>
        <v>0</v>
      </c>
      <c r="AZ415" s="27">
        <v>0</v>
      </c>
      <c r="BA415" s="189">
        <f t="shared" si="809"/>
        <v>0</v>
      </c>
      <c r="BB415" s="142">
        <v>44105</v>
      </c>
      <c r="BC415" s="27" t="s">
        <v>292</v>
      </c>
      <c r="BD415" s="27" t="s">
        <v>99</v>
      </c>
      <c r="BE415" s="27" t="s">
        <v>102</v>
      </c>
      <c r="BF415" s="27" t="str">
        <f t="shared" si="810"/>
        <v>Bajo</v>
      </c>
      <c r="BG415" s="27">
        <f t="shared" si="811"/>
        <v>1</v>
      </c>
      <c r="BH415" s="27">
        <f t="shared" si="812"/>
        <v>1</v>
      </c>
      <c r="BI415" s="27">
        <f t="shared" si="801"/>
        <v>1</v>
      </c>
      <c r="BJ415" s="29">
        <f t="shared" si="813"/>
        <v>1</v>
      </c>
      <c r="BK415" s="78" t="str">
        <f t="shared" si="818"/>
        <v>Tolerable</v>
      </c>
      <c r="BL415" s="27" t="str">
        <f t="shared" si="814"/>
        <v>No</v>
      </c>
      <c r="BM415" s="53" t="s">
        <v>395</v>
      </c>
      <c r="BN415" s="80"/>
      <c r="BO415" s="84">
        <f t="shared" si="815"/>
        <v>0</v>
      </c>
      <c r="BP415" s="83"/>
      <c r="BQ415" s="84" t="str">
        <f t="shared" ref="BQ415:BQ441" si="831">IF(BO415="","",IF(BP415="","",(BO415-(BO415*BP415))))</f>
        <v/>
      </c>
      <c r="BR415" s="27"/>
      <c r="BS415" s="85" t="str">
        <f t="shared" ref="BS415:BS441" si="832">IF(BQ415="","",IF(BR415="","",((BQ415-BR415)/BQ415)))</f>
        <v/>
      </c>
      <c r="BT415" s="86"/>
      <c r="BU415" s="78">
        <f t="shared" si="816"/>
        <v>9</v>
      </c>
      <c r="BV415" s="78" t="str">
        <f t="shared" si="817"/>
        <v>Tolerable</v>
      </c>
      <c r="BW415" s="84" t="str">
        <f t="shared" ref="BW415:BW441" si="833">IF(BS415="","",(IF(BS415&lt;=-1%,(BU415+(ABS(BU415*BS415))),(BU415-((ABS(BU415*BS415))+BP415)))))</f>
        <v/>
      </c>
      <c r="BX415" s="78" t="str">
        <f t="shared" ref="BX415:BX441" si="834">IF(BW415="","",IF(BW415&lt;=10,"Tolerable",IF(BW415&lt;=15,"Potencialmente no tolerable",IF(BW415&gt;15,"No tolerable",""))))</f>
        <v/>
      </c>
      <c r="BY415" s="78" t="str">
        <f t="shared" ref="BY415:BY441" si="835">IF(BX415="","",IF(BX415="Tolerable","No",IF(BX415="Potencialmente no tolerable","No",IF(BX415="No tolerable","Si",""))))</f>
        <v/>
      </c>
      <c r="BZ415" s="79"/>
      <c r="CA415" s="80"/>
      <c r="CB415" s="84" t="str">
        <f t="shared" ref="CB415:CB441" si="836">IF(BR415="","",BR415)</f>
        <v/>
      </c>
      <c r="CC415" s="83"/>
      <c r="CD415" s="84" t="str">
        <f t="shared" ref="CD415:CD441" si="837">IF(CB415="","",IF(CC415="","",(CB415-(CB415*CC415))))</f>
        <v/>
      </c>
      <c r="CE415" s="27"/>
      <c r="CF415" s="85" t="str">
        <f t="shared" ref="CF415:CF441" si="838">IF(CD415="","",IF(CE415="","",((CD415-CE415)/CD415)))</f>
        <v/>
      </c>
      <c r="CG415" s="86"/>
      <c r="CH415" s="78" t="str">
        <f t="shared" ref="CH415:CH441" si="839">IF(BW415="","",BW415)</f>
        <v/>
      </c>
      <c r="CI415" s="78" t="str">
        <f t="shared" ref="CI415:CI441" si="840">IF(BX415="","",BX415)</f>
        <v/>
      </c>
      <c r="CJ415" s="84" t="str">
        <f t="shared" ref="CJ415:CJ441" si="841">IF(CF415="","",(IF(CF415&lt;=-1%,(CH415+(ABS(CH415*CF415))),(CH415-((ABS(CH415*CF415))+CC415)))))</f>
        <v/>
      </c>
      <c r="CK415" s="78" t="str">
        <f t="shared" ref="CK415:CK441" si="842">IF(CJ415="","",IF(CJ415&lt;=10,"Tolerable",IF(CJ415&lt;=15,"Potencialmente no tolerable",IF(CJ415&gt;15,"No tolerable",""))))</f>
        <v/>
      </c>
      <c r="CL415" s="78" t="str">
        <f t="shared" ref="CL415:CL441" si="843">IF(CK415="","",IF(CK415="Tolerable","No",IF(CK415="Potencialmente no tolerable","No",IF(CK415="No tolerable","Si",""))))</f>
        <v/>
      </c>
      <c r="CM415" s="79"/>
      <c r="CN415" s="80"/>
      <c r="CO415" s="84" t="str">
        <f t="shared" ref="CO415:CO441" si="844">IF(CE415="","",CE415)</f>
        <v/>
      </c>
      <c r="CP415" s="83"/>
      <c r="CQ415" s="84" t="str">
        <f t="shared" ref="CQ415:CQ441" si="845">IF(CO415="","",IF(CP415="","",(CO415-(CO415*CP415))))</f>
        <v/>
      </c>
      <c r="CR415" s="27"/>
      <c r="CS415" s="85" t="str">
        <f t="shared" ref="CS415:CS441" si="846">IF(CQ415="","",IF(CR415="","",((CQ415-CR415)/CQ415)))</f>
        <v/>
      </c>
      <c r="CT415" s="86"/>
      <c r="CU415" s="78" t="str">
        <f t="shared" ref="CU415:CU441" si="847">IF(CJ415="","",CJ415)</f>
        <v/>
      </c>
      <c r="CV415" s="78" t="str">
        <f t="shared" ref="CV415:CV441" si="848">IF(CK415="","",CK415)</f>
        <v/>
      </c>
      <c r="CW415" s="84" t="str">
        <f t="shared" ref="CW415:CW441" si="849">IF(CS415="","",(IF(CS415&lt;=-1%,(CU415+(ABS(CU415*CS415))),(CU415-((ABS(CU415*CS415))+CP415)))))</f>
        <v/>
      </c>
      <c r="CX415" s="78" t="str">
        <f t="shared" ref="CX415:CX441" si="850">IF(CW415="","",IF(CW415&lt;=10,"Tolerable",IF(CW415&lt;=15,"Potencialmente no tolerable",IF(CW415&gt;15,"No tolerable",""))))</f>
        <v/>
      </c>
      <c r="CY415" s="78" t="str">
        <f t="shared" ref="CY415:CY441" si="851">IF(CX415="","",IF(CX415="Tolerable","No",IF(CX415="Potencialmente no tolerable","No",IF(CX415="No tolerable","Si",""))))</f>
        <v/>
      </c>
      <c r="CZ415" s="87"/>
    </row>
    <row r="416" spans="1:104" ht="45.75" thickBot="1" x14ac:dyDescent="0.3">
      <c r="A416" s="17">
        <v>413</v>
      </c>
      <c r="B416" s="76" t="str">
        <f t="shared" si="819"/>
        <v>Gestión Jurídica</v>
      </c>
      <c r="C416" s="76" t="str">
        <f t="shared" si="820"/>
        <v>Consumo del recurso hídrico</v>
      </c>
      <c r="D416" s="76" t="str">
        <f t="shared" si="821"/>
        <v>Agotamiento del recurso hídrico</v>
      </c>
      <c r="E416" s="82">
        <v>43647</v>
      </c>
      <c r="F416" s="168" t="s">
        <v>334</v>
      </c>
      <c r="G416" s="99" t="s">
        <v>177</v>
      </c>
      <c r="H416" s="99" t="s">
        <v>336</v>
      </c>
      <c r="I416" s="77" t="s">
        <v>15</v>
      </c>
      <c r="J416" s="78" t="s">
        <v>90</v>
      </c>
      <c r="K416" s="111" t="s">
        <v>230</v>
      </c>
      <c r="L416" s="53" t="s">
        <v>277</v>
      </c>
      <c r="M416" s="80" t="s">
        <v>233</v>
      </c>
      <c r="N416" s="77" t="s">
        <v>200</v>
      </c>
      <c r="O416" s="77" t="s">
        <v>461</v>
      </c>
      <c r="P416" s="77" t="s">
        <v>21</v>
      </c>
      <c r="Q416" s="77" t="s">
        <v>52</v>
      </c>
      <c r="R416" s="78" t="s">
        <v>71</v>
      </c>
      <c r="S416" s="81" t="s">
        <v>75</v>
      </c>
      <c r="T416" s="82">
        <v>43647</v>
      </c>
      <c r="U416" s="78" t="s">
        <v>99</v>
      </c>
      <c r="V416" s="78" t="s">
        <v>102</v>
      </c>
      <c r="W416" s="78" t="str">
        <f t="shared" si="822"/>
        <v>Bajo</v>
      </c>
      <c r="X416" s="78">
        <f t="shared" si="823"/>
        <v>1</v>
      </c>
      <c r="Y416" s="78">
        <f t="shared" si="824"/>
        <v>1</v>
      </c>
      <c r="Z416" s="78">
        <f t="shared" si="825"/>
        <v>1</v>
      </c>
      <c r="AA416" s="78" t="str">
        <f t="shared" si="826"/>
        <v>Tolerable</v>
      </c>
      <c r="AB416" s="78" t="str">
        <f t="shared" si="827"/>
        <v>No</v>
      </c>
      <c r="AC416" s="53" t="s">
        <v>306</v>
      </c>
      <c r="AD416" s="80" t="s">
        <v>230</v>
      </c>
      <c r="AE416" s="78">
        <v>0</v>
      </c>
      <c r="AF416" s="83">
        <v>0</v>
      </c>
      <c r="AG416" s="84">
        <f t="shared" si="828"/>
        <v>0</v>
      </c>
      <c r="AH416" s="27">
        <v>0</v>
      </c>
      <c r="AI416" s="187">
        <f t="shared" si="802"/>
        <v>0</v>
      </c>
      <c r="AJ416" s="145">
        <v>44006</v>
      </c>
      <c r="AK416" s="145" t="s">
        <v>291</v>
      </c>
      <c r="AL416" s="158" t="str">
        <f>IF(MATRIZASPECTOS[[#This Row],[(2) Tipo de valoración 2020]]="","",IF(MATRIZASPECTOS[[#This Row],[(2) Tipo de valoración 2020]]="Manual","",MATRIZASPECTOS[[#This Row],[Probabilidad]]))</f>
        <v>Improbable</v>
      </c>
      <c r="AM416" s="158" t="str">
        <f>IF(MATRIZASPECTOS[[#This Row],[(2) Tipo de valoración 2020]]="","",IF(MATRIZASPECTOS[[#This Row],[(2) Tipo de valoración 2020]]="Manual","",MATRIZASPECTOS[[#This Row],[Consecuencia]]))</f>
        <v>Baja</v>
      </c>
      <c r="AN416" s="159" t="str">
        <f t="shared" si="803"/>
        <v>Bajo</v>
      </c>
      <c r="AO416" s="159">
        <f t="shared" si="804"/>
        <v>1</v>
      </c>
      <c r="AP416" s="159">
        <f t="shared" si="805"/>
        <v>1</v>
      </c>
      <c r="AQ416" s="78">
        <f t="shared" si="806"/>
        <v>1</v>
      </c>
      <c r="AR416" s="84">
        <f t="shared" si="807"/>
        <v>1</v>
      </c>
      <c r="AS416" s="78" t="str">
        <f t="shared" si="829"/>
        <v>Tolerable</v>
      </c>
      <c r="AT416" s="78" t="str">
        <f t="shared" si="830"/>
        <v>No</v>
      </c>
      <c r="AU416" s="140" t="s">
        <v>300</v>
      </c>
      <c r="AV416" s="37" t="s">
        <v>230</v>
      </c>
      <c r="AW416" s="27">
        <v>0</v>
      </c>
      <c r="AX416" s="191">
        <v>0</v>
      </c>
      <c r="AY416" s="29">
        <f t="shared" si="808"/>
        <v>0</v>
      </c>
      <c r="AZ416" s="27">
        <v>0</v>
      </c>
      <c r="BA416" s="189">
        <f t="shared" si="809"/>
        <v>0</v>
      </c>
      <c r="BB416" s="142">
        <v>44105</v>
      </c>
      <c r="BC416" s="27" t="s">
        <v>292</v>
      </c>
      <c r="BD416" s="27" t="s">
        <v>99</v>
      </c>
      <c r="BE416" s="27" t="s">
        <v>102</v>
      </c>
      <c r="BF416" s="27" t="str">
        <f t="shared" si="810"/>
        <v>Bajo</v>
      </c>
      <c r="BG416" s="27">
        <f t="shared" si="811"/>
        <v>1</v>
      </c>
      <c r="BH416" s="27">
        <f t="shared" si="812"/>
        <v>1</v>
      </c>
      <c r="BI416" s="27">
        <f t="shared" si="801"/>
        <v>1</v>
      </c>
      <c r="BJ416" s="29">
        <f t="shared" si="813"/>
        <v>1</v>
      </c>
      <c r="BK416" s="78" t="str">
        <f t="shared" si="818"/>
        <v>Tolerable</v>
      </c>
      <c r="BL416" s="27" t="str">
        <f t="shared" si="814"/>
        <v>No</v>
      </c>
      <c r="BM416" s="53" t="s">
        <v>395</v>
      </c>
      <c r="BN416" s="80"/>
      <c r="BO416" s="84">
        <f t="shared" si="815"/>
        <v>0</v>
      </c>
      <c r="BP416" s="83"/>
      <c r="BQ416" s="84" t="str">
        <f t="shared" si="831"/>
        <v/>
      </c>
      <c r="BR416" s="27"/>
      <c r="BS416" s="85" t="str">
        <f t="shared" si="832"/>
        <v/>
      </c>
      <c r="BT416" s="86"/>
      <c r="BU416" s="78">
        <f t="shared" si="816"/>
        <v>1</v>
      </c>
      <c r="BV416" s="78" t="str">
        <f t="shared" si="817"/>
        <v>Tolerable</v>
      </c>
      <c r="BW416" s="84" t="str">
        <f t="shared" si="833"/>
        <v/>
      </c>
      <c r="BX416" s="78" t="str">
        <f t="shared" si="834"/>
        <v/>
      </c>
      <c r="BY416" s="78" t="str">
        <f t="shared" si="835"/>
        <v/>
      </c>
      <c r="BZ416" s="79"/>
      <c r="CA416" s="80"/>
      <c r="CB416" s="84" t="str">
        <f t="shared" si="836"/>
        <v/>
      </c>
      <c r="CC416" s="83"/>
      <c r="CD416" s="84" t="str">
        <f t="shared" si="837"/>
        <v/>
      </c>
      <c r="CE416" s="27"/>
      <c r="CF416" s="85" t="str">
        <f t="shared" si="838"/>
        <v/>
      </c>
      <c r="CG416" s="86"/>
      <c r="CH416" s="78" t="str">
        <f t="shared" si="839"/>
        <v/>
      </c>
      <c r="CI416" s="78" t="str">
        <f t="shared" si="840"/>
        <v/>
      </c>
      <c r="CJ416" s="84" t="str">
        <f t="shared" si="841"/>
        <v/>
      </c>
      <c r="CK416" s="78" t="str">
        <f t="shared" si="842"/>
        <v/>
      </c>
      <c r="CL416" s="78" t="str">
        <f t="shared" si="843"/>
        <v/>
      </c>
      <c r="CM416" s="79"/>
      <c r="CN416" s="80"/>
      <c r="CO416" s="84" t="str">
        <f t="shared" si="844"/>
        <v/>
      </c>
      <c r="CP416" s="83"/>
      <c r="CQ416" s="84" t="str">
        <f t="shared" si="845"/>
        <v/>
      </c>
      <c r="CR416" s="27"/>
      <c r="CS416" s="85" t="str">
        <f t="shared" si="846"/>
        <v/>
      </c>
      <c r="CT416" s="86"/>
      <c r="CU416" s="78" t="str">
        <f t="shared" si="847"/>
        <v/>
      </c>
      <c r="CV416" s="78" t="str">
        <f t="shared" si="848"/>
        <v/>
      </c>
      <c r="CW416" s="84" t="str">
        <f t="shared" si="849"/>
        <v/>
      </c>
      <c r="CX416" s="78" t="str">
        <f t="shared" si="850"/>
        <v/>
      </c>
      <c r="CY416" s="78" t="str">
        <f t="shared" si="851"/>
        <v/>
      </c>
      <c r="CZ416" s="87"/>
    </row>
    <row r="417" spans="1:104" ht="63.75" thickBot="1" x14ac:dyDescent="0.3">
      <c r="A417" s="17">
        <v>414</v>
      </c>
      <c r="B417" s="76" t="str">
        <f t="shared" si="819"/>
        <v>Gestión Jurídica</v>
      </c>
      <c r="C417" s="76" t="str">
        <f t="shared" si="820"/>
        <v>Consumo de energía eléctrica</v>
      </c>
      <c r="D417" s="76" t="str">
        <f t="shared" si="821"/>
        <v>Presión sobre el recurso energético eléctrico</v>
      </c>
      <c r="E417" s="82">
        <v>43647</v>
      </c>
      <c r="F417" s="168" t="s">
        <v>334</v>
      </c>
      <c r="G417" s="99" t="s">
        <v>177</v>
      </c>
      <c r="H417" s="99" t="s">
        <v>336</v>
      </c>
      <c r="I417" s="77" t="s">
        <v>15</v>
      </c>
      <c r="J417" s="78" t="s">
        <v>90</v>
      </c>
      <c r="K417" s="111" t="s">
        <v>230</v>
      </c>
      <c r="L417" s="53" t="s">
        <v>277</v>
      </c>
      <c r="M417" s="80" t="s">
        <v>233</v>
      </c>
      <c r="N417" s="77" t="s">
        <v>201</v>
      </c>
      <c r="O417" s="77" t="s">
        <v>461</v>
      </c>
      <c r="P417" s="77" t="s">
        <v>36</v>
      </c>
      <c r="Q417" s="77" t="s">
        <v>65</v>
      </c>
      <c r="R417" s="78" t="s">
        <v>71</v>
      </c>
      <c r="S417" s="81" t="s">
        <v>75</v>
      </c>
      <c r="T417" s="82">
        <v>43647</v>
      </c>
      <c r="U417" s="78" t="s">
        <v>101</v>
      </c>
      <c r="V417" s="78" t="s">
        <v>104</v>
      </c>
      <c r="W417" s="78" t="str">
        <f t="shared" si="822"/>
        <v>Alto</v>
      </c>
      <c r="X417" s="78">
        <f t="shared" si="823"/>
        <v>5</v>
      </c>
      <c r="Y417" s="78">
        <f t="shared" si="824"/>
        <v>5</v>
      </c>
      <c r="Z417" s="78">
        <f t="shared" si="825"/>
        <v>25</v>
      </c>
      <c r="AA417" s="78" t="str">
        <f t="shared" si="826"/>
        <v>No tolerable</v>
      </c>
      <c r="AB417" s="78" t="str">
        <f t="shared" si="827"/>
        <v>Si</v>
      </c>
      <c r="AC417" s="53" t="s">
        <v>307</v>
      </c>
      <c r="AD417" s="80" t="s">
        <v>283</v>
      </c>
      <c r="AE417" s="78">
        <v>68.84</v>
      </c>
      <c r="AF417" s="83">
        <v>0</v>
      </c>
      <c r="AG417" s="84">
        <f t="shared" si="828"/>
        <v>68.84</v>
      </c>
      <c r="AH417" s="27">
        <v>76.09</v>
      </c>
      <c r="AI417" s="187">
        <f t="shared" si="802"/>
        <v>-0.10531667635095875</v>
      </c>
      <c r="AJ417" s="145">
        <v>44006</v>
      </c>
      <c r="AK417" s="145" t="s">
        <v>291</v>
      </c>
      <c r="AL417" s="158" t="str">
        <f>IF(MATRIZASPECTOS[[#This Row],[(2) Tipo de valoración 2020]]="","",IF(MATRIZASPECTOS[[#This Row],[(2) Tipo de valoración 2020]]="Manual","",MATRIZASPECTOS[[#This Row],[Probabilidad]]))</f>
        <v>Certeza</v>
      </c>
      <c r="AM417" s="158" t="str">
        <f>IF(MATRIZASPECTOS[[#This Row],[(2) Tipo de valoración 2020]]="","",IF(MATRIZASPECTOS[[#This Row],[(2) Tipo de valoración 2020]]="Manual","",MATRIZASPECTOS[[#This Row],[Consecuencia]]))</f>
        <v>Alta</v>
      </c>
      <c r="AN417" s="159" t="str">
        <f t="shared" si="803"/>
        <v>Alto</v>
      </c>
      <c r="AO417" s="159">
        <f t="shared" si="804"/>
        <v>5</v>
      </c>
      <c r="AP417" s="159">
        <f t="shared" si="805"/>
        <v>5</v>
      </c>
      <c r="AQ417" s="78">
        <f t="shared" si="806"/>
        <v>25</v>
      </c>
      <c r="AR417" s="84">
        <f t="shared" si="807"/>
        <v>27.632916908773968</v>
      </c>
      <c r="AS417" s="78" t="str">
        <f t="shared" si="829"/>
        <v>No tolerable</v>
      </c>
      <c r="AT417" s="78" t="str">
        <f t="shared" si="830"/>
        <v>Si</v>
      </c>
      <c r="AU417" s="140" t="s">
        <v>301</v>
      </c>
      <c r="AV417" s="37" t="s">
        <v>283</v>
      </c>
      <c r="AW417" s="27">
        <v>76.09</v>
      </c>
      <c r="AX417" s="191">
        <v>0.14845894940336801</v>
      </c>
      <c r="AY417" s="29">
        <f t="shared" si="808"/>
        <v>64.793758539897738</v>
      </c>
      <c r="AZ417" s="27">
        <v>59.39</v>
      </c>
      <c r="BA417" s="189">
        <f t="shared" si="809"/>
        <v>8.3399368421732956E-2</v>
      </c>
      <c r="BB417" s="142">
        <v>44105</v>
      </c>
      <c r="BC417" s="27" t="s">
        <v>291</v>
      </c>
      <c r="BD417" s="27" t="str">
        <f>IF(MATRIZASPECTOS[[#This Row],[(E) Tipo de valoración extraordinaria 2020]]="","",IF(MATRIZASPECTOS[[#This Row],[(E) Tipo de valoración extraordinaria 2020]]="Manual","",MATRIZASPECTOS[[#This Row],[(2) Probabilidad]]))</f>
        <v>Certeza</v>
      </c>
      <c r="BE417" s="27" t="str">
        <f>IF(MATRIZASPECTOS[[#This Row],[(E) Tipo de valoración extraordinaria 2020]]="","",IF(MATRIZASPECTOS[[#This Row],[(E) Tipo de valoración extraordinaria 2020]]="Manual","",MATRIZASPECTOS[[#This Row],[(2) Consecuencia]]))</f>
        <v>Alta</v>
      </c>
      <c r="BF417" s="27" t="str">
        <f t="shared" si="810"/>
        <v>Alto</v>
      </c>
      <c r="BG417" s="27">
        <f t="shared" si="811"/>
        <v>5</v>
      </c>
      <c r="BH417" s="27">
        <f t="shared" si="812"/>
        <v>5</v>
      </c>
      <c r="BI417" s="29">
        <f t="shared" si="801"/>
        <v>27.632916908773968</v>
      </c>
      <c r="BJ417" s="29">
        <f t="shared" si="813"/>
        <v>25.179890141528624</v>
      </c>
      <c r="BK417" s="78" t="str">
        <f t="shared" si="818"/>
        <v>No tolerable</v>
      </c>
      <c r="BL417" s="27" t="str">
        <f t="shared" si="814"/>
        <v>Si</v>
      </c>
      <c r="BM417" s="53" t="s">
        <v>453</v>
      </c>
      <c r="BN417" s="80"/>
      <c r="BO417" s="84">
        <f t="shared" si="815"/>
        <v>76.09</v>
      </c>
      <c r="BP417" s="83"/>
      <c r="BQ417" s="84" t="str">
        <f t="shared" si="831"/>
        <v/>
      </c>
      <c r="BR417" s="27"/>
      <c r="BS417" s="85" t="str">
        <f t="shared" si="832"/>
        <v/>
      </c>
      <c r="BT417" s="86"/>
      <c r="BU417" s="78">
        <f t="shared" si="816"/>
        <v>27.632916908773968</v>
      </c>
      <c r="BV417" s="78" t="str">
        <f t="shared" si="817"/>
        <v>No tolerable</v>
      </c>
      <c r="BW417" s="84" t="str">
        <f t="shared" si="833"/>
        <v/>
      </c>
      <c r="BX417" s="78" t="str">
        <f t="shared" si="834"/>
        <v/>
      </c>
      <c r="BY417" s="78" t="str">
        <f t="shared" si="835"/>
        <v/>
      </c>
      <c r="BZ417" s="79"/>
      <c r="CA417" s="80"/>
      <c r="CB417" s="84" t="str">
        <f t="shared" si="836"/>
        <v/>
      </c>
      <c r="CC417" s="83"/>
      <c r="CD417" s="84" t="str">
        <f t="shared" si="837"/>
        <v/>
      </c>
      <c r="CE417" s="27"/>
      <c r="CF417" s="85" t="str">
        <f t="shared" si="838"/>
        <v/>
      </c>
      <c r="CG417" s="86"/>
      <c r="CH417" s="78" t="str">
        <f t="shared" si="839"/>
        <v/>
      </c>
      <c r="CI417" s="78" t="str">
        <f t="shared" si="840"/>
        <v/>
      </c>
      <c r="CJ417" s="84" t="str">
        <f t="shared" si="841"/>
        <v/>
      </c>
      <c r="CK417" s="78" t="str">
        <f t="shared" si="842"/>
        <v/>
      </c>
      <c r="CL417" s="78" t="str">
        <f t="shared" si="843"/>
        <v/>
      </c>
      <c r="CM417" s="79"/>
      <c r="CN417" s="80"/>
      <c r="CO417" s="84" t="str">
        <f t="shared" si="844"/>
        <v/>
      </c>
      <c r="CP417" s="83"/>
      <c r="CQ417" s="84" t="str">
        <f t="shared" si="845"/>
        <v/>
      </c>
      <c r="CR417" s="27"/>
      <c r="CS417" s="85" t="str">
        <f t="shared" si="846"/>
        <v/>
      </c>
      <c r="CT417" s="86"/>
      <c r="CU417" s="78" t="str">
        <f t="shared" si="847"/>
        <v/>
      </c>
      <c r="CV417" s="78" t="str">
        <f t="shared" si="848"/>
        <v/>
      </c>
      <c r="CW417" s="84" t="str">
        <f t="shared" si="849"/>
        <v/>
      </c>
      <c r="CX417" s="78" t="str">
        <f t="shared" si="850"/>
        <v/>
      </c>
      <c r="CY417" s="78" t="str">
        <f t="shared" si="851"/>
        <v/>
      </c>
      <c r="CZ417" s="87"/>
    </row>
    <row r="418" spans="1:104" ht="45.75" thickBot="1" x14ac:dyDescent="0.3">
      <c r="A418" s="17">
        <v>415</v>
      </c>
      <c r="B418" s="76" t="str">
        <f t="shared" si="819"/>
        <v>Gestión Jurídica</v>
      </c>
      <c r="C418" s="76" t="str">
        <f t="shared" si="820"/>
        <v>Consumo de materias primas e insumos</v>
      </c>
      <c r="D418" s="76" t="str">
        <f t="shared" si="821"/>
        <v>Agotamiento de los recursos naturales no renovables</v>
      </c>
      <c r="E418" s="82">
        <v>43647</v>
      </c>
      <c r="F418" s="168" t="s">
        <v>334</v>
      </c>
      <c r="G418" s="99" t="s">
        <v>177</v>
      </c>
      <c r="H418" s="99" t="s">
        <v>336</v>
      </c>
      <c r="I418" s="77" t="s">
        <v>15</v>
      </c>
      <c r="J418" s="78" t="s">
        <v>90</v>
      </c>
      <c r="K418" s="111" t="s">
        <v>230</v>
      </c>
      <c r="L418" s="53" t="s">
        <v>277</v>
      </c>
      <c r="M418" s="80" t="s">
        <v>233</v>
      </c>
      <c r="N418" s="77" t="s">
        <v>202</v>
      </c>
      <c r="O418" s="77" t="s">
        <v>457</v>
      </c>
      <c r="P418" s="77" t="s">
        <v>24</v>
      </c>
      <c r="Q418" s="77" t="s">
        <v>62</v>
      </c>
      <c r="R418" s="78" t="s">
        <v>71</v>
      </c>
      <c r="S418" s="81" t="s">
        <v>77</v>
      </c>
      <c r="T418" s="82">
        <v>43647</v>
      </c>
      <c r="U418" s="78" t="s">
        <v>100</v>
      </c>
      <c r="V418" s="78" t="s">
        <v>104</v>
      </c>
      <c r="W418" s="78" t="str">
        <f t="shared" si="822"/>
        <v>Moderado</v>
      </c>
      <c r="X418" s="78">
        <f t="shared" si="823"/>
        <v>3</v>
      </c>
      <c r="Y418" s="78">
        <f t="shared" si="824"/>
        <v>5</v>
      </c>
      <c r="Z418" s="78">
        <f t="shared" si="825"/>
        <v>15</v>
      </c>
      <c r="AA418" s="78" t="str">
        <f t="shared" si="826"/>
        <v>Potencialmente no tolerable</v>
      </c>
      <c r="AB418" s="78" t="str">
        <f t="shared" si="827"/>
        <v>No</v>
      </c>
      <c r="AC418" s="53" t="s">
        <v>306</v>
      </c>
      <c r="AD418" s="80" t="s">
        <v>230</v>
      </c>
      <c r="AE418" s="78">
        <v>0</v>
      </c>
      <c r="AF418" s="83">
        <v>0</v>
      </c>
      <c r="AG418" s="84">
        <f t="shared" si="828"/>
        <v>0</v>
      </c>
      <c r="AH418" s="27">
        <v>0</v>
      </c>
      <c r="AI418" s="187">
        <f t="shared" si="802"/>
        <v>0</v>
      </c>
      <c r="AJ418" s="145">
        <v>44006</v>
      </c>
      <c r="AK418" s="145" t="s">
        <v>291</v>
      </c>
      <c r="AL418" s="158" t="str">
        <f>IF(MATRIZASPECTOS[[#This Row],[(2) Tipo de valoración 2020]]="","",IF(MATRIZASPECTOS[[#This Row],[(2) Tipo de valoración 2020]]="Manual","",MATRIZASPECTOS[[#This Row],[Probabilidad]]))</f>
        <v>Probable</v>
      </c>
      <c r="AM418" s="158" t="str">
        <f>IF(MATRIZASPECTOS[[#This Row],[(2) Tipo de valoración 2020]]="","",IF(MATRIZASPECTOS[[#This Row],[(2) Tipo de valoración 2020]]="Manual","",MATRIZASPECTOS[[#This Row],[Consecuencia]]))</f>
        <v>Alta</v>
      </c>
      <c r="AN418" s="159" t="str">
        <f t="shared" si="803"/>
        <v>Moderado</v>
      </c>
      <c r="AO418" s="159">
        <f t="shared" si="804"/>
        <v>3</v>
      </c>
      <c r="AP418" s="159">
        <f t="shared" si="805"/>
        <v>5</v>
      </c>
      <c r="AQ418" s="78">
        <f t="shared" si="806"/>
        <v>15</v>
      </c>
      <c r="AR418" s="84">
        <f t="shared" si="807"/>
        <v>15</v>
      </c>
      <c r="AS418" s="78" t="str">
        <f t="shared" si="829"/>
        <v>Potencialmente no tolerable</v>
      </c>
      <c r="AT418" s="78" t="str">
        <f t="shared" si="830"/>
        <v>No</v>
      </c>
      <c r="AU418" s="140" t="s">
        <v>300</v>
      </c>
      <c r="AV418" s="37" t="s">
        <v>230</v>
      </c>
      <c r="AW418" s="27">
        <v>0</v>
      </c>
      <c r="AX418" s="191">
        <v>0</v>
      </c>
      <c r="AY418" s="29">
        <f t="shared" si="808"/>
        <v>0</v>
      </c>
      <c r="AZ418" s="27">
        <v>0</v>
      </c>
      <c r="BA418" s="189">
        <f t="shared" si="809"/>
        <v>0</v>
      </c>
      <c r="BB418" s="145">
        <v>44105</v>
      </c>
      <c r="BC418" s="27" t="s">
        <v>292</v>
      </c>
      <c r="BD418" s="27" t="s">
        <v>100</v>
      </c>
      <c r="BE418" s="27" t="s">
        <v>103</v>
      </c>
      <c r="BF418" s="27" t="str">
        <f t="shared" si="810"/>
        <v>Bajo</v>
      </c>
      <c r="BG418" s="27">
        <f t="shared" si="811"/>
        <v>3</v>
      </c>
      <c r="BH418" s="27">
        <f t="shared" si="812"/>
        <v>3</v>
      </c>
      <c r="BI418" s="27">
        <f t="shared" si="801"/>
        <v>9</v>
      </c>
      <c r="BJ418" s="29">
        <f t="shared" si="813"/>
        <v>9</v>
      </c>
      <c r="BK418" s="78" t="str">
        <f t="shared" si="818"/>
        <v>Tolerable</v>
      </c>
      <c r="BL418" s="27" t="str">
        <f t="shared" si="814"/>
        <v>No</v>
      </c>
      <c r="BM418" s="53" t="s">
        <v>436</v>
      </c>
      <c r="BN418" s="80"/>
      <c r="BO418" s="84">
        <f t="shared" si="815"/>
        <v>0</v>
      </c>
      <c r="BP418" s="83"/>
      <c r="BQ418" s="84" t="str">
        <f t="shared" si="831"/>
        <v/>
      </c>
      <c r="BR418" s="27"/>
      <c r="BS418" s="85" t="str">
        <f t="shared" si="832"/>
        <v/>
      </c>
      <c r="BT418" s="86"/>
      <c r="BU418" s="78">
        <f t="shared" si="816"/>
        <v>15</v>
      </c>
      <c r="BV418" s="78" t="str">
        <f t="shared" si="817"/>
        <v>Potencialmente no tolerable</v>
      </c>
      <c r="BW418" s="84" t="str">
        <f t="shared" si="833"/>
        <v/>
      </c>
      <c r="BX418" s="78" t="str">
        <f t="shared" si="834"/>
        <v/>
      </c>
      <c r="BY418" s="78" t="str">
        <f t="shared" si="835"/>
        <v/>
      </c>
      <c r="BZ418" s="79"/>
      <c r="CA418" s="80"/>
      <c r="CB418" s="84" t="str">
        <f t="shared" si="836"/>
        <v/>
      </c>
      <c r="CC418" s="83"/>
      <c r="CD418" s="84" t="str">
        <f t="shared" si="837"/>
        <v/>
      </c>
      <c r="CE418" s="27"/>
      <c r="CF418" s="85" t="str">
        <f t="shared" si="838"/>
        <v/>
      </c>
      <c r="CG418" s="86"/>
      <c r="CH418" s="78" t="str">
        <f t="shared" si="839"/>
        <v/>
      </c>
      <c r="CI418" s="78" t="str">
        <f t="shared" si="840"/>
        <v/>
      </c>
      <c r="CJ418" s="84" t="str">
        <f t="shared" si="841"/>
        <v/>
      </c>
      <c r="CK418" s="78" t="str">
        <f t="shared" si="842"/>
        <v/>
      </c>
      <c r="CL418" s="78" t="str">
        <f t="shared" si="843"/>
        <v/>
      </c>
      <c r="CM418" s="79"/>
      <c r="CN418" s="80"/>
      <c r="CO418" s="84" t="str">
        <f t="shared" si="844"/>
        <v/>
      </c>
      <c r="CP418" s="83"/>
      <c r="CQ418" s="84" t="str">
        <f t="shared" si="845"/>
        <v/>
      </c>
      <c r="CR418" s="27"/>
      <c r="CS418" s="85" t="str">
        <f t="shared" si="846"/>
        <v/>
      </c>
      <c r="CT418" s="86"/>
      <c r="CU418" s="78" t="str">
        <f t="shared" si="847"/>
        <v/>
      </c>
      <c r="CV418" s="78" t="str">
        <f t="shared" si="848"/>
        <v/>
      </c>
      <c r="CW418" s="84" t="str">
        <f t="shared" si="849"/>
        <v/>
      </c>
      <c r="CX418" s="78" t="str">
        <f t="shared" si="850"/>
        <v/>
      </c>
      <c r="CY418" s="78" t="str">
        <f t="shared" si="851"/>
        <v/>
      </c>
      <c r="CZ418" s="87"/>
    </row>
    <row r="419" spans="1:104" ht="45.75" thickBot="1" x14ac:dyDescent="0.3">
      <c r="A419" s="17">
        <v>416</v>
      </c>
      <c r="B419" s="76" t="str">
        <f t="shared" si="819"/>
        <v>Gestión Jurídica</v>
      </c>
      <c r="C419" s="76" t="str">
        <f t="shared" si="820"/>
        <v>Consumo de materias primas e insumos</v>
      </c>
      <c r="D419" s="76" t="str">
        <f t="shared" si="821"/>
        <v>Agotamiento general de los recursos naturales</v>
      </c>
      <c r="E419" s="82">
        <v>43647</v>
      </c>
      <c r="F419" s="168" t="s">
        <v>334</v>
      </c>
      <c r="G419" s="99" t="s">
        <v>177</v>
      </c>
      <c r="H419" s="99" t="s">
        <v>336</v>
      </c>
      <c r="I419" s="77" t="s">
        <v>15</v>
      </c>
      <c r="J419" s="78" t="s">
        <v>90</v>
      </c>
      <c r="K419" s="111" t="s">
        <v>230</v>
      </c>
      <c r="L419" s="53" t="s">
        <v>277</v>
      </c>
      <c r="M419" s="80" t="s">
        <v>233</v>
      </c>
      <c r="N419" s="77" t="s">
        <v>205</v>
      </c>
      <c r="O419" s="77" t="s">
        <v>457</v>
      </c>
      <c r="P419" s="77" t="s">
        <v>24</v>
      </c>
      <c r="Q419" s="77" t="s">
        <v>63</v>
      </c>
      <c r="R419" s="78" t="s">
        <v>71</v>
      </c>
      <c r="S419" s="81" t="s">
        <v>77</v>
      </c>
      <c r="T419" s="82">
        <v>43647</v>
      </c>
      <c r="U419" s="78" t="s">
        <v>100</v>
      </c>
      <c r="V419" s="78" t="s">
        <v>102</v>
      </c>
      <c r="W419" s="78" t="str">
        <f t="shared" si="822"/>
        <v>Bajo</v>
      </c>
      <c r="X419" s="78">
        <f t="shared" si="823"/>
        <v>3</v>
      </c>
      <c r="Y419" s="78">
        <f t="shared" si="824"/>
        <v>1</v>
      </c>
      <c r="Z419" s="78">
        <f t="shared" si="825"/>
        <v>3</v>
      </c>
      <c r="AA419" s="78" t="str">
        <f t="shared" si="826"/>
        <v>Tolerable</v>
      </c>
      <c r="AB419" s="78" t="str">
        <f t="shared" si="827"/>
        <v>No</v>
      </c>
      <c r="AC419" s="53" t="s">
        <v>306</v>
      </c>
      <c r="AD419" s="80" t="s">
        <v>230</v>
      </c>
      <c r="AE419" s="78">
        <v>0</v>
      </c>
      <c r="AF419" s="83">
        <v>0</v>
      </c>
      <c r="AG419" s="84">
        <f t="shared" si="828"/>
        <v>0</v>
      </c>
      <c r="AH419" s="27">
        <v>0</v>
      </c>
      <c r="AI419" s="187">
        <f t="shared" si="802"/>
        <v>0</v>
      </c>
      <c r="AJ419" s="145">
        <v>44006</v>
      </c>
      <c r="AK419" s="145" t="s">
        <v>291</v>
      </c>
      <c r="AL419" s="158" t="str">
        <f>IF(MATRIZASPECTOS[[#This Row],[(2) Tipo de valoración 2020]]="","",IF(MATRIZASPECTOS[[#This Row],[(2) Tipo de valoración 2020]]="Manual","",MATRIZASPECTOS[[#This Row],[Probabilidad]]))</f>
        <v>Probable</v>
      </c>
      <c r="AM419" s="158" t="str">
        <f>IF(MATRIZASPECTOS[[#This Row],[(2) Tipo de valoración 2020]]="","",IF(MATRIZASPECTOS[[#This Row],[(2) Tipo de valoración 2020]]="Manual","",MATRIZASPECTOS[[#This Row],[Consecuencia]]))</f>
        <v>Baja</v>
      </c>
      <c r="AN419" s="159" t="str">
        <f t="shared" si="803"/>
        <v>Bajo</v>
      </c>
      <c r="AO419" s="159">
        <f t="shared" si="804"/>
        <v>3</v>
      </c>
      <c r="AP419" s="159">
        <f t="shared" si="805"/>
        <v>1</v>
      </c>
      <c r="AQ419" s="78">
        <f t="shared" si="806"/>
        <v>3</v>
      </c>
      <c r="AR419" s="84">
        <f t="shared" si="807"/>
        <v>3</v>
      </c>
      <c r="AS419" s="78" t="str">
        <f t="shared" si="829"/>
        <v>Tolerable</v>
      </c>
      <c r="AT419" s="78" t="str">
        <f t="shared" si="830"/>
        <v>No</v>
      </c>
      <c r="AU419" s="140" t="s">
        <v>300</v>
      </c>
      <c r="AV419" s="37" t="s">
        <v>230</v>
      </c>
      <c r="AW419" s="27">
        <v>0</v>
      </c>
      <c r="AX419" s="191">
        <v>0</v>
      </c>
      <c r="AY419" s="29">
        <f t="shared" si="808"/>
        <v>0</v>
      </c>
      <c r="AZ419" s="27">
        <v>0</v>
      </c>
      <c r="BA419" s="189">
        <f t="shared" si="809"/>
        <v>0</v>
      </c>
      <c r="BB419" s="145">
        <v>44105</v>
      </c>
      <c r="BC419" s="27" t="s">
        <v>292</v>
      </c>
      <c r="BD419" s="27" t="s">
        <v>99</v>
      </c>
      <c r="BE419" s="27" t="s">
        <v>102</v>
      </c>
      <c r="BF419" s="27" t="str">
        <f t="shared" si="810"/>
        <v>Bajo</v>
      </c>
      <c r="BG419" s="27">
        <f t="shared" si="811"/>
        <v>1</v>
      </c>
      <c r="BH419" s="27">
        <f t="shared" si="812"/>
        <v>1</v>
      </c>
      <c r="BI419" s="27">
        <f t="shared" si="801"/>
        <v>1</v>
      </c>
      <c r="BJ419" s="29">
        <f t="shared" si="813"/>
        <v>1</v>
      </c>
      <c r="BK419" s="78" t="str">
        <f t="shared" si="818"/>
        <v>Tolerable</v>
      </c>
      <c r="BL419" s="27" t="str">
        <f t="shared" si="814"/>
        <v>No</v>
      </c>
      <c r="BM419" s="53" t="s">
        <v>424</v>
      </c>
      <c r="BN419" s="80"/>
      <c r="BO419" s="84">
        <f t="shared" si="815"/>
        <v>0</v>
      </c>
      <c r="BP419" s="83"/>
      <c r="BQ419" s="84" t="str">
        <f t="shared" si="831"/>
        <v/>
      </c>
      <c r="BR419" s="27"/>
      <c r="BS419" s="85" t="str">
        <f t="shared" si="832"/>
        <v/>
      </c>
      <c r="BT419" s="86"/>
      <c r="BU419" s="78">
        <f t="shared" si="816"/>
        <v>3</v>
      </c>
      <c r="BV419" s="78" t="str">
        <f t="shared" si="817"/>
        <v>Tolerable</v>
      </c>
      <c r="BW419" s="84" t="str">
        <f t="shared" si="833"/>
        <v/>
      </c>
      <c r="BX419" s="78" t="str">
        <f t="shared" si="834"/>
        <v/>
      </c>
      <c r="BY419" s="78" t="str">
        <f t="shared" si="835"/>
        <v/>
      </c>
      <c r="BZ419" s="79"/>
      <c r="CA419" s="80"/>
      <c r="CB419" s="84" t="str">
        <f t="shared" si="836"/>
        <v/>
      </c>
      <c r="CC419" s="83"/>
      <c r="CD419" s="84" t="str">
        <f t="shared" si="837"/>
        <v/>
      </c>
      <c r="CE419" s="27"/>
      <c r="CF419" s="85" t="str">
        <f t="shared" si="838"/>
        <v/>
      </c>
      <c r="CG419" s="86"/>
      <c r="CH419" s="78" t="str">
        <f t="shared" si="839"/>
        <v/>
      </c>
      <c r="CI419" s="78" t="str">
        <f t="shared" si="840"/>
        <v/>
      </c>
      <c r="CJ419" s="84" t="str">
        <f t="shared" si="841"/>
        <v/>
      </c>
      <c r="CK419" s="78" t="str">
        <f t="shared" si="842"/>
        <v/>
      </c>
      <c r="CL419" s="78" t="str">
        <f t="shared" si="843"/>
        <v/>
      </c>
      <c r="CM419" s="79"/>
      <c r="CN419" s="80"/>
      <c r="CO419" s="84" t="str">
        <f t="shared" si="844"/>
        <v/>
      </c>
      <c r="CP419" s="83"/>
      <c r="CQ419" s="84" t="str">
        <f t="shared" si="845"/>
        <v/>
      </c>
      <c r="CR419" s="27"/>
      <c r="CS419" s="85" t="str">
        <f t="shared" si="846"/>
        <v/>
      </c>
      <c r="CT419" s="86"/>
      <c r="CU419" s="78" t="str">
        <f t="shared" si="847"/>
        <v/>
      </c>
      <c r="CV419" s="78" t="str">
        <f t="shared" si="848"/>
        <v/>
      </c>
      <c r="CW419" s="84" t="str">
        <f t="shared" si="849"/>
        <v/>
      </c>
      <c r="CX419" s="78" t="str">
        <f t="shared" si="850"/>
        <v/>
      </c>
      <c r="CY419" s="78" t="str">
        <f t="shared" si="851"/>
        <v/>
      </c>
      <c r="CZ419" s="87"/>
    </row>
    <row r="420" spans="1:104" ht="45.75" thickBot="1" x14ac:dyDescent="0.3">
      <c r="A420" s="17">
        <v>417</v>
      </c>
      <c r="B420" s="76" t="str">
        <f t="shared" si="819"/>
        <v>Gestión Jurídica</v>
      </c>
      <c r="C420" s="76" t="str">
        <f t="shared" si="820"/>
        <v>Consumo de materias primas e insumos</v>
      </c>
      <c r="D420" s="76" t="str">
        <f t="shared" si="821"/>
        <v>Agotamiento de los recursos naturales no renovables</v>
      </c>
      <c r="E420" s="82">
        <v>43647</v>
      </c>
      <c r="F420" s="168" t="s">
        <v>334</v>
      </c>
      <c r="G420" s="99" t="s">
        <v>177</v>
      </c>
      <c r="H420" s="99" t="s">
        <v>336</v>
      </c>
      <c r="I420" s="77" t="s">
        <v>15</v>
      </c>
      <c r="J420" s="78" t="s">
        <v>90</v>
      </c>
      <c r="K420" s="111" t="s">
        <v>230</v>
      </c>
      <c r="L420" s="53" t="s">
        <v>277</v>
      </c>
      <c r="M420" s="80" t="s">
        <v>233</v>
      </c>
      <c r="N420" s="77" t="s">
        <v>203</v>
      </c>
      <c r="O420" s="77" t="s">
        <v>458</v>
      </c>
      <c r="P420" s="77" t="s">
        <v>24</v>
      </c>
      <c r="Q420" s="77" t="s">
        <v>62</v>
      </c>
      <c r="R420" s="78" t="s">
        <v>71</v>
      </c>
      <c r="S420" s="81" t="s">
        <v>77</v>
      </c>
      <c r="T420" s="82">
        <v>43647</v>
      </c>
      <c r="U420" s="78" t="s">
        <v>101</v>
      </c>
      <c r="V420" s="78" t="s">
        <v>103</v>
      </c>
      <c r="W420" s="78" t="str">
        <f t="shared" si="822"/>
        <v>Moderado</v>
      </c>
      <c r="X420" s="78">
        <f t="shared" si="823"/>
        <v>5</v>
      </c>
      <c r="Y420" s="78">
        <f t="shared" si="824"/>
        <v>3</v>
      </c>
      <c r="Z420" s="78">
        <f t="shared" si="825"/>
        <v>15</v>
      </c>
      <c r="AA420" s="78" t="str">
        <f t="shared" si="826"/>
        <v>Potencialmente no tolerable</v>
      </c>
      <c r="AB420" s="78" t="str">
        <f t="shared" si="827"/>
        <v>No</v>
      </c>
      <c r="AC420" s="53" t="s">
        <v>306</v>
      </c>
      <c r="AD420" s="80" t="s">
        <v>230</v>
      </c>
      <c r="AE420" s="78">
        <v>0</v>
      </c>
      <c r="AF420" s="83">
        <v>0</v>
      </c>
      <c r="AG420" s="84">
        <f t="shared" si="828"/>
        <v>0</v>
      </c>
      <c r="AH420" s="27">
        <v>0</v>
      </c>
      <c r="AI420" s="187">
        <f t="shared" si="802"/>
        <v>0</v>
      </c>
      <c r="AJ420" s="145">
        <v>44006</v>
      </c>
      <c r="AK420" s="145" t="s">
        <v>291</v>
      </c>
      <c r="AL420" s="158" t="str">
        <f>IF(MATRIZASPECTOS[[#This Row],[(2) Tipo de valoración 2020]]="","",IF(MATRIZASPECTOS[[#This Row],[(2) Tipo de valoración 2020]]="Manual","",MATRIZASPECTOS[[#This Row],[Probabilidad]]))</f>
        <v>Certeza</v>
      </c>
      <c r="AM420" s="158" t="str">
        <f>IF(MATRIZASPECTOS[[#This Row],[(2) Tipo de valoración 2020]]="","",IF(MATRIZASPECTOS[[#This Row],[(2) Tipo de valoración 2020]]="Manual","",MATRIZASPECTOS[[#This Row],[Consecuencia]]))</f>
        <v>Moderada</v>
      </c>
      <c r="AN420" s="159" t="str">
        <f t="shared" si="803"/>
        <v>Moderado</v>
      </c>
      <c r="AO420" s="159">
        <f t="shared" si="804"/>
        <v>5</v>
      </c>
      <c r="AP420" s="159">
        <f t="shared" si="805"/>
        <v>3</v>
      </c>
      <c r="AQ420" s="78">
        <f t="shared" si="806"/>
        <v>15</v>
      </c>
      <c r="AR420" s="84">
        <f t="shared" si="807"/>
        <v>15</v>
      </c>
      <c r="AS420" s="78" t="str">
        <f t="shared" si="829"/>
        <v>Potencialmente no tolerable</v>
      </c>
      <c r="AT420" s="78" t="str">
        <f t="shared" si="830"/>
        <v>No</v>
      </c>
      <c r="AU420" s="140" t="s">
        <v>300</v>
      </c>
      <c r="AV420" s="37" t="s">
        <v>230</v>
      </c>
      <c r="AW420" s="27">
        <v>0</v>
      </c>
      <c r="AX420" s="191">
        <v>0</v>
      </c>
      <c r="AY420" s="29">
        <f t="shared" si="808"/>
        <v>0</v>
      </c>
      <c r="AZ420" s="27">
        <v>0</v>
      </c>
      <c r="BA420" s="189">
        <f t="shared" si="809"/>
        <v>0</v>
      </c>
      <c r="BB420" s="145">
        <v>44105</v>
      </c>
      <c r="BC420" s="27" t="s">
        <v>292</v>
      </c>
      <c r="BD420" s="27" t="s">
        <v>100</v>
      </c>
      <c r="BE420" s="27" t="s">
        <v>103</v>
      </c>
      <c r="BF420" s="27" t="str">
        <f t="shared" si="810"/>
        <v>Bajo</v>
      </c>
      <c r="BG420" s="27">
        <f t="shared" si="811"/>
        <v>3</v>
      </c>
      <c r="BH420" s="27">
        <f t="shared" si="812"/>
        <v>3</v>
      </c>
      <c r="BI420" s="27">
        <f t="shared" si="801"/>
        <v>9</v>
      </c>
      <c r="BJ420" s="29">
        <f t="shared" si="813"/>
        <v>9</v>
      </c>
      <c r="BK420" s="78" t="str">
        <f t="shared" si="818"/>
        <v>Tolerable</v>
      </c>
      <c r="BL420" s="27" t="str">
        <f t="shared" si="814"/>
        <v>No</v>
      </c>
      <c r="BM420" s="53" t="s">
        <v>433</v>
      </c>
      <c r="BN420" s="80"/>
      <c r="BO420" s="84">
        <f t="shared" si="815"/>
        <v>0</v>
      </c>
      <c r="BP420" s="83"/>
      <c r="BQ420" s="84" t="str">
        <f t="shared" si="831"/>
        <v/>
      </c>
      <c r="BR420" s="27"/>
      <c r="BS420" s="85" t="str">
        <f t="shared" si="832"/>
        <v/>
      </c>
      <c r="BT420" s="86"/>
      <c r="BU420" s="78">
        <f t="shared" si="816"/>
        <v>15</v>
      </c>
      <c r="BV420" s="78" t="str">
        <f t="shared" si="817"/>
        <v>Potencialmente no tolerable</v>
      </c>
      <c r="BW420" s="84" t="str">
        <f t="shared" si="833"/>
        <v/>
      </c>
      <c r="BX420" s="78" t="str">
        <f t="shared" si="834"/>
        <v/>
      </c>
      <c r="BY420" s="78" t="str">
        <f t="shared" si="835"/>
        <v/>
      </c>
      <c r="BZ420" s="79"/>
      <c r="CA420" s="80"/>
      <c r="CB420" s="84" t="str">
        <f t="shared" si="836"/>
        <v/>
      </c>
      <c r="CC420" s="83"/>
      <c r="CD420" s="84" t="str">
        <f t="shared" si="837"/>
        <v/>
      </c>
      <c r="CE420" s="27"/>
      <c r="CF420" s="85" t="str">
        <f t="shared" si="838"/>
        <v/>
      </c>
      <c r="CG420" s="86"/>
      <c r="CH420" s="78" t="str">
        <f t="shared" si="839"/>
        <v/>
      </c>
      <c r="CI420" s="78" t="str">
        <f t="shared" si="840"/>
        <v/>
      </c>
      <c r="CJ420" s="84" t="str">
        <f t="shared" si="841"/>
        <v/>
      </c>
      <c r="CK420" s="78" t="str">
        <f t="shared" si="842"/>
        <v/>
      </c>
      <c r="CL420" s="78" t="str">
        <f t="shared" si="843"/>
        <v/>
      </c>
      <c r="CM420" s="79"/>
      <c r="CN420" s="80"/>
      <c r="CO420" s="84" t="str">
        <f t="shared" si="844"/>
        <v/>
      </c>
      <c r="CP420" s="83"/>
      <c r="CQ420" s="84" t="str">
        <f t="shared" si="845"/>
        <v/>
      </c>
      <c r="CR420" s="27"/>
      <c r="CS420" s="85" t="str">
        <f t="shared" si="846"/>
        <v/>
      </c>
      <c r="CT420" s="86"/>
      <c r="CU420" s="78" t="str">
        <f t="shared" si="847"/>
        <v/>
      </c>
      <c r="CV420" s="78" t="str">
        <f t="shared" si="848"/>
        <v/>
      </c>
      <c r="CW420" s="84" t="str">
        <f t="shared" si="849"/>
        <v/>
      </c>
      <c r="CX420" s="78" t="str">
        <f t="shared" si="850"/>
        <v/>
      </c>
      <c r="CY420" s="78" t="str">
        <f t="shared" si="851"/>
        <v/>
      </c>
      <c r="CZ420" s="87"/>
    </row>
    <row r="421" spans="1:104" ht="45.75" thickBot="1" x14ac:dyDescent="0.3">
      <c r="A421" s="17">
        <v>418</v>
      </c>
      <c r="B421" s="76" t="str">
        <f t="shared" si="819"/>
        <v>Gestión Jurídica</v>
      </c>
      <c r="C421" s="76" t="str">
        <f t="shared" si="820"/>
        <v>Consumo de materias primas e insumos</v>
      </c>
      <c r="D421" s="76" t="str">
        <f t="shared" si="821"/>
        <v>Agotamiento de los recursos naturales no renovables</v>
      </c>
      <c r="E421" s="82">
        <v>43647</v>
      </c>
      <c r="F421" s="168" t="s">
        <v>334</v>
      </c>
      <c r="G421" s="99" t="s">
        <v>177</v>
      </c>
      <c r="H421" s="99" t="s">
        <v>336</v>
      </c>
      <c r="I421" s="77" t="s">
        <v>15</v>
      </c>
      <c r="J421" s="78" t="s">
        <v>90</v>
      </c>
      <c r="K421" s="111" t="s">
        <v>230</v>
      </c>
      <c r="L421" s="53" t="s">
        <v>277</v>
      </c>
      <c r="M421" s="80" t="s">
        <v>233</v>
      </c>
      <c r="N421" s="77" t="s">
        <v>204</v>
      </c>
      <c r="O421" s="77" t="s">
        <v>458</v>
      </c>
      <c r="P421" s="77" t="s">
        <v>24</v>
      </c>
      <c r="Q421" s="77" t="s">
        <v>62</v>
      </c>
      <c r="R421" s="78" t="s">
        <v>71</v>
      </c>
      <c r="S421" s="81" t="s">
        <v>77</v>
      </c>
      <c r="T421" s="82">
        <v>43647</v>
      </c>
      <c r="U421" s="78" t="s">
        <v>101</v>
      </c>
      <c r="V421" s="78" t="s">
        <v>103</v>
      </c>
      <c r="W421" s="78" t="str">
        <f t="shared" si="822"/>
        <v>Moderado</v>
      </c>
      <c r="X421" s="78">
        <f t="shared" si="823"/>
        <v>5</v>
      </c>
      <c r="Y421" s="78">
        <f t="shared" si="824"/>
        <v>3</v>
      </c>
      <c r="Z421" s="78">
        <f t="shared" si="825"/>
        <v>15</v>
      </c>
      <c r="AA421" s="78" t="str">
        <f t="shared" si="826"/>
        <v>Potencialmente no tolerable</v>
      </c>
      <c r="AB421" s="78" t="str">
        <f t="shared" si="827"/>
        <v>No</v>
      </c>
      <c r="AC421" s="53" t="s">
        <v>306</v>
      </c>
      <c r="AD421" s="80" t="s">
        <v>230</v>
      </c>
      <c r="AE421" s="78">
        <v>0</v>
      </c>
      <c r="AF421" s="83">
        <v>0</v>
      </c>
      <c r="AG421" s="84">
        <f t="shared" si="828"/>
        <v>0</v>
      </c>
      <c r="AH421" s="27">
        <v>0</v>
      </c>
      <c r="AI421" s="187">
        <f t="shared" si="802"/>
        <v>0</v>
      </c>
      <c r="AJ421" s="145">
        <v>44006</v>
      </c>
      <c r="AK421" s="145" t="s">
        <v>291</v>
      </c>
      <c r="AL421" s="158" t="str">
        <f>IF(MATRIZASPECTOS[[#This Row],[(2) Tipo de valoración 2020]]="","",IF(MATRIZASPECTOS[[#This Row],[(2) Tipo de valoración 2020]]="Manual","",MATRIZASPECTOS[[#This Row],[Probabilidad]]))</f>
        <v>Certeza</v>
      </c>
      <c r="AM421" s="158" t="str">
        <f>IF(MATRIZASPECTOS[[#This Row],[(2) Tipo de valoración 2020]]="","",IF(MATRIZASPECTOS[[#This Row],[(2) Tipo de valoración 2020]]="Manual","",MATRIZASPECTOS[[#This Row],[Consecuencia]]))</f>
        <v>Moderada</v>
      </c>
      <c r="AN421" s="159" t="str">
        <f t="shared" si="803"/>
        <v>Moderado</v>
      </c>
      <c r="AO421" s="159">
        <f t="shared" si="804"/>
        <v>5</v>
      </c>
      <c r="AP421" s="159">
        <f t="shared" si="805"/>
        <v>3</v>
      </c>
      <c r="AQ421" s="78">
        <f t="shared" si="806"/>
        <v>15</v>
      </c>
      <c r="AR421" s="84">
        <f t="shared" si="807"/>
        <v>15</v>
      </c>
      <c r="AS421" s="78" t="str">
        <f t="shared" si="829"/>
        <v>Potencialmente no tolerable</v>
      </c>
      <c r="AT421" s="78" t="str">
        <f t="shared" si="830"/>
        <v>No</v>
      </c>
      <c r="AU421" s="140" t="s">
        <v>300</v>
      </c>
      <c r="AV421" s="37" t="s">
        <v>230</v>
      </c>
      <c r="AW421" s="27">
        <v>0</v>
      </c>
      <c r="AX421" s="191">
        <v>0</v>
      </c>
      <c r="AY421" s="29">
        <f t="shared" si="808"/>
        <v>0</v>
      </c>
      <c r="AZ421" s="27">
        <v>0</v>
      </c>
      <c r="BA421" s="189">
        <f t="shared" si="809"/>
        <v>0</v>
      </c>
      <c r="BB421" s="145">
        <v>44105</v>
      </c>
      <c r="BC421" s="27" t="s">
        <v>292</v>
      </c>
      <c r="BD421" s="27" t="s">
        <v>100</v>
      </c>
      <c r="BE421" s="27" t="s">
        <v>103</v>
      </c>
      <c r="BF421" s="27" t="str">
        <f t="shared" si="810"/>
        <v>Bajo</v>
      </c>
      <c r="BG421" s="27">
        <f t="shared" si="811"/>
        <v>3</v>
      </c>
      <c r="BH421" s="27">
        <f t="shared" si="812"/>
        <v>3</v>
      </c>
      <c r="BI421" s="27">
        <f t="shared" si="801"/>
        <v>9</v>
      </c>
      <c r="BJ421" s="29">
        <f t="shared" si="813"/>
        <v>9</v>
      </c>
      <c r="BK421" s="78" t="str">
        <f t="shared" si="818"/>
        <v>Tolerable</v>
      </c>
      <c r="BL421" s="27" t="str">
        <f t="shared" si="814"/>
        <v>No</v>
      </c>
      <c r="BM421" s="53" t="s">
        <v>430</v>
      </c>
      <c r="BN421" s="80"/>
      <c r="BO421" s="84">
        <f t="shared" si="815"/>
        <v>0</v>
      </c>
      <c r="BP421" s="83"/>
      <c r="BQ421" s="84" t="str">
        <f t="shared" si="831"/>
        <v/>
      </c>
      <c r="BR421" s="27"/>
      <c r="BS421" s="85" t="str">
        <f t="shared" si="832"/>
        <v/>
      </c>
      <c r="BT421" s="86"/>
      <c r="BU421" s="78">
        <f t="shared" si="816"/>
        <v>15</v>
      </c>
      <c r="BV421" s="78" t="str">
        <f t="shared" si="817"/>
        <v>Potencialmente no tolerable</v>
      </c>
      <c r="BW421" s="84" t="str">
        <f t="shared" si="833"/>
        <v/>
      </c>
      <c r="BX421" s="78" t="str">
        <f t="shared" si="834"/>
        <v/>
      </c>
      <c r="BY421" s="78" t="str">
        <f t="shared" si="835"/>
        <v/>
      </c>
      <c r="BZ421" s="79"/>
      <c r="CA421" s="80"/>
      <c r="CB421" s="84" t="str">
        <f t="shared" si="836"/>
        <v/>
      </c>
      <c r="CC421" s="83"/>
      <c r="CD421" s="84" t="str">
        <f t="shared" si="837"/>
        <v/>
      </c>
      <c r="CE421" s="27"/>
      <c r="CF421" s="85" t="str">
        <f t="shared" si="838"/>
        <v/>
      </c>
      <c r="CG421" s="86"/>
      <c r="CH421" s="78" t="str">
        <f t="shared" si="839"/>
        <v/>
      </c>
      <c r="CI421" s="78" t="str">
        <f t="shared" si="840"/>
        <v/>
      </c>
      <c r="CJ421" s="84" t="str">
        <f t="shared" si="841"/>
        <v/>
      </c>
      <c r="CK421" s="78" t="str">
        <f t="shared" si="842"/>
        <v/>
      </c>
      <c r="CL421" s="78" t="str">
        <f t="shared" si="843"/>
        <v/>
      </c>
      <c r="CM421" s="79"/>
      <c r="CN421" s="80"/>
      <c r="CO421" s="84" t="str">
        <f t="shared" si="844"/>
        <v/>
      </c>
      <c r="CP421" s="83"/>
      <c r="CQ421" s="84" t="str">
        <f t="shared" si="845"/>
        <v/>
      </c>
      <c r="CR421" s="27"/>
      <c r="CS421" s="85" t="str">
        <f t="shared" si="846"/>
        <v/>
      </c>
      <c r="CT421" s="86"/>
      <c r="CU421" s="78" t="str">
        <f t="shared" si="847"/>
        <v/>
      </c>
      <c r="CV421" s="78" t="str">
        <f t="shared" si="848"/>
        <v/>
      </c>
      <c r="CW421" s="84" t="str">
        <f t="shared" si="849"/>
        <v/>
      </c>
      <c r="CX421" s="78" t="str">
        <f t="shared" si="850"/>
        <v/>
      </c>
      <c r="CY421" s="78" t="str">
        <f t="shared" si="851"/>
        <v/>
      </c>
      <c r="CZ421" s="87"/>
    </row>
    <row r="422" spans="1:104" ht="45.75" thickBot="1" x14ac:dyDescent="0.3">
      <c r="A422" s="17">
        <v>419</v>
      </c>
      <c r="B422" s="76" t="str">
        <f t="shared" si="819"/>
        <v>Gestión Jurídica</v>
      </c>
      <c r="C422" s="76" t="str">
        <f t="shared" si="820"/>
        <v>Consumo de materias primas e insumos</v>
      </c>
      <c r="D422" s="76" t="str">
        <f t="shared" si="821"/>
        <v>Agotamiento general de los recursos naturales</v>
      </c>
      <c r="E422" s="82">
        <v>43647</v>
      </c>
      <c r="F422" s="168" t="s">
        <v>334</v>
      </c>
      <c r="G422" s="99" t="s">
        <v>177</v>
      </c>
      <c r="H422" s="99" t="s">
        <v>336</v>
      </c>
      <c r="I422" s="77" t="s">
        <v>15</v>
      </c>
      <c r="J422" s="78" t="s">
        <v>90</v>
      </c>
      <c r="K422" s="111" t="s">
        <v>230</v>
      </c>
      <c r="L422" s="53" t="s">
        <v>277</v>
      </c>
      <c r="M422" s="80" t="s">
        <v>233</v>
      </c>
      <c r="N422" s="77" t="s">
        <v>206</v>
      </c>
      <c r="O422" s="77" t="s">
        <v>457</v>
      </c>
      <c r="P422" s="77" t="s">
        <v>24</v>
      </c>
      <c r="Q422" s="77" t="s">
        <v>63</v>
      </c>
      <c r="R422" s="78" t="s">
        <v>71</v>
      </c>
      <c r="S422" s="81" t="s">
        <v>77</v>
      </c>
      <c r="T422" s="82">
        <v>43647</v>
      </c>
      <c r="U422" s="78" t="s">
        <v>101</v>
      </c>
      <c r="V422" s="78" t="s">
        <v>102</v>
      </c>
      <c r="W422" s="78" t="str">
        <f t="shared" si="822"/>
        <v>Bajo</v>
      </c>
      <c r="X422" s="78">
        <f t="shared" si="823"/>
        <v>5</v>
      </c>
      <c r="Y422" s="78">
        <f t="shared" si="824"/>
        <v>1</v>
      </c>
      <c r="Z422" s="78">
        <f t="shared" si="825"/>
        <v>5</v>
      </c>
      <c r="AA422" s="78" t="str">
        <f t="shared" si="826"/>
        <v>Tolerable</v>
      </c>
      <c r="AB422" s="78" t="str">
        <f t="shared" si="827"/>
        <v>No</v>
      </c>
      <c r="AC422" s="53" t="s">
        <v>306</v>
      </c>
      <c r="AD422" s="80" t="s">
        <v>230</v>
      </c>
      <c r="AE422" s="78">
        <v>0</v>
      </c>
      <c r="AF422" s="83">
        <v>0</v>
      </c>
      <c r="AG422" s="84">
        <f t="shared" si="828"/>
        <v>0</v>
      </c>
      <c r="AH422" s="27">
        <v>0</v>
      </c>
      <c r="AI422" s="187">
        <f t="shared" si="802"/>
        <v>0</v>
      </c>
      <c r="AJ422" s="145">
        <v>44006</v>
      </c>
      <c r="AK422" s="145" t="s">
        <v>291</v>
      </c>
      <c r="AL422" s="158" t="str">
        <f>IF(MATRIZASPECTOS[[#This Row],[(2) Tipo de valoración 2020]]="","",IF(MATRIZASPECTOS[[#This Row],[(2) Tipo de valoración 2020]]="Manual","",MATRIZASPECTOS[[#This Row],[Probabilidad]]))</f>
        <v>Certeza</v>
      </c>
      <c r="AM422" s="158" t="str">
        <f>IF(MATRIZASPECTOS[[#This Row],[(2) Tipo de valoración 2020]]="","",IF(MATRIZASPECTOS[[#This Row],[(2) Tipo de valoración 2020]]="Manual","",MATRIZASPECTOS[[#This Row],[Consecuencia]]))</f>
        <v>Baja</v>
      </c>
      <c r="AN422" s="159" t="str">
        <f t="shared" si="803"/>
        <v>Bajo</v>
      </c>
      <c r="AO422" s="159">
        <f t="shared" si="804"/>
        <v>5</v>
      </c>
      <c r="AP422" s="159">
        <f t="shared" si="805"/>
        <v>1</v>
      </c>
      <c r="AQ422" s="78">
        <f t="shared" si="806"/>
        <v>5</v>
      </c>
      <c r="AR422" s="84">
        <f t="shared" si="807"/>
        <v>5</v>
      </c>
      <c r="AS422" s="78" t="str">
        <f t="shared" si="829"/>
        <v>Tolerable</v>
      </c>
      <c r="AT422" s="78" t="str">
        <f t="shared" si="830"/>
        <v>No</v>
      </c>
      <c r="AU422" s="140" t="s">
        <v>282</v>
      </c>
      <c r="AV422" s="37" t="s">
        <v>230</v>
      </c>
      <c r="AW422" s="27">
        <v>0</v>
      </c>
      <c r="AX422" s="191">
        <v>0</v>
      </c>
      <c r="AY422" s="29">
        <f t="shared" si="808"/>
        <v>0</v>
      </c>
      <c r="AZ422" s="27">
        <v>0</v>
      </c>
      <c r="BA422" s="189">
        <f t="shared" si="809"/>
        <v>0</v>
      </c>
      <c r="BB422" s="142">
        <v>44105</v>
      </c>
      <c r="BC422" s="27" t="s">
        <v>291</v>
      </c>
      <c r="BD422" s="27" t="str">
        <f>IF(MATRIZASPECTOS[[#This Row],[(E) Tipo de valoración extraordinaria 2020]]="","",IF(MATRIZASPECTOS[[#This Row],[(E) Tipo de valoración extraordinaria 2020]]="Manual","",MATRIZASPECTOS[[#This Row],[(2) Probabilidad]]))</f>
        <v>Certeza</v>
      </c>
      <c r="BE422" s="27" t="str">
        <f>IF(MATRIZASPECTOS[[#This Row],[(E) Tipo de valoración extraordinaria 2020]]="","",IF(MATRIZASPECTOS[[#This Row],[(E) Tipo de valoración extraordinaria 2020]]="Manual","",MATRIZASPECTOS[[#This Row],[(2) Consecuencia]]))</f>
        <v>Baja</v>
      </c>
      <c r="BF422" s="27" t="str">
        <f t="shared" si="810"/>
        <v>Bajo</v>
      </c>
      <c r="BG422" s="27">
        <f t="shared" si="811"/>
        <v>5</v>
      </c>
      <c r="BH422" s="27">
        <f t="shared" si="812"/>
        <v>1</v>
      </c>
      <c r="BI422" s="27">
        <f t="shared" si="801"/>
        <v>5</v>
      </c>
      <c r="BJ422" s="29">
        <f t="shared" si="813"/>
        <v>5</v>
      </c>
      <c r="BK422" s="78" t="str">
        <f t="shared" si="818"/>
        <v>Tolerable</v>
      </c>
      <c r="BL422" s="27" t="str">
        <f t="shared" si="814"/>
        <v>No</v>
      </c>
      <c r="BM422" s="53" t="s">
        <v>409</v>
      </c>
      <c r="BN422" s="80"/>
      <c r="BO422" s="84">
        <f t="shared" si="815"/>
        <v>0</v>
      </c>
      <c r="BP422" s="83"/>
      <c r="BQ422" s="84" t="str">
        <f t="shared" si="831"/>
        <v/>
      </c>
      <c r="BR422" s="27"/>
      <c r="BS422" s="85" t="str">
        <f t="shared" si="832"/>
        <v/>
      </c>
      <c r="BT422" s="86"/>
      <c r="BU422" s="78">
        <f t="shared" si="816"/>
        <v>5</v>
      </c>
      <c r="BV422" s="78" t="str">
        <f t="shared" si="817"/>
        <v>Tolerable</v>
      </c>
      <c r="BW422" s="84" t="str">
        <f t="shared" si="833"/>
        <v/>
      </c>
      <c r="BX422" s="78" t="str">
        <f t="shared" si="834"/>
        <v/>
      </c>
      <c r="BY422" s="78" t="str">
        <f t="shared" si="835"/>
        <v/>
      </c>
      <c r="BZ422" s="79"/>
      <c r="CA422" s="80"/>
      <c r="CB422" s="84" t="str">
        <f t="shared" si="836"/>
        <v/>
      </c>
      <c r="CC422" s="83"/>
      <c r="CD422" s="84" t="str">
        <f t="shared" si="837"/>
        <v/>
      </c>
      <c r="CE422" s="27"/>
      <c r="CF422" s="85" t="str">
        <f t="shared" si="838"/>
        <v/>
      </c>
      <c r="CG422" s="86"/>
      <c r="CH422" s="78" t="str">
        <f t="shared" si="839"/>
        <v/>
      </c>
      <c r="CI422" s="78" t="str">
        <f t="shared" si="840"/>
        <v/>
      </c>
      <c r="CJ422" s="84" t="str">
        <f t="shared" si="841"/>
        <v/>
      </c>
      <c r="CK422" s="78" t="str">
        <f t="shared" si="842"/>
        <v/>
      </c>
      <c r="CL422" s="78" t="str">
        <f t="shared" si="843"/>
        <v/>
      </c>
      <c r="CM422" s="79"/>
      <c r="CN422" s="80"/>
      <c r="CO422" s="84" t="str">
        <f t="shared" si="844"/>
        <v/>
      </c>
      <c r="CP422" s="83"/>
      <c r="CQ422" s="84" t="str">
        <f t="shared" si="845"/>
        <v/>
      </c>
      <c r="CR422" s="27"/>
      <c r="CS422" s="85" t="str">
        <f t="shared" si="846"/>
        <v/>
      </c>
      <c r="CT422" s="86"/>
      <c r="CU422" s="78" t="str">
        <f t="shared" si="847"/>
        <v/>
      </c>
      <c r="CV422" s="78" t="str">
        <f t="shared" si="848"/>
        <v/>
      </c>
      <c r="CW422" s="84" t="str">
        <f t="shared" si="849"/>
        <v/>
      </c>
      <c r="CX422" s="78" t="str">
        <f t="shared" si="850"/>
        <v/>
      </c>
      <c r="CY422" s="78" t="str">
        <f t="shared" si="851"/>
        <v/>
      </c>
      <c r="CZ422" s="87"/>
    </row>
    <row r="423" spans="1:104" ht="45.75" thickBot="1" x14ac:dyDescent="0.3">
      <c r="A423" s="17">
        <v>420</v>
      </c>
      <c r="B423" s="76" t="str">
        <f t="shared" si="819"/>
        <v>Gestión Jurídica</v>
      </c>
      <c r="C423" s="76" t="str">
        <f t="shared" si="820"/>
        <v>Consumo de materias primas e insumos</v>
      </c>
      <c r="D423" s="76" t="str">
        <f t="shared" si="821"/>
        <v>Agotamiento general de los recursos naturales</v>
      </c>
      <c r="E423" s="82">
        <v>43647</v>
      </c>
      <c r="F423" s="168" t="s">
        <v>334</v>
      </c>
      <c r="G423" s="99" t="s">
        <v>177</v>
      </c>
      <c r="H423" s="99" t="s">
        <v>336</v>
      </c>
      <c r="I423" s="77" t="s">
        <v>15</v>
      </c>
      <c r="J423" s="78" t="s">
        <v>90</v>
      </c>
      <c r="K423" s="111" t="s">
        <v>230</v>
      </c>
      <c r="L423" s="53" t="s">
        <v>277</v>
      </c>
      <c r="M423" s="80" t="s">
        <v>233</v>
      </c>
      <c r="N423" s="77" t="s">
        <v>207</v>
      </c>
      <c r="O423" s="77" t="s">
        <v>457</v>
      </c>
      <c r="P423" s="77" t="s">
        <v>24</v>
      </c>
      <c r="Q423" s="77" t="s">
        <v>63</v>
      </c>
      <c r="R423" s="78" t="s">
        <v>71</v>
      </c>
      <c r="S423" s="81" t="s">
        <v>77</v>
      </c>
      <c r="T423" s="82">
        <v>43647</v>
      </c>
      <c r="U423" s="78" t="s">
        <v>100</v>
      </c>
      <c r="V423" s="78" t="s">
        <v>102</v>
      </c>
      <c r="W423" s="78" t="str">
        <f t="shared" si="822"/>
        <v>Bajo</v>
      </c>
      <c r="X423" s="78">
        <f t="shared" si="823"/>
        <v>3</v>
      </c>
      <c r="Y423" s="78">
        <f t="shared" si="824"/>
        <v>1</v>
      </c>
      <c r="Z423" s="78">
        <f t="shared" si="825"/>
        <v>3</v>
      </c>
      <c r="AA423" s="78" t="str">
        <f t="shared" si="826"/>
        <v>Tolerable</v>
      </c>
      <c r="AB423" s="78" t="str">
        <f t="shared" si="827"/>
        <v>No</v>
      </c>
      <c r="AC423" s="53" t="s">
        <v>306</v>
      </c>
      <c r="AD423" s="80" t="s">
        <v>230</v>
      </c>
      <c r="AE423" s="27">
        <v>0</v>
      </c>
      <c r="AF423" s="28">
        <v>0</v>
      </c>
      <c r="AG423" s="84">
        <f t="shared" si="828"/>
        <v>0</v>
      </c>
      <c r="AH423" s="27">
        <v>0</v>
      </c>
      <c r="AI423" s="187">
        <f t="shared" si="802"/>
        <v>0</v>
      </c>
      <c r="AJ423" s="145">
        <v>44006</v>
      </c>
      <c r="AK423" s="145" t="s">
        <v>291</v>
      </c>
      <c r="AL423" s="158" t="str">
        <f>IF(MATRIZASPECTOS[[#This Row],[(2) Tipo de valoración 2020]]="","",IF(MATRIZASPECTOS[[#This Row],[(2) Tipo de valoración 2020]]="Manual","",MATRIZASPECTOS[[#This Row],[Probabilidad]]))</f>
        <v>Probable</v>
      </c>
      <c r="AM423" s="158" t="str">
        <f>IF(MATRIZASPECTOS[[#This Row],[(2) Tipo de valoración 2020]]="","",IF(MATRIZASPECTOS[[#This Row],[(2) Tipo de valoración 2020]]="Manual","",MATRIZASPECTOS[[#This Row],[Consecuencia]]))</f>
        <v>Baja</v>
      </c>
      <c r="AN423" s="159" t="str">
        <f t="shared" si="803"/>
        <v>Bajo</v>
      </c>
      <c r="AO423" s="159">
        <f t="shared" si="804"/>
        <v>3</v>
      </c>
      <c r="AP423" s="159">
        <f t="shared" si="805"/>
        <v>1</v>
      </c>
      <c r="AQ423" s="78">
        <f t="shared" si="806"/>
        <v>3</v>
      </c>
      <c r="AR423" s="84">
        <f t="shared" si="807"/>
        <v>3</v>
      </c>
      <c r="AS423" s="78" t="str">
        <f t="shared" si="829"/>
        <v>Tolerable</v>
      </c>
      <c r="AT423" s="78" t="str">
        <f t="shared" si="830"/>
        <v>No</v>
      </c>
      <c r="AU423" s="140" t="s">
        <v>300</v>
      </c>
      <c r="AV423" s="37" t="s">
        <v>230</v>
      </c>
      <c r="AW423" s="27">
        <v>0</v>
      </c>
      <c r="AX423" s="191">
        <v>0</v>
      </c>
      <c r="AY423" s="29">
        <f t="shared" si="808"/>
        <v>0</v>
      </c>
      <c r="AZ423" s="27">
        <v>0</v>
      </c>
      <c r="BA423" s="189">
        <f t="shared" si="809"/>
        <v>0</v>
      </c>
      <c r="BB423" s="142">
        <v>44105</v>
      </c>
      <c r="BC423" s="27" t="s">
        <v>291</v>
      </c>
      <c r="BD423" s="27" t="str">
        <f>IF(MATRIZASPECTOS[[#This Row],[(E) Tipo de valoración extraordinaria 2020]]="","",IF(MATRIZASPECTOS[[#This Row],[(E) Tipo de valoración extraordinaria 2020]]="Manual","",MATRIZASPECTOS[[#This Row],[(2) Probabilidad]]))</f>
        <v>Probable</v>
      </c>
      <c r="BE423" s="27" t="str">
        <f>IF(MATRIZASPECTOS[[#This Row],[(E) Tipo de valoración extraordinaria 2020]]="","",IF(MATRIZASPECTOS[[#This Row],[(E) Tipo de valoración extraordinaria 2020]]="Manual","",MATRIZASPECTOS[[#This Row],[(2) Consecuencia]]))</f>
        <v>Baja</v>
      </c>
      <c r="BF423" s="27" t="str">
        <f t="shared" si="810"/>
        <v>Bajo</v>
      </c>
      <c r="BG423" s="27">
        <f t="shared" si="811"/>
        <v>3</v>
      </c>
      <c r="BH423" s="27">
        <f t="shared" si="812"/>
        <v>1</v>
      </c>
      <c r="BI423" s="27">
        <f t="shared" si="801"/>
        <v>3</v>
      </c>
      <c r="BJ423" s="29">
        <f t="shared" si="813"/>
        <v>3</v>
      </c>
      <c r="BK423" s="78" t="str">
        <f t="shared" si="818"/>
        <v>Tolerable</v>
      </c>
      <c r="BL423" s="27" t="str">
        <f t="shared" si="814"/>
        <v>No</v>
      </c>
      <c r="BM423" s="53" t="s">
        <v>417</v>
      </c>
      <c r="BN423" s="80"/>
      <c r="BO423" s="84">
        <f t="shared" si="815"/>
        <v>0</v>
      </c>
      <c r="BP423" s="83"/>
      <c r="BQ423" s="84" t="str">
        <f t="shared" si="831"/>
        <v/>
      </c>
      <c r="BR423" s="27"/>
      <c r="BS423" s="85" t="str">
        <f t="shared" si="832"/>
        <v/>
      </c>
      <c r="BT423" s="86"/>
      <c r="BU423" s="78">
        <f t="shared" si="816"/>
        <v>3</v>
      </c>
      <c r="BV423" s="78" t="str">
        <f t="shared" si="817"/>
        <v>Tolerable</v>
      </c>
      <c r="BW423" s="84" t="str">
        <f t="shared" si="833"/>
        <v/>
      </c>
      <c r="BX423" s="78" t="str">
        <f t="shared" si="834"/>
        <v/>
      </c>
      <c r="BY423" s="78" t="str">
        <f t="shared" si="835"/>
        <v/>
      </c>
      <c r="BZ423" s="79"/>
      <c r="CA423" s="80"/>
      <c r="CB423" s="84" t="str">
        <f t="shared" si="836"/>
        <v/>
      </c>
      <c r="CC423" s="83"/>
      <c r="CD423" s="84" t="str">
        <f t="shared" si="837"/>
        <v/>
      </c>
      <c r="CE423" s="27"/>
      <c r="CF423" s="85" t="str">
        <f t="shared" si="838"/>
        <v/>
      </c>
      <c r="CG423" s="86"/>
      <c r="CH423" s="78" t="str">
        <f t="shared" si="839"/>
        <v/>
      </c>
      <c r="CI423" s="78" t="str">
        <f t="shared" si="840"/>
        <v/>
      </c>
      <c r="CJ423" s="84" t="str">
        <f t="shared" si="841"/>
        <v/>
      </c>
      <c r="CK423" s="78" t="str">
        <f t="shared" si="842"/>
        <v/>
      </c>
      <c r="CL423" s="78" t="str">
        <f t="shared" si="843"/>
        <v/>
      </c>
      <c r="CM423" s="79"/>
      <c r="CN423" s="80"/>
      <c r="CO423" s="84" t="str">
        <f t="shared" si="844"/>
        <v/>
      </c>
      <c r="CP423" s="83"/>
      <c r="CQ423" s="84" t="str">
        <f t="shared" si="845"/>
        <v/>
      </c>
      <c r="CR423" s="27"/>
      <c r="CS423" s="85" t="str">
        <f t="shared" si="846"/>
        <v/>
      </c>
      <c r="CT423" s="86"/>
      <c r="CU423" s="78" t="str">
        <f t="shared" si="847"/>
        <v/>
      </c>
      <c r="CV423" s="78" t="str">
        <f t="shared" si="848"/>
        <v/>
      </c>
      <c r="CW423" s="84" t="str">
        <f t="shared" si="849"/>
        <v/>
      </c>
      <c r="CX423" s="78" t="str">
        <f t="shared" si="850"/>
        <v/>
      </c>
      <c r="CY423" s="78" t="str">
        <f t="shared" si="851"/>
        <v/>
      </c>
      <c r="CZ423" s="87"/>
    </row>
    <row r="424" spans="1:104" ht="45.75" thickBot="1" x14ac:dyDescent="0.3">
      <c r="A424" s="17">
        <v>421</v>
      </c>
      <c r="B424" s="76" t="str">
        <f t="shared" si="819"/>
        <v>Gestión Jurídica</v>
      </c>
      <c r="C424" s="76" t="str">
        <f t="shared" si="820"/>
        <v>Generación de empleo</v>
      </c>
      <c r="D424" s="76" t="str">
        <f t="shared" si="821"/>
        <v>Desarrollo económico y social</v>
      </c>
      <c r="E424" s="82">
        <v>43647</v>
      </c>
      <c r="F424" s="168" t="s">
        <v>334</v>
      </c>
      <c r="G424" s="99" t="s">
        <v>177</v>
      </c>
      <c r="H424" s="99" t="s">
        <v>336</v>
      </c>
      <c r="I424" s="77" t="s">
        <v>15</v>
      </c>
      <c r="J424" s="78" t="s">
        <v>90</v>
      </c>
      <c r="K424" s="111" t="s">
        <v>230</v>
      </c>
      <c r="L424" s="53" t="s">
        <v>277</v>
      </c>
      <c r="M424" s="80" t="s">
        <v>233</v>
      </c>
      <c r="N424" s="77" t="s">
        <v>213</v>
      </c>
      <c r="O424" s="77" t="s">
        <v>457</v>
      </c>
      <c r="P424" s="77" t="s">
        <v>25</v>
      </c>
      <c r="Q424" s="77" t="s">
        <v>215</v>
      </c>
      <c r="R424" s="78" t="s">
        <v>72</v>
      </c>
      <c r="S424" s="81" t="s">
        <v>78</v>
      </c>
      <c r="T424" s="82">
        <v>43647</v>
      </c>
      <c r="U424" s="78" t="s">
        <v>101</v>
      </c>
      <c r="V424" s="78" t="s">
        <v>103</v>
      </c>
      <c r="W424" s="78" t="str">
        <f t="shared" si="822"/>
        <v>Moderado</v>
      </c>
      <c r="X424" s="78">
        <f t="shared" si="823"/>
        <v>5</v>
      </c>
      <c r="Y424" s="78">
        <f t="shared" si="824"/>
        <v>3</v>
      </c>
      <c r="Z424" s="78">
        <f t="shared" si="825"/>
        <v>15</v>
      </c>
      <c r="AA424" s="78" t="str">
        <f t="shared" si="826"/>
        <v>Potencialmente no tolerable</v>
      </c>
      <c r="AB424" s="78" t="str">
        <f t="shared" si="827"/>
        <v>No</v>
      </c>
      <c r="AC424" s="53" t="s">
        <v>306</v>
      </c>
      <c r="AD424" s="80" t="s">
        <v>230</v>
      </c>
      <c r="AE424" s="78">
        <v>0</v>
      </c>
      <c r="AF424" s="83">
        <v>0</v>
      </c>
      <c r="AG424" s="84">
        <f t="shared" si="828"/>
        <v>0</v>
      </c>
      <c r="AH424" s="27">
        <v>0</v>
      </c>
      <c r="AI424" s="187">
        <f t="shared" si="802"/>
        <v>0</v>
      </c>
      <c r="AJ424" s="145">
        <v>44006</v>
      </c>
      <c r="AK424" s="145" t="s">
        <v>291</v>
      </c>
      <c r="AL424" s="158" t="str">
        <f>IF(MATRIZASPECTOS[[#This Row],[(2) Tipo de valoración 2020]]="","",IF(MATRIZASPECTOS[[#This Row],[(2) Tipo de valoración 2020]]="Manual","",MATRIZASPECTOS[[#This Row],[Probabilidad]]))</f>
        <v>Certeza</v>
      </c>
      <c r="AM424" s="158" t="str">
        <f>IF(MATRIZASPECTOS[[#This Row],[(2) Tipo de valoración 2020]]="","",IF(MATRIZASPECTOS[[#This Row],[(2) Tipo de valoración 2020]]="Manual","",MATRIZASPECTOS[[#This Row],[Consecuencia]]))</f>
        <v>Moderada</v>
      </c>
      <c r="AN424" s="159" t="str">
        <f t="shared" si="803"/>
        <v>Moderado</v>
      </c>
      <c r="AO424" s="159">
        <f t="shared" si="804"/>
        <v>5</v>
      </c>
      <c r="AP424" s="159">
        <f t="shared" si="805"/>
        <v>3</v>
      </c>
      <c r="AQ424" s="78">
        <f t="shared" si="806"/>
        <v>15</v>
      </c>
      <c r="AR424" s="84">
        <f t="shared" si="807"/>
        <v>15</v>
      </c>
      <c r="AS424" s="78" t="str">
        <f t="shared" si="829"/>
        <v>Potencialmente no tolerable</v>
      </c>
      <c r="AT424" s="78" t="str">
        <f t="shared" si="830"/>
        <v>No</v>
      </c>
      <c r="AU424" s="140" t="s">
        <v>300</v>
      </c>
      <c r="AV424" s="37" t="s">
        <v>230</v>
      </c>
      <c r="AW424" s="27">
        <v>0</v>
      </c>
      <c r="AX424" s="191">
        <v>0</v>
      </c>
      <c r="AY424" s="29">
        <f t="shared" si="808"/>
        <v>0</v>
      </c>
      <c r="AZ424" s="27">
        <v>0</v>
      </c>
      <c r="BA424" s="189">
        <f t="shared" si="809"/>
        <v>0</v>
      </c>
      <c r="BB424" s="142">
        <v>44105</v>
      </c>
      <c r="BC424" s="27" t="s">
        <v>291</v>
      </c>
      <c r="BD424" s="27" t="str">
        <f>IF(MATRIZASPECTOS[[#This Row],[(E) Tipo de valoración extraordinaria 2020]]="","",IF(MATRIZASPECTOS[[#This Row],[(E) Tipo de valoración extraordinaria 2020]]="Manual","",MATRIZASPECTOS[[#This Row],[(2) Probabilidad]]))</f>
        <v>Certeza</v>
      </c>
      <c r="BE424" s="27" t="str">
        <f>IF(MATRIZASPECTOS[[#This Row],[(E) Tipo de valoración extraordinaria 2020]]="","",IF(MATRIZASPECTOS[[#This Row],[(E) Tipo de valoración extraordinaria 2020]]="Manual","",MATRIZASPECTOS[[#This Row],[(2) Consecuencia]]))</f>
        <v>Moderada</v>
      </c>
      <c r="BF424" s="27" t="str">
        <f t="shared" si="810"/>
        <v>Moderado</v>
      </c>
      <c r="BG424" s="27">
        <f t="shared" si="811"/>
        <v>5</v>
      </c>
      <c r="BH424" s="27">
        <f t="shared" si="812"/>
        <v>3</v>
      </c>
      <c r="BI424" s="27">
        <f t="shared" si="801"/>
        <v>15</v>
      </c>
      <c r="BJ424" s="29">
        <f t="shared" si="813"/>
        <v>15</v>
      </c>
      <c r="BK424" s="78" t="str">
        <f t="shared" si="818"/>
        <v>Potencialmente no tolerable</v>
      </c>
      <c r="BL424" s="27" t="str">
        <f t="shared" si="814"/>
        <v>No</v>
      </c>
      <c r="BM424" s="53" t="s">
        <v>418</v>
      </c>
      <c r="BN424" s="80"/>
      <c r="BO424" s="84">
        <f t="shared" si="815"/>
        <v>0</v>
      </c>
      <c r="BP424" s="83"/>
      <c r="BQ424" s="84" t="str">
        <f t="shared" si="831"/>
        <v/>
      </c>
      <c r="BR424" s="27"/>
      <c r="BS424" s="85" t="str">
        <f t="shared" si="832"/>
        <v/>
      </c>
      <c r="BT424" s="86"/>
      <c r="BU424" s="78">
        <f t="shared" si="816"/>
        <v>15</v>
      </c>
      <c r="BV424" s="78" t="str">
        <f t="shared" si="817"/>
        <v>Potencialmente no tolerable</v>
      </c>
      <c r="BW424" s="84" t="str">
        <f t="shared" si="833"/>
        <v/>
      </c>
      <c r="BX424" s="78" t="str">
        <f t="shared" si="834"/>
        <v/>
      </c>
      <c r="BY424" s="78" t="str">
        <f t="shared" si="835"/>
        <v/>
      </c>
      <c r="BZ424" s="79"/>
      <c r="CA424" s="80"/>
      <c r="CB424" s="84" t="str">
        <f t="shared" si="836"/>
        <v/>
      </c>
      <c r="CC424" s="83"/>
      <c r="CD424" s="84" t="str">
        <f t="shared" si="837"/>
        <v/>
      </c>
      <c r="CE424" s="27"/>
      <c r="CF424" s="85" t="str">
        <f t="shared" si="838"/>
        <v/>
      </c>
      <c r="CG424" s="86"/>
      <c r="CH424" s="78" t="str">
        <f t="shared" si="839"/>
        <v/>
      </c>
      <c r="CI424" s="78" t="str">
        <f t="shared" si="840"/>
        <v/>
      </c>
      <c r="CJ424" s="84" t="str">
        <f t="shared" si="841"/>
        <v/>
      </c>
      <c r="CK424" s="78" t="str">
        <f t="shared" si="842"/>
        <v/>
      </c>
      <c r="CL424" s="78" t="str">
        <f t="shared" si="843"/>
        <v/>
      </c>
      <c r="CM424" s="79"/>
      <c r="CN424" s="80"/>
      <c r="CO424" s="84" t="str">
        <f t="shared" si="844"/>
        <v/>
      </c>
      <c r="CP424" s="83"/>
      <c r="CQ424" s="84" t="str">
        <f t="shared" si="845"/>
        <v/>
      </c>
      <c r="CR424" s="27"/>
      <c r="CS424" s="85" t="str">
        <f t="shared" si="846"/>
        <v/>
      </c>
      <c r="CT424" s="86"/>
      <c r="CU424" s="78" t="str">
        <f t="shared" si="847"/>
        <v/>
      </c>
      <c r="CV424" s="78" t="str">
        <f t="shared" si="848"/>
        <v/>
      </c>
      <c r="CW424" s="84" t="str">
        <f t="shared" si="849"/>
        <v/>
      </c>
      <c r="CX424" s="78" t="str">
        <f t="shared" si="850"/>
        <v/>
      </c>
      <c r="CY424" s="78" t="str">
        <f t="shared" si="851"/>
        <v/>
      </c>
      <c r="CZ424" s="87"/>
    </row>
    <row r="425" spans="1:104" ht="45.75" thickBot="1" x14ac:dyDescent="0.3">
      <c r="A425" s="17">
        <v>422</v>
      </c>
      <c r="B425" s="76" t="str">
        <f t="shared" si="819"/>
        <v>Gestión Jurídica</v>
      </c>
      <c r="C425" s="76" t="str">
        <f t="shared" si="820"/>
        <v>Generación de vertimientos</v>
      </c>
      <c r="D425" s="76" t="str">
        <f t="shared" si="821"/>
        <v>Contaminación por descarga de aguas residuales domésticas</v>
      </c>
      <c r="E425" s="82">
        <v>43647</v>
      </c>
      <c r="F425" s="168" t="s">
        <v>334</v>
      </c>
      <c r="G425" s="99" t="s">
        <v>177</v>
      </c>
      <c r="H425" s="99" t="s">
        <v>336</v>
      </c>
      <c r="I425" s="77" t="s">
        <v>15</v>
      </c>
      <c r="J425" s="78" t="s">
        <v>90</v>
      </c>
      <c r="K425" s="111" t="s">
        <v>230</v>
      </c>
      <c r="L425" s="53" t="s">
        <v>277</v>
      </c>
      <c r="M425" s="80" t="s">
        <v>68</v>
      </c>
      <c r="N425" s="77" t="s">
        <v>208</v>
      </c>
      <c r="O425" s="77" t="s">
        <v>461</v>
      </c>
      <c r="P425" s="77" t="s">
        <v>20</v>
      </c>
      <c r="Q425" s="77" t="s">
        <v>50</v>
      </c>
      <c r="R425" s="78" t="s">
        <v>71</v>
      </c>
      <c r="S425" s="81" t="s">
        <v>75</v>
      </c>
      <c r="T425" s="82">
        <v>43647</v>
      </c>
      <c r="U425" s="78" t="s">
        <v>101</v>
      </c>
      <c r="V425" s="78" t="s">
        <v>103</v>
      </c>
      <c r="W425" s="78" t="str">
        <f t="shared" si="822"/>
        <v>Moderado</v>
      </c>
      <c r="X425" s="78">
        <f t="shared" si="823"/>
        <v>5</v>
      </c>
      <c r="Y425" s="78">
        <f t="shared" si="824"/>
        <v>3</v>
      </c>
      <c r="Z425" s="78">
        <f t="shared" si="825"/>
        <v>15</v>
      </c>
      <c r="AA425" s="78" t="str">
        <f t="shared" si="826"/>
        <v>Potencialmente no tolerable</v>
      </c>
      <c r="AB425" s="78" t="str">
        <f t="shared" si="827"/>
        <v>No</v>
      </c>
      <c r="AC425" s="53" t="s">
        <v>306</v>
      </c>
      <c r="AD425" s="80" t="s">
        <v>230</v>
      </c>
      <c r="AE425" s="78">
        <v>0</v>
      </c>
      <c r="AF425" s="83">
        <v>0</v>
      </c>
      <c r="AG425" s="84">
        <f t="shared" si="828"/>
        <v>0</v>
      </c>
      <c r="AH425" s="27">
        <v>0</v>
      </c>
      <c r="AI425" s="187">
        <f t="shared" si="802"/>
        <v>0</v>
      </c>
      <c r="AJ425" s="145">
        <v>44006</v>
      </c>
      <c r="AK425" s="145" t="s">
        <v>291</v>
      </c>
      <c r="AL425" s="158" t="str">
        <f>IF(MATRIZASPECTOS[[#This Row],[(2) Tipo de valoración 2020]]="","",IF(MATRIZASPECTOS[[#This Row],[(2) Tipo de valoración 2020]]="Manual","",MATRIZASPECTOS[[#This Row],[Probabilidad]]))</f>
        <v>Certeza</v>
      </c>
      <c r="AM425" s="158" t="str">
        <f>IF(MATRIZASPECTOS[[#This Row],[(2) Tipo de valoración 2020]]="","",IF(MATRIZASPECTOS[[#This Row],[(2) Tipo de valoración 2020]]="Manual","",MATRIZASPECTOS[[#This Row],[Consecuencia]]))</f>
        <v>Moderada</v>
      </c>
      <c r="AN425" s="159" t="str">
        <f t="shared" si="803"/>
        <v>Moderado</v>
      </c>
      <c r="AO425" s="159">
        <f t="shared" si="804"/>
        <v>5</v>
      </c>
      <c r="AP425" s="159">
        <f t="shared" si="805"/>
        <v>3</v>
      </c>
      <c r="AQ425" s="78">
        <f t="shared" si="806"/>
        <v>15</v>
      </c>
      <c r="AR425" s="84">
        <f t="shared" si="807"/>
        <v>15</v>
      </c>
      <c r="AS425" s="78" t="str">
        <f t="shared" si="829"/>
        <v>Potencialmente no tolerable</v>
      </c>
      <c r="AT425" s="78" t="str">
        <f t="shared" si="830"/>
        <v>No</v>
      </c>
      <c r="AU425" s="140" t="s">
        <v>282</v>
      </c>
      <c r="AV425" s="37" t="s">
        <v>230</v>
      </c>
      <c r="AW425" s="27">
        <v>0</v>
      </c>
      <c r="AX425" s="191">
        <v>0</v>
      </c>
      <c r="AY425" s="29">
        <f t="shared" si="808"/>
        <v>0</v>
      </c>
      <c r="AZ425" s="27">
        <v>0</v>
      </c>
      <c r="BA425" s="189">
        <f t="shared" si="809"/>
        <v>0</v>
      </c>
      <c r="BB425" s="145">
        <v>44105</v>
      </c>
      <c r="BC425" s="27" t="s">
        <v>292</v>
      </c>
      <c r="BD425" s="27" t="s">
        <v>99</v>
      </c>
      <c r="BE425" s="27" t="s">
        <v>103</v>
      </c>
      <c r="BF425" s="27" t="str">
        <f t="shared" si="810"/>
        <v>Bajo</v>
      </c>
      <c r="BG425" s="27">
        <f t="shared" si="811"/>
        <v>1</v>
      </c>
      <c r="BH425" s="27">
        <f t="shared" si="812"/>
        <v>3</v>
      </c>
      <c r="BI425" s="27">
        <f t="shared" si="801"/>
        <v>3</v>
      </c>
      <c r="BJ425" s="29">
        <f t="shared" si="813"/>
        <v>3</v>
      </c>
      <c r="BK425" s="78" t="str">
        <f t="shared" si="818"/>
        <v>Tolerable</v>
      </c>
      <c r="BL425" s="27" t="str">
        <f t="shared" si="814"/>
        <v>No</v>
      </c>
      <c r="BM425" s="53" t="s">
        <v>399</v>
      </c>
      <c r="BN425" s="80"/>
      <c r="BO425" s="84">
        <f t="shared" si="815"/>
        <v>0</v>
      </c>
      <c r="BP425" s="83"/>
      <c r="BQ425" s="84" t="str">
        <f t="shared" si="831"/>
        <v/>
      </c>
      <c r="BR425" s="27"/>
      <c r="BS425" s="85" t="str">
        <f t="shared" si="832"/>
        <v/>
      </c>
      <c r="BT425" s="86"/>
      <c r="BU425" s="78">
        <f t="shared" si="816"/>
        <v>15</v>
      </c>
      <c r="BV425" s="78" t="str">
        <f t="shared" si="817"/>
        <v>Potencialmente no tolerable</v>
      </c>
      <c r="BW425" s="84" t="str">
        <f t="shared" si="833"/>
        <v/>
      </c>
      <c r="BX425" s="78" t="str">
        <f t="shared" si="834"/>
        <v/>
      </c>
      <c r="BY425" s="78" t="str">
        <f t="shared" si="835"/>
        <v/>
      </c>
      <c r="BZ425" s="79"/>
      <c r="CA425" s="80"/>
      <c r="CB425" s="84" t="str">
        <f t="shared" si="836"/>
        <v/>
      </c>
      <c r="CC425" s="83"/>
      <c r="CD425" s="84" t="str">
        <f t="shared" si="837"/>
        <v/>
      </c>
      <c r="CE425" s="27"/>
      <c r="CF425" s="85" t="str">
        <f t="shared" si="838"/>
        <v/>
      </c>
      <c r="CG425" s="86"/>
      <c r="CH425" s="78" t="str">
        <f t="shared" si="839"/>
        <v/>
      </c>
      <c r="CI425" s="78" t="str">
        <f t="shared" si="840"/>
        <v/>
      </c>
      <c r="CJ425" s="84" t="str">
        <f t="shared" si="841"/>
        <v/>
      </c>
      <c r="CK425" s="78" t="str">
        <f t="shared" si="842"/>
        <v/>
      </c>
      <c r="CL425" s="78" t="str">
        <f t="shared" si="843"/>
        <v/>
      </c>
      <c r="CM425" s="79"/>
      <c r="CN425" s="80"/>
      <c r="CO425" s="84" t="str">
        <f t="shared" si="844"/>
        <v/>
      </c>
      <c r="CP425" s="83"/>
      <c r="CQ425" s="84" t="str">
        <f t="shared" si="845"/>
        <v/>
      </c>
      <c r="CR425" s="27"/>
      <c r="CS425" s="85" t="str">
        <f t="shared" si="846"/>
        <v/>
      </c>
      <c r="CT425" s="86"/>
      <c r="CU425" s="78" t="str">
        <f t="shared" si="847"/>
        <v/>
      </c>
      <c r="CV425" s="78" t="str">
        <f t="shared" si="848"/>
        <v/>
      </c>
      <c r="CW425" s="84" t="str">
        <f t="shared" si="849"/>
        <v/>
      </c>
      <c r="CX425" s="78" t="str">
        <f t="shared" si="850"/>
        <v/>
      </c>
      <c r="CY425" s="78" t="str">
        <f t="shared" si="851"/>
        <v/>
      </c>
      <c r="CZ425" s="87"/>
    </row>
    <row r="426" spans="1:104" ht="72.75" thickBot="1" x14ac:dyDescent="0.3">
      <c r="A426" s="17">
        <v>423</v>
      </c>
      <c r="B426" s="76" t="str">
        <f t="shared" si="819"/>
        <v>Gestión Jurídica</v>
      </c>
      <c r="C426" s="76" t="str">
        <f t="shared" si="820"/>
        <v>Generación de residuos</v>
      </c>
      <c r="D426" s="76" t="str">
        <f t="shared" si="821"/>
        <v>Contaminación por generación de residuos ordinarios</v>
      </c>
      <c r="E426" s="82">
        <v>43647</v>
      </c>
      <c r="F426" s="168" t="s">
        <v>334</v>
      </c>
      <c r="G426" s="99" t="s">
        <v>177</v>
      </c>
      <c r="H426" s="99" t="s">
        <v>336</v>
      </c>
      <c r="I426" s="77" t="s">
        <v>15</v>
      </c>
      <c r="J426" s="78" t="s">
        <v>90</v>
      </c>
      <c r="K426" s="111" t="s">
        <v>230</v>
      </c>
      <c r="L426" s="53" t="s">
        <v>277</v>
      </c>
      <c r="M426" s="80" t="s">
        <v>68</v>
      </c>
      <c r="N426" s="77" t="s">
        <v>209</v>
      </c>
      <c r="O426" s="77" t="s">
        <v>461</v>
      </c>
      <c r="P426" s="77" t="s">
        <v>23</v>
      </c>
      <c r="Q426" s="77" t="s">
        <v>55</v>
      </c>
      <c r="R426" s="78" t="s">
        <v>71</v>
      </c>
      <c r="S426" s="81" t="s">
        <v>76</v>
      </c>
      <c r="T426" s="82">
        <v>43647</v>
      </c>
      <c r="U426" s="78" t="s">
        <v>101</v>
      </c>
      <c r="V426" s="78" t="s">
        <v>104</v>
      </c>
      <c r="W426" s="78" t="str">
        <f t="shared" si="822"/>
        <v>Alto</v>
      </c>
      <c r="X426" s="78">
        <f t="shared" si="823"/>
        <v>5</v>
      </c>
      <c r="Y426" s="78">
        <f t="shared" si="824"/>
        <v>5</v>
      </c>
      <c r="Z426" s="78">
        <f t="shared" si="825"/>
        <v>25</v>
      </c>
      <c r="AA426" s="78" t="str">
        <f t="shared" si="826"/>
        <v>No tolerable</v>
      </c>
      <c r="AB426" s="78" t="str">
        <f t="shared" si="827"/>
        <v>Si</v>
      </c>
      <c r="AC426" s="53" t="s">
        <v>308</v>
      </c>
      <c r="AD426" s="80" t="s">
        <v>284</v>
      </c>
      <c r="AE426" s="78">
        <v>0.97</v>
      </c>
      <c r="AF426" s="83">
        <v>0</v>
      </c>
      <c r="AG426" s="84">
        <f t="shared" si="828"/>
        <v>0.97</v>
      </c>
      <c r="AH426" s="27">
        <v>0.74</v>
      </c>
      <c r="AI426" s="187">
        <f t="shared" si="802"/>
        <v>0.23711340206185566</v>
      </c>
      <c r="AJ426" s="145">
        <v>44006</v>
      </c>
      <c r="AK426" s="145" t="s">
        <v>291</v>
      </c>
      <c r="AL426" s="158" t="str">
        <f>IF(MATRIZASPECTOS[[#This Row],[(2) Tipo de valoración 2020]]="","",IF(MATRIZASPECTOS[[#This Row],[(2) Tipo de valoración 2020]]="Manual","",MATRIZASPECTOS[[#This Row],[Probabilidad]]))</f>
        <v>Certeza</v>
      </c>
      <c r="AM426" s="158" t="str">
        <f>IF(MATRIZASPECTOS[[#This Row],[(2) Tipo de valoración 2020]]="","",IF(MATRIZASPECTOS[[#This Row],[(2) Tipo de valoración 2020]]="Manual","",MATRIZASPECTOS[[#This Row],[Consecuencia]]))</f>
        <v>Alta</v>
      </c>
      <c r="AN426" s="159" t="str">
        <f t="shared" si="803"/>
        <v>Alto</v>
      </c>
      <c r="AO426" s="159">
        <f t="shared" si="804"/>
        <v>5</v>
      </c>
      <c r="AP426" s="159">
        <f t="shared" si="805"/>
        <v>5</v>
      </c>
      <c r="AQ426" s="78">
        <f t="shared" si="806"/>
        <v>25</v>
      </c>
      <c r="AR426" s="84">
        <f t="shared" si="807"/>
        <v>19.072164948453608</v>
      </c>
      <c r="AS426" s="78" t="str">
        <f t="shared" si="829"/>
        <v>No tolerable</v>
      </c>
      <c r="AT426" s="78" t="str">
        <f t="shared" si="830"/>
        <v>Si</v>
      </c>
      <c r="AU426" s="140" t="s">
        <v>285</v>
      </c>
      <c r="AV426" s="37" t="s">
        <v>284</v>
      </c>
      <c r="AW426" s="27">
        <v>0.74</v>
      </c>
      <c r="AX426" s="191">
        <v>-0.18</v>
      </c>
      <c r="AY426" s="29">
        <f t="shared" si="808"/>
        <v>0.87319999999999998</v>
      </c>
      <c r="AZ426" s="27">
        <v>0.28000000000000003</v>
      </c>
      <c r="BA426" s="189">
        <f t="shared" si="809"/>
        <v>0.67934035730645892</v>
      </c>
      <c r="BB426" s="143">
        <v>44105</v>
      </c>
      <c r="BC426" s="27" t="s">
        <v>291</v>
      </c>
      <c r="BD426" s="27" t="str">
        <f>IF(MATRIZASPECTOS[[#This Row],[(E) Tipo de valoración extraordinaria 2020]]="","",IF(MATRIZASPECTOS[[#This Row],[(E) Tipo de valoración extraordinaria 2020]]="Manual","",MATRIZASPECTOS[[#This Row],[(2) Probabilidad]]))</f>
        <v>Certeza</v>
      </c>
      <c r="BE426" s="27" t="str">
        <f>IF(MATRIZASPECTOS[[#This Row],[(E) Tipo de valoración extraordinaria 2020]]="","",IF(MATRIZASPECTOS[[#This Row],[(E) Tipo de valoración extraordinaria 2020]]="Manual","",MATRIZASPECTOS[[#This Row],[(2) Consecuencia]]))</f>
        <v>Alta</v>
      </c>
      <c r="BF426" s="27" t="str">
        <f t="shared" si="810"/>
        <v>Alto</v>
      </c>
      <c r="BG426" s="27">
        <f t="shared" si="811"/>
        <v>5</v>
      </c>
      <c r="BH426" s="27">
        <f t="shared" si="812"/>
        <v>5</v>
      </c>
      <c r="BI426" s="29">
        <f t="shared" si="801"/>
        <v>19.072164948453608</v>
      </c>
      <c r="BJ426" s="29">
        <f t="shared" si="813"/>
        <v>6.2956735977634128</v>
      </c>
      <c r="BK426" s="78" t="str">
        <f t="shared" si="818"/>
        <v>Tolerable</v>
      </c>
      <c r="BL426" s="27" t="str">
        <f t="shared" si="814"/>
        <v>No</v>
      </c>
      <c r="BM426" s="53" t="s">
        <v>454</v>
      </c>
      <c r="BN426" s="80"/>
      <c r="BO426" s="84">
        <f t="shared" si="815"/>
        <v>0.74</v>
      </c>
      <c r="BP426" s="83"/>
      <c r="BQ426" s="84" t="str">
        <f t="shared" si="831"/>
        <v/>
      </c>
      <c r="BR426" s="27"/>
      <c r="BS426" s="85" t="str">
        <f t="shared" si="832"/>
        <v/>
      </c>
      <c r="BT426" s="86"/>
      <c r="BU426" s="78">
        <f t="shared" si="816"/>
        <v>19.072164948453608</v>
      </c>
      <c r="BV426" s="78" t="str">
        <f t="shared" si="817"/>
        <v>No tolerable</v>
      </c>
      <c r="BW426" s="84" t="str">
        <f t="shared" si="833"/>
        <v/>
      </c>
      <c r="BX426" s="78" t="str">
        <f t="shared" si="834"/>
        <v/>
      </c>
      <c r="BY426" s="78" t="str">
        <f t="shared" si="835"/>
        <v/>
      </c>
      <c r="BZ426" s="79"/>
      <c r="CA426" s="80"/>
      <c r="CB426" s="84" t="str">
        <f t="shared" si="836"/>
        <v/>
      </c>
      <c r="CC426" s="83"/>
      <c r="CD426" s="84" t="str">
        <f t="shared" si="837"/>
        <v/>
      </c>
      <c r="CE426" s="27"/>
      <c r="CF426" s="85" t="str">
        <f t="shared" si="838"/>
        <v/>
      </c>
      <c r="CG426" s="86"/>
      <c r="CH426" s="78" t="str">
        <f t="shared" si="839"/>
        <v/>
      </c>
      <c r="CI426" s="78" t="str">
        <f t="shared" si="840"/>
        <v/>
      </c>
      <c r="CJ426" s="84" t="str">
        <f t="shared" si="841"/>
        <v/>
      </c>
      <c r="CK426" s="78" t="str">
        <f t="shared" si="842"/>
        <v/>
      </c>
      <c r="CL426" s="78" t="str">
        <f t="shared" si="843"/>
        <v/>
      </c>
      <c r="CM426" s="79"/>
      <c r="CN426" s="80"/>
      <c r="CO426" s="84" t="str">
        <f t="shared" si="844"/>
        <v/>
      </c>
      <c r="CP426" s="83"/>
      <c r="CQ426" s="84" t="str">
        <f t="shared" si="845"/>
        <v/>
      </c>
      <c r="CR426" s="27"/>
      <c r="CS426" s="85" t="str">
        <f t="shared" si="846"/>
        <v/>
      </c>
      <c r="CT426" s="86"/>
      <c r="CU426" s="78" t="str">
        <f t="shared" si="847"/>
        <v/>
      </c>
      <c r="CV426" s="78" t="str">
        <f t="shared" si="848"/>
        <v/>
      </c>
      <c r="CW426" s="84" t="str">
        <f t="shared" si="849"/>
        <v/>
      </c>
      <c r="CX426" s="78" t="str">
        <f t="shared" si="850"/>
        <v/>
      </c>
      <c r="CY426" s="78" t="str">
        <f t="shared" si="851"/>
        <v/>
      </c>
      <c r="CZ426" s="87"/>
    </row>
    <row r="427" spans="1:104" ht="45.75" thickBot="1" x14ac:dyDescent="0.3">
      <c r="A427" s="17">
        <v>424</v>
      </c>
      <c r="B427" s="76" t="str">
        <f t="shared" si="819"/>
        <v>Gestión Jurídica</v>
      </c>
      <c r="C427" s="76" t="str">
        <f t="shared" si="820"/>
        <v>Generación de residuos</v>
      </c>
      <c r="D427" s="76" t="str">
        <f t="shared" si="821"/>
        <v>Aprovechamiento de residuos reutilizables</v>
      </c>
      <c r="E427" s="82">
        <v>43647</v>
      </c>
      <c r="F427" s="168" t="s">
        <v>334</v>
      </c>
      <c r="G427" s="99" t="s">
        <v>177</v>
      </c>
      <c r="H427" s="99" t="s">
        <v>336</v>
      </c>
      <c r="I427" s="77" t="s">
        <v>15</v>
      </c>
      <c r="J427" s="78" t="s">
        <v>90</v>
      </c>
      <c r="K427" s="111" t="s">
        <v>230</v>
      </c>
      <c r="L427" s="53" t="s">
        <v>277</v>
      </c>
      <c r="M427" s="80" t="s">
        <v>68</v>
      </c>
      <c r="N427" s="77" t="s">
        <v>216</v>
      </c>
      <c r="O427" s="77" t="s">
        <v>461</v>
      </c>
      <c r="P427" s="77" t="s">
        <v>23</v>
      </c>
      <c r="Q427" s="77" t="s">
        <v>60</v>
      </c>
      <c r="R427" s="78" t="s">
        <v>72</v>
      </c>
      <c r="S427" s="81" t="s">
        <v>76</v>
      </c>
      <c r="T427" s="82">
        <v>43647</v>
      </c>
      <c r="U427" s="78" t="s">
        <v>101</v>
      </c>
      <c r="V427" s="78" t="s">
        <v>103</v>
      </c>
      <c r="W427" s="78" t="str">
        <f t="shared" si="822"/>
        <v>Moderado</v>
      </c>
      <c r="X427" s="78">
        <f t="shared" si="823"/>
        <v>5</v>
      </c>
      <c r="Y427" s="78">
        <f t="shared" si="824"/>
        <v>3</v>
      </c>
      <c r="Z427" s="78">
        <f t="shared" si="825"/>
        <v>15</v>
      </c>
      <c r="AA427" s="78" t="str">
        <f t="shared" si="826"/>
        <v>Potencialmente no tolerable</v>
      </c>
      <c r="AB427" s="78" t="str">
        <f t="shared" si="827"/>
        <v>No</v>
      </c>
      <c r="AC427" s="53" t="s">
        <v>320</v>
      </c>
      <c r="AD427" s="80" t="s">
        <v>230</v>
      </c>
      <c r="AE427" s="78">
        <v>0</v>
      </c>
      <c r="AF427" s="83">
        <v>0</v>
      </c>
      <c r="AG427" s="84">
        <f t="shared" si="828"/>
        <v>0</v>
      </c>
      <c r="AH427" s="27">
        <v>0</v>
      </c>
      <c r="AI427" s="187">
        <f t="shared" si="802"/>
        <v>0</v>
      </c>
      <c r="AJ427" s="145">
        <v>44006</v>
      </c>
      <c r="AK427" s="145" t="s">
        <v>291</v>
      </c>
      <c r="AL427" s="158" t="str">
        <f>IF(MATRIZASPECTOS[[#This Row],[(2) Tipo de valoración 2020]]="","",IF(MATRIZASPECTOS[[#This Row],[(2) Tipo de valoración 2020]]="Manual","",MATRIZASPECTOS[[#This Row],[Probabilidad]]))</f>
        <v>Certeza</v>
      </c>
      <c r="AM427" s="158" t="str">
        <f>IF(MATRIZASPECTOS[[#This Row],[(2) Tipo de valoración 2020]]="","",IF(MATRIZASPECTOS[[#This Row],[(2) Tipo de valoración 2020]]="Manual","",MATRIZASPECTOS[[#This Row],[Consecuencia]]))</f>
        <v>Moderada</v>
      </c>
      <c r="AN427" s="159" t="str">
        <f t="shared" si="803"/>
        <v>Moderado</v>
      </c>
      <c r="AO427" s="159">
        <f t="shared" si="804"/>
        <v>5</v>
      </c>
      <c r="AP427" s="159">
        <f t="shared" si="805"/>
        <v>3</v>
      </c>
      <c r="AQ427" s="78">
        <f t="shared" si="806"/>
        <v>15</v>
      </c>
      <c r="AR427" s="84">
        <f t="shared" si="807"/>
        <v>15</v>
      </c>
      <c r="AS427" s="78" t="str">
        <f t="shared" si="829"/>
        <v>Potencialmente no tolerable</v>
      </c>
      <c r="AT427" s="78" t="str">
        <f t="shared" si="830"/>
        <v>No</v>
      </c>
      <c r="AU427" s="140" t="s">
        <v>321</v>
      </c>
      <c r="AV427" s="37" t="s">
        <v>230</v>
      </c>
      <c r="AW427" s="27">
        <v>0</v>
      </c>
      <c r="AX427" s="191">
        <v>0</v>
      </c>
      <c r="AY427" s="29">
        <f t="shared" si="808"/>
        <v>0</v>
      </c>
      <c r="AZ427" s="27">
        <v>0</v>
      </c>
      <c r="BA427" s="189">
        <f t="shared" si="809"/>
        <v>0</v>
      </c>
      <c r="BB427" s="145">
        <v>44105</v>
      </c>
      <c r="BC427" s="27" t="s">
        <v>292</v>
      </c>
      <c r="BD427" s="27" t="s">
        <v>100</v>
      </c>
      <c r="BE427" s="27" t="s">
        <v>103</v>
      </c>
      <c r="BF427" s="27" t="str">
        <f t="shared" si="810"/>
        <v>Bajo</v>
      </c>
      <c r="BG427" s="27">
        <f t="shared" si="811"/>
        <v>3</v>
      </c>
      <c r="BH427" s="27">
        <f t="shared" si="812"/>
        <v>3</v>
      </c>
      <c r="BI427" s="27">
        <f t="shared" si="801"/>
        <v>9</v>
      </c>
      <c r="BJ427" s="29">
        <f t="shared" si="813"/>
        <v>9</v>
      </c>
      <c r="BK427" s="78" t="str">
        <f t="shared" si="818"/>
        <v>Tolerable</v>
      </c>
      <c r="BL427" s="27" t="str">
        <f t="shared" si="814"/>
        <v>No</v>
      </c>
      <c r="BM427" s="53" t="s">
        <v>449</v>
      </c>
      <c r="BN427" s="80"/>
      <c r="BO427" s="84">
        <f t="shared" si="815"/>
        <v>0</v>
      </c>
      <c r="BP427" s="83"/>
      <c r="BQ427" s="84" t="str">
        <f t="shared" si="831"/>
        <v/>
      </c>
      <c r="BR427" s="27"/>
      <c r="BS427" s="85" t="str">
        <f t="shared" si="832"/>
        <v/>
      </c>
      <c r="BT427" s="86"/>
      <c r="BU427" s="78">
        <f t="shared" si="816"/>
        <v>15</v>
      </c>
      <c r="BV427" s="78" t="str">
        <f t="shared" si="817"/>
        <v>Potencialmente no tolerable</v>
      </c>
      <c r="BW427" s="84" t="str">
        <f t="shared" si="833"/>
        <v/>
      </c>
      <c r="BX427" s="78" t="str">
        <f t="shared" si="834"/>
        <v/>
      </c>
      <c r="BY427" s="78" t="str">
        <f t="shared" si="835"/>
        <v/>
      </c>
      <c r="BZ427" s="79"/>
      <c r="CA427" s="80"/>
      <c r="CB427" s="84" t="str">
        <f t="shared" si="836"/>
        <v/>
      </c>
      <c r="CC427" s="83"/>
      <c r="CD427" s="84" t="str">
        <f t="shared" si="837"/>
        <v/>
      </c>
      <c r="CE427" s="27"/>
      <c r="CF427" s="85" t="str">
        <f t="shared" si="838"/>
        <v/>
      </c>
      <c r="CG427" s="86"/>
      <c r="CH427" s="78" t="str">
        <f t="shared" si="839"/>
        <v/>
      </c>
      <c r="CI427" s="78" t="str">
        <f t="shared" si="840"/>
        <v/>
      </c>
      <c r="CJ427" s="84" t="str">
        <f t="shared" si="841"/>
        <v/>
      </c>
      <c r="CK427" s="78" t="str">
        <f t="shared" si="842"/>
        <v/>
      </c>
      <c r="CL427" s="78" t="str">
        <f t="shared" si="843"/>
        <v/>
      </c>
      <c r="CM427" s="79"/>
      <c r="CN427" s="80"/>
      <c r="CO427" s="84" t="str">
        <f t="shared" si="844"/>
        <v/>
      </c>
      <c r="CP427" s="83"/>
      <c r="CQ427" s="84" t="str">
        <f t="shared" si="845"/>
        <v/>
      </c>
      <c r="CR427" s="27"/>
      <c r="CS427" s="85" t="str">
        <f t="shared" si="846"/>
        <v/>
      </c>
      <c r="CT427" s="86"/>
      <c r="CU427" s="78" t="str">
        <f t="shared" si="847"/>
        <v/>
      </c>
      <c r="CV427" s="78" t="str">
        <f t="shared" si="848"/>
        <v/>
      </c>
      <c r="CW427" s="84" t="str">
        <f t="shared" si="849"/>
        <v/>
      </c>
      <c r="CX427" s="78" t="str">
        <f t="shared" si="850"/>
        <v/>
      </c>
      <c r="CY427" s="78" t="str">
        <f t="shared" si="851"/>
        <v/>
      </c>
      <c r="CZ427" s="87"/>
    </row>
    <row r="428" spans="1:104" ht="45.75" thickBot="1" x14ac:dyDescent="0.3">
      <c r="A428" s="17">
        <v>425</v>
      </c>
      <c r="B428" s="76" t="str">
        <f t="shared" si="819"/>
        <v>Gestión Jurídica</v>
      </c>
      <c r="C428" s="76" t="str">
        <f t="shared" si="820"/>
        <v>Generación de residuos</v>
      </c>
      <c r="D428" s="76" t="str">
        <f t="shared" si="821"/>
        <v>Aprovechamiento de residuos recuperables</v>
      </c>
      <c r="E428" s="82">
        <v>43647</v>
      </c>
      <c r="F428" s="168" t="s">
        <v>334</v>
      </c>
      <c r="G428" s="99" t="s">
        <v>177</v>
      </c>
      <c r="H428" s="99" t="s">
        <v>336</v>
      </c>
      <c r="I428" s="77" t="s">
        <v>15</v>
      </c>
      <c r="J428" s="78" t="s">
        <v>90</v>
      </c>
      <c r="K428" s="111" t="s">
        <v>230</v>
      </c>
      <c r="L428" s="53" t="s">
        <v>277</v>
      </c>
      <c r="M428" s="80" t="s">
        <v>68</v>
      </c>
      <c r="N428" s="77" t="s">
        <v>210</v>
      </c>
      <c r="O428" s="77" t="s">
        <v>461</v>
      </c>
      <c r="P428" s="77" t="s">
        <v>23</v>
      </c>
      <c r="Q428" s="77" t="s">
        <v>59</v>
      </c>
      <c r="R428" s="78" t="s">
        <v>72</v>
      </c>
      <c r="S428" s="81" t="s">
        <v>76</v>
      </c>
      <c r="T428" s="82">
        <v>43647</v>
      </c>
      <c r="U428" s="78" t="s">
        <v>101</v>
      </c>
      <c r="V428" s="78" t="s">
        <v>103</v>
      </c>
      <c r="W428" s="78" t="str">
        <f t="shared" si="822"/>
        <v>Moderado</v>
      </c>
      <c r="X428" s="78">
        <f t="shared" si="823"/>
        <v>5</v>
      </c>
      <c r="Y428" s="78">
        <f t="shared" si="824"/>
        <v>3</v>
      </c>
      <c r="Z428" s="78">
        <f t="shared" si="825"/>
        <v>15</v>
      </c>
      <c r="AA428" s="78" t="str">
        <f t="shared" si="826"/>
        <v>Potencialmente no tolerable</v>
      </c>
      <c r="AB428" s="78" t="str">
        <f t="shared" si="827"/>
        <v>No</v>
      </c>
      <c r="AC428" s="53" t="s">
        <v>320</v>
      </c>
      <c r="AD428" s="80" t="s">
        <v>230</v>
      </c>
      <c r="AE428" s="78">
        <v>0</v>
      </c>
      <c r="AF428" s="83">
        <v>0</v>
      </c>
      <c r="AG428" s="84">
        <f t="shared" si="828"/>
        <v>0</v>
      </c>
      <c r="AH428" s="27">
        <v>0</v>
      </c>
      <c r="AI428" s="187">
        <f t="shared" si="802"/>
        <v>0</v>
      </c>
      <c r="AJ428" s="145">
        <v>44006</v>
      </c>
      <c r="AK428" s="145" t="s">
        <v>291</v>
      </c>
      <c r="AL428" s="158" t="str">
        <f>IF(MATRIZASPECTOS[[#This Row],[(2) Tipo de valoración 2020]]="","",IF(MATRIZASPECTOS[[#This Row],[(2) Tipo de valoración 2020]]="Manual","",MATRIZASPECTOS[[#This Row],[Probabilidad]]))</f>
        <v>Certeza</v>
      </c>
      <c r="AM428" s="158" t="str">
        <f>IF(MATRIZASPECTOS[[#This Row],[(2) Tipo de valoración 2020]]="","",IF(MATRIZASPECTOS[[#This Row],[(2) Tipo de valoración 2020]]="Manual","",MATRIZASPECTOS[[#This Row],[Consecuencia]]))</f>
        <v>Moderada</v>
      </c>
      <c r="AN428" s="159" t="str">
        <f t="shared" si="803"/>
        <v>Moderado</v>
      </c>
      <c r="AO428" s="159">
        <f t="shared" si="804"/>
        <v>5</v>
      </c>
      <c r="AP428" s="159">
        <f t="shared" si="805"/>
        <v>3</v>
      </c>
      <c r="AQ428" s="78">
        <f t="shared" si="806"/>
        <v>15</v>
      </c>
      <c r="AR428" s="84">
        <f t="shared" si="807"/>
        <v>15</v>
      </c>
      <c r="AS428" s="78" t="str">
        <f t="shared" si="829"/>
        <v>Potencialmente no tolerable</v>
      </c>
      <c r="AT428" s="78" t="str">
        <f t="shared" si="830"/>
        <v>No</v>
      </c>
      <c r="AU428" s="140" t="s">
        <v>321</v>
      </c>
      <c r="AV428" s="37" t="s">
        <v>230</v>
      </c>
      <c r="AW428" s="27">
        <v>0</v>
      </c>
      <c r="AX428" s="191">
        <v>0</v>
      </c>
      <c r="AY428" s="29">
        <f t="shared" si="808"/>
        <v>0</v>
      </c>
      <c r="AZ428" s="27">
        <v>0</v>
      </c>
      <c r="BA428" s="189">
        <f t="shared" si="809"/>
        <v>0</v>
      </c>
      <c r="BB428" s="145">
        <v>44105</v>
      </c>
      <c r="BC428" s="27" t="s">
        <v>292</v>
      </c>
      <c r="BD428" s="27" t="s">
        <v>100</v>
      </c>
      <c r="BE428" s="27" t="s">
        <v>103</v>
      </c>
      <c r="BF428" s="27" t="str">
        <f t="shared" si="810"/>
        <v>Bajo</v>
      </c>
      <c r="BG428" s="27">
        <f t="shared" si="811"/>
        <v>3</v>
      </c>
      <c r="BH428" s="27">
        <f t="shared" si="812"/>
        <v>3</v>
      </c>
      <c r="BI428" s="27">
        <f t="shared" si="801"/>
        <v>9</v>
      </c>
      <c r="BJ428" s="29">
        <f t="shared" si="813"/>
        <v>9</v>
      </c>
      <c r="BK428" s="78" t="str">
        <f t="shared" si="818"/>
        <v>Tolerable</v>
      </c>
      <c r="BL428" s="27" t="str">
        <f t="shared" si="814"/>
        <v>No</v>
      </c>
      <c r="BM428" s="53" t="s">
        <v>449</v>
      </c>
      <c r="BN428" s="80"/>
      <c r="BO428" s="84">
        <f t="shared" si="815"/>
        <v>0</v>
      </c>
      <c r="BP428" s="83"/>
      <c r="BQ428" s="84" t="str">
        <f t="shared" si="831"/>
        <v/>
      </c>
      <c r="BR428" s="27"/>
      <c r="BS428" s="85" t="str">
        <f t="shared" si="832"/>
        <v/>
      </c>
      <c r="BT428" s="86"/>
      <c r="BU428" s="78">
        <f t="shared" si="816"/>
        <v>15</v>
      </c>
      <c r="BV428" s="78" t="str">
        <f t="shared" si="817"/>
        <v>Potencialmente no tolerable</v>
      </c>
      <c r="BW428" s="84" t="str">
        <f t="shared" si="833"/>
        <v/>
      </c>
      <c r="BX428" s="78" t="str">
        <f t="shared" si="834"/>
        <v/>
      </c>
      <c r="BY428" s="78" t="str">
        <f t="shared" si="835"/>
        <v/>
      </c>
      <c r="BZ428" s="79"/>
      <c r="CA428" s="80"/>
      <c r="CB428" s="84" t="str">
        <f t="shared" si="836"/>
        <v/>
      </c>
      <c r="CC428" s="83"/>
      <c r="CD428" s="84" t="str">
        <f t="shared" si="837"/>
        <v/>
      </c>
      <c r="CE428" s="27"/>
      <c r="CF428" s="85" t="str">
        <f t="shared" si="838"/>
        <v/>
      </c>
      <c r="CG428" s="86"/>
      <c r="CH428" s="78" t="str">
        <f t="shared" si="839"/>
        <v/>
      </c>
      <c r="CI428" s="78" t="str">
        <f t="shared" si="840"/>
        <v/>
      </c>
      <c r="CJ428" s="84" t="str">
        <f t="shared" si="841"/>
        <v/>
      </c>
      <c r="CK428" s="78" t="str">
        <f t="shared" si="842"/>
        <v/>
      </c>
      <c r="CL428" s="78" t="str">
        <f t="shared" si="843"/>
        <v/>
      </c>
      <c r="CM428" s="79"/>
      <c r="CN428" s="80"/>
      <c r="CO428" s="84" t="str">
        <f t="shared" si="844"/>
        <v/>
      </c>
      <c r="CP428" s="83"/>
      <c r="CQ428" s="84" t="str">
        <f t="shared" si="845"/>
        <v/>
      </c>
      <c r="CR428" s="27"/>
      <c r="CS428" s="85" t="str">
        <f t="shared" si="846"/>
        <v/>
      </c>
      <c r="CT428" s="86"/>
      <c r="CU428" s="78" t="str">
        <f t="shared" si="847"/>
        <v/>
      </c>
      <c r="CV428" s="78" t="str">
        <f t="shared" si="848"/>
        <v/>
      </c>
      <c r="CW428" s="84" t="str">
        <f t="shared" si="849"/>
        <v/>
      </c>
      <c r="CX428" s="78" t="str">
        <f t="shared" si="850"/>
        <v/>
      </c>
      <c r="CY428" s="78" t="str">
        <f t="shared" si="851"/>
        <v/>
      </c>
      <c r="CZ428" s="87"/>
    </row>
    <row r="429" spans="1:104" ht="54.75" thickBot="1" x14ac:dyDescent="0.3">
      <c r="A429" s="17">
        <v>426</v>
      </c>
      <c r="B429" s="76" t="str">
        <f t="shared" si="819"/>
        <v>Gestión Jurídica</v>
      </c>
      <c r="C429" s="76" t="str">
        <f t="shared" si="820"/>
        <v>Generación de residuos</v>
      </c>
      <c r="D429" s="76" t="str">
        <f t="shared" si="821"/>
        <v>Contaminación por generación de residuos de aparatos eléctricos y electrónicos</v>
      </c>
      <c r="E429" s="82">
        <v>43647</v>
      </c>
      <c r="F429" s="168" t="s">
        <v>334</v>
      </c>
      <c r="G429" s="99" t="s">
        <v>177</v>
      </c>
      <c r="H429" s="99" t="s">
        <v>336</v>
      </c>
      <c r="I429" s="77" t="s">
        <v>15</v>
      </c>
      <c r="J429" s="78" t="s">
        <v>90</v>
      </c>
      <c r="K429" s="111" t="s">
        <v>230</v>
      </c>
      <c r="L429" s="53" t="s">
        <v>277</v>
      </c>
      <c r="M429" s="80" t="s">
        <v>68</v>
      </c>
      <c r="N429" s="77" t="s">
        <v>214</v>
      </c>
      <c r="O429" s="77" t="s">
        <v>461</v>
      </c>
      <c r="P429" s="77" t="s">
        <v>23</v>
      </c>
      <c r="Q429" s="77" t="s">
        <v>58</v>
      </c>
      <c r="R429" s="78" t="s">
        <v>71</v>
      </c>
      <c r="S429" s="81" t="s">
        <v>76</v>
      </c>
      <c r="T429" s="82">
        <v>43647</v>
      </c>
      <c r="U429" s="78" t="s">
        <v>101</v>
      </c>
      <c r="V429" s="78" t="s">
        <v>104</v>
      </c>
      <c r="W429" s="78" t="str">
        <f t="shared" si="822"/>
        <v>Alto</v>
      </c>
      <c r="X429" s="78">
        <f t="shared" si="823"/>
        <v>5</v>
      </c>
      <c r="Y429" s="78">
        <f t="shared" si="824"/>
        <v>5</v>
      </c>
      <c r="Z429" s="78">
        <f t="shared" si="825"/>
        <v>25</v>
      </c>
      <c r="AA429" s="78" t="str">
        <f t="shared" si="826"/>
        <v>No tolerable</v>
      </c>
      <c r="AB429" s="78" t="str">
        <f t="shared" si="827"/>
        <v>Si</v>
      </c>
      <c r="AC429" s="53" t="s">
        <v>309</v>
      </c>
      <c r="AD429" s="37" t="s">
        <v>230</v>
      </c>
      <c r="AE429" s="78">
        <v>0</v>
      </c>
      <c r="AF429" s="83">
        <v>0</v>
      </c>
      <c r="AG429" s="84">
        <f t="shared" si="828"/>
        <v>0</v>
      </c>
      <c r="AH429" s="27">
        <v>0</v>
      </c>
      <c r="AI429" s="187">
        <f t="shared" si="802"/>
        <v>0</v>
      </c>
      <c r="AJ429" s="145">
        <v>44006</v>
      </c>
      <c r="AK429" s="145" t="s">
        <v>291</v>
      </c>
      <c r="AL429" s="158" t="str">
        <f>IF(MATRIZASPECTOS[[#This Row],[(2) Tipo de valoración 2020]]="","",IF(MATRIZASPECTOS[[#This Row],[(2) Tipo de valoración 2020]]="Manual","",MATRIZASPECTOS[[#This Row],[Probabilidad]]))</f>
        <v>Certeza</v>
      </c>
      <c r="AM429" s="158" t="str">
        <f>IF(MATRIZASPECTOS[[#This Row],[(2) Tipo de valoración 2020]]="","",IF(MATRIZASPECTOS[[#This Row],[(2) Tipo de valoración 2020]]="Manual","",MATRIZASPECTOS[[#This Row],[Consecuencia]]))</f>
        <v>Alta</v>
      </c>
      <c r="AN429" s="159" t="str">
        <f t="shared" si="803"/>
        <v>Alto</v>
      </c>
      <c r="AO429" s="159">
        <f t="shared" si="804"/>
        <v>5</v>
      </c>
      <c r="AP429" s="159">
        <f t="shared" si="805"/>
        <v>5</v>
      </c>
      <c r="AQ429" s="78">
        <f t="shared" si="806"/>
        <v>25</v>
      </c>
      <c r="AR429" s="84">
        <f t="shared" si="807"/>
        <v>25</v>
      </c>
      <c r="AS429" s="78" t="str">
        <f t="shared" si="829"/>
        <v>No tolerable</v>
      </c>
      <c r="AT429" s="78" t="str">
        <f t="shared" si="830"/>
        <v>Si</v>
      </c>
      <c r="AU429" s="53" t="s">
        <v>286</v>
      </c>
      <c r="AV429" s="37" t="s">
        <v>230</v>
      </c>
      <c r="AW429" s="27">
        <v>0</v>
      </c>
      <c r="AX429" s="191">
        <v>0</v>
      </c>
      <c r="AY429" s="29">
        <f t="shared" si="808"/>
        <v>0</v>
      </c>
      <c r="AZ429" s="27">
        <v>0</v>
      </c>
      <c r="BA429" s="189">
        <f t="shared" si="809"/>
        <v>0</v>
      </c>
      <c r="BB429" s="142">
        <v>44105</v>
      </c>
      <c r="BC429" s="27" t="s">
        <v>291</v>
      </c>
      <c r="BD429" s="27" t="str">
        <f>IF(MATRIZASPECTOS[[#This Row],[(E) Tipo de valoración extraordinaria 2020]]="","",IF(MATRIZASPECTOS[[#This Row],[(E) Tipo de valoración extraordinaria 2020]]="Manual","",MATRIZASPECTOS[[#This Row],[(2) Probabilidad]]))</f>
        <v>Certeza</v>
      </c>
      <c r="BE429" s="27" t="str">
        <f>IF(MATRIZASPECTOS[[#This Row],[(E) Tipo de valoración extraordinaria 2020]]="","",IF(MATRIZASPECTOS[[#This Row],[(E) Tipo de valoración extraordinaria 2020]]="Manual","",MATRIZASPECTOS[[#This Row],[(2) Consecuencia]]))</f>
        <v>Alta</v>
      </c>
      <c r="BF429" s="27" t="str">
        <f t="shared" si="810"/>
        <v>Alto</v>
      </c>
      <c r="BG429" s="27">
        <f t="shared" si="811"/>
        <v>5</v>
      </c>
      <c r="BH429" s="27">
        <f t="shared" si="812"/>
        <v>5</v>
      </c>
      <c r="BI429" s="27">
        <f t="shared" si="801"/>
        <v>25</v>
      </c>
      <c r="BJ429" s="29">
        <f t="shared" si="813"/>
        <v>25</v>
      </c>
      <c r="BK429" s="78" t="str">
        <f t="shared" si="818"/>
        <v>No tolerable</v>
      </c>
      <c r="BL429" s="27" t="str">
        <f t="shared" si="814"/>
        <v>Si</v>
      </c>
      <c r="BM429" s="53" t="s">
        <v>420</v>
      </c>
      <c r="BN429" s="80"/>
      <c r="BO429" s="84">
        <f t="shared" si="815"/>
        <v>0</v>
      </c>
      <c r="BP429" s="83"/>
      <c r="BQ429" s="84" t="str">
        <f t="shared" si="831"/>
        <v/>
      </c>
      <c r="BR429" s="27"/>
      <c r="BS429" s="85" t="str">
        <f t="shared" si="832"/>
        <v/>
      </c>
      <c r="BT429" s="86"/>
      <c r="BU429" s="78">
        <f t="shared" si="816"/>
        <v>25</v>
      </c>
      <c r="BV429" s="78" t="str">
        <f t="shared" si="817"/>
        <v>No tolerable</v>
      </c>
      <c r="BW429" s="84" t="str">
        <f t="shared" si="833"/>
        <v/>
      </c>
      <c r="BX429" s="78" t="str">
        <f t="shared" si="834"/>
        <v/>
      </c>
      <c r="BY429" s="78" t="str">
        <f t="shared" si="835"/>
        <v/>
      </c>
      <c r="BZ429" s="79"/>
      <c r="CA429" s="80"/>
      <c r="CB429" s="84" t="str">
        <f t="shared" si="836"/>
        <v/>
      </c>
      <c r="CC429" s="83"/>
      <c r="CD429" s="84" t="str">
        <f t="shared" si="837"/>
        <v/>
      </c>
      <c r="CE429" s="27"/>
      <c r="CF429" s="85" t="str">
        <f t="shared" si="838"/>
        <v/>
      </c>
      <c r="CG429" s="86"/>
      <c r="CH429" s="78" t="str">
        <f t="shared" si="839"/>
        <v/>
      </c>
      <c r="CI429" s="78" t="str">
        <f t="shared" si="840"/>
        <v/>
      </c>
      <c r="CJ429" s="84" t="str">
        <f t="shared" si="841"/>
        <v/>
      </c>
      <c r="CK429" s="78" t="str">
        <f t="shared" si="842"/>
        <v/>
      </c>
      <c r="CL429" s="78" t="str">
        <f t="shared" si="843"/>
        <v/>
      </c>
      <c r="CM429" s="79"/>
      <c r="CN429" s="80"/>
      <c r="CO429" s="84" t="str">
        <f t="shared" si="844"/>
        <v/>
      </c>
      <c r="CP429" s="83"/>
      <c r="CQ429" s="84" t="str">
        <f t="shared" si="845"/>
        <v/>
      </c>
      <c r="CR429" s="27"/>
      <c r="CS429" s="85" t="str">
        <f t="shared" si="846"/>
        <v/>
      </c>
      <c r="CT429" s="86"/>
      <c r="CU429" s="78" t="str">
        <f t="shared" si="847"/>
        <v/>
      </c>
      <c r="CV429" s="78" t="str">
        <f t="shared" si="848"/>
        <v/>
      </c>
      <c r="CW429" s="84" t="str">
        <f t="shared" si="849"/>
        <v/>
      </c>
      <c r="CX429" s="78" t="str">
        <f t="shared" si="850"/>
        <v/>
      </c>
      <c r="CY429" s="78" t="str">
        <f t="shared" si="851"/>
        <v/>
      </c>
      <c r="CZ429" s="87"/>
    </row>
    <row r="430" spans="1:104" ht="45.75" thickBot="1" x14ac:dyDescent="0.3">
      <c r="A430" s="17">
        <v>427</v>
      </c>
      <c r="B430" s="76" t="str">
        <f t="shared" si="819"/>
        <v>Gestión Jurídica</v>
      </c>
      <c r="C430" s="76" t="str">
        <f t="shared" si="820"/>
        <v>Generación de emisiones</v>
      </c>
      <c r="D430" s="76" t="str">
        <f t="shared" si="821"/>
        <v>Contaminación por emisión de varios agentes clasificados</v>
      </c>
      <c r="E430" s="82">
        <v>43647</v>
      </c>
      <c r="F430" s="168" t="s">
        <v>334</v>
      </c>
      <c r="G430" s="99" t="s">
        <v>177</v>
      </c>
      <c r="H430" s="99" t="s">
        <v>336</v>
      </c>
      <c r="I430" s="77" t="s">
        <v>15</v>
      </c>
      <c r="J430" s="78" t="s">
        <v>90</v>
      </c>
      <c r="K430" s="111" t="s">
        <v>230</v>
      </c>
      <c r="L430" s="53" t="s">
        <v>277</v>
      </c>
      <c r="M430" s="80" t="s">
        <v>68</v>
      </c>
      <c r="N430" s="77" t="s">
        <v>212</v>
      </c>
      <c r="O430" s="77" t="s">
        <v>458</v>
      </c>
      <c r="P430" s="77" t="s">
        <v>19</v>
      </c>
      <c r="Q430" s="77" t="s">
        <v>44</v>
      </c>
      <c r="R430" s="78" t="s">
        <v>71</v>
      </c>
      <c r="S430" s="81" t="s">
        <v>74</v>
      </c>
      <c r="T430" s="82">
        <v>43647</v>
      </c>
      <c r="U430" s="78" t="s">
        <v>101</v>
      </c>
      <c r="V430" s="78" t="s">
        <v>103</v>
      </c>
      <c r="W430" s="78" t="str">
        <f t="shared" si="822"/>
        <v>Moderado</v>
      </c>
      <c r="X430" s="78">
        <f t="shared" si="823"/>
        <v>5</v>
      </c>
      <c r="Y430" s="78">
        <f t="shared" si="824"/>
        <v>3</v>
      </c>
      <c r="Z430" s="78">
        <f t="shared" si="825"/>
        <v>15</v>
      </c>
      <c r="AA430" s="78" t="str">
        <f t="shared" si="826"/>
        <v>Potencialmente no tolerable</v>
      </c>
      <c r="AB430" s="78" t="str">
        <f t="shared" si="827"/>
        <v>No</v>
      </c>
      <c r="AC430" s="53" t="s">
        <v>306</v>
      </c>
      <c r="AD430" s="80" t="s">
        <v>230</v>
      </c>
      <c r="AE430" s="78">
        <v>0</v>
      </c>
      <c r="AF430" s="83">
        <v>0</v>
      </c>
      <c r="AG430" s="84">
        <f t="shared" si="828"/>
        <v>0</v>
      </c>
      <c r="AH430" s="27">
        <v>0</v>
      </c>
      <c r="AI430" s="187">
        <f t="shared" si="802"/>
        <v>0</v>
      </c>
      <c r="AJ430" s="145">
        <v>44006</v>
      </c>
      <c r="AK430" s="145" t="s">
        <v>291</v>
      </c>
      <c r="AL430" s="158" t="str">
        <f>IF(MATRIZASPECTOS[[#This Row],[(2) Tipo de valoración 2020]]="","",IF(MATRIZASPECTOS[[#This Row],[(2) Tipo de valoración 2020]]="Manual","",MATRIZASPECTOS[[#This Row],[Probabilidad]]))</f>
        <v>Certeza</v>
      </c>
      <c r="AM430" s="158" t="str">
        <f>IF(MATRIZASPECTOS[[#This Row],[(2) Tipo de valoración 2020]]="","",IF(MATRIZASPECTOS[[#This Row],[(2) Tipo de valoración 2020]]="Manual","",MATRIZASPECTOS[[#This Row],[Consecuencia]]))</f>
        <v>Moderada</v>
      </c>
      <c r="AN430" s="159" t="str">
        <f t="shared" si="803"/>
        <v>Moderado</v>
      </c>
      <c r="AO430" s="159">
        <f t="shared" si="804"/>
        <v>5</v>
      </c>
      <c r="AP430" s="159">
        <f t="shared" si="805"/>
        <v>3</v>
      </c>
      <c r="AQ430" s="78">
        <f t="shared" si="806"/>
        <v>15</v>
      </c>
      <c r="AR430" s="84">
        <f t="shared" si="807"/>
        <v>15</v>
      </c>
      <c r="AS430" s="78" t="str">
        <f t="shared" si="829"/>
        <v>Potencialmente no tolerable</v>
      </c>
      <c r="AT430" s="78" t="str">
        <f t="shared" si="830"/>
        <v>No</v>
      </c>
      <c r="AU430" s="140" t="s">
        <v>300</v>
      </c>
      <c r="AV430" s="37" t="s">
        <v>230</v>
      </c>
      <c r="AW430" s="27">
        <v>0</v>
      </c>
      <c r="AX430" s="191">
        <v>0</v>
      </c>
      <c r="AY430" s="29">
        <f t="shared" si="808"/>
        <v>0</v>
      </c>
      <c r="AZ430" s="27">
        <v>0</v>
      </c>
      <c r="BA430" s="189">
        <f t="shared" si="809"/>
        <v>0</v>
      </c>
      <c r="BB430" s="145">
        <v>44105</v>
      </c>
      <c r="BC430" s="27" t="s">
        <v>292</v>
      </c>
      <c r="BD430" s="27" t="s">
        <v>100</v>
      </c>
      <c r="BE430" s="27" t="s">
        <v>103</v>
      </c>
      <c r="BF430" s="27" t="str">
        <f t="shared" si="810"/>
        <v>Bajo</v>
      </c>
      <c r="BG430" s="27">
        <f t="shared" si="811"/>
        <v>3</v>
      </c>
      <c r="BH430" s="27">
        <f t="shared" si="812"/>
        <v>3</v>
      </c>
      <c r="BI430" s="27">
        <f t="shared" si="801"/>
        <v>9</v>
      </c>
      <c r="BJ430" s="29">
        <f t="shared" si="813"/>
        <v>9</v>
      </c>
      <c r="BK430" s="78" t="str">
        <f t="shared" si="818"/>
        <v>Tolerable</v>
      </c>
      <c r="BL430" s="27" t="str">
        <f t="shared" si="814"/>
        <v>No</v>
      </c>
      <c r="BM430" s="53" t="s">
        <v>426</v>
      </c>
      <c r="BN430" s="80"/>
      <c r="BO430" s="84">
        <f t="shared" si="815"/>
        <v>0</v>
      </c>
      <c r="BP430" s="83"/>
      <c r="BQ430" s="84" t="str">
        <f t="shared" si="831"/>
        <v/>
      </c>
      <c r="BR430" s="27"/>
      <c r="BS430" s="85" t="str">
        <f t="shared" si="832"/>
        <v/>
      </c>
      <c r="BT430" s="86"/>
      <c r="BU430" s="78">
        <f t="shared" si="816"/>
        <v>15</v>
      </c>
      <c r="BV430" s="78" t="str">
        <f t="shared" si="817"/>
        <v>Potencialmente no tolerable</v>
      </c>
      <c r="BW430" s="84" t="str">
        <f t="shared" si="833"/>
        <v/>
      </c>
      <c r="BX430" s="78" t="str">
        <f t="shared" si="834"/>
        <v/>
      </c>
      <c r="BY430" s="78" t="str">
        <f t="shared" si="835"/>
        <v/>
      </c>
      <c r="BZ430" s="79"/>
      <c r="CA430" s="80"/>
      <c r="CB430" s="84" t="str">
        <f t="shared" si="836"/>
        <v/>
      </c>
      <c r="CC430" s="83"/>
      <c r="CD430" s="84" t="str">
        <f t="shared" si="837"/>
        <v/>
      </c>
      <c r="CE430" s="27"/>
      <c r="CF430" s="85" t="str">
        <f t="shared" si="838"/>
        <v/>
      </c>
      <c r="CG430" s="86"/>
      <c r="CH430" s="78" t="str">
        <f t="shared" si="839"/>
        <v/>
      </c>
      <c r="CI430" s="78" t="str">
        <f t="shared" si="840"/>
        <v/>
      </c>
      <c r="CJ430" s="84" t="str">
        <f t="shared" si="841"/>
        <v/>
      </c>
      <c r="CK430" s="78" t="str">
        <f t="shared" si="842"/>
        <v/>
      </c>
      <c r="CL430" s="78" t="str">
        <f t="shared" si="843"/>
        <v/>
      </c>
      <c r="CM430" s="79"/>
      <c r="CN430" s="80"/>
      <c r="CO430" s="84" t="str">
        <f t="shared" si="844"/>
        <v/>
      </c>
      <c r="CP430" s="83"/>
      <c r="CQ430" s="84" t="str">
        <f t="shared" si="845"/>
        <v/>
      </c>
      <c r="CR430" s="27"/>
      <c r="CS430" s="85" t="str">
        <f t="shared" si="846"/>
        <v/>
      </c>
      <c r="CT430" s="86"/>
      <c r="CU430" s="78" t="str">
        <f t="shared" si="847"/>
        <v/>
      </c>
      <c r="CV430" s="78" t="str">
        <f t="shared" si="848"/>
        <v/>
      </c>
      <c r="CW430" s="84" t="str">
        <f t="shared" si="849"/>
        <v/>
      </c>
      <c r="CX430" s="78" t="str">
        <f t="shared" si="850"/>
        <v/>
      </c>
      <c r="CY430" s="78" t="str">
        <f t="shared" si="851"/>
        <v/>
      </c>
      <c r="CZ430" s="87"/>
    </row>
    <row r="431" spans="1:104" ht="45.75" thickBot="1" x14ac:dyDescent="0.3">
      <c r="A431" s="17">
        <v>428</v>
      </c>
      <c r="B431" s="76" t="str">
        <f t="shared" si="819"/>
        <v>Gestión Jurídica</v>
      </c>
      <c r="C431" s="76" t="str">
        <f t="shared" si="820"/>
        <v>Generación de emisiones</v>
      </c>
      <c r="D431" s="76" t="str">
        <f t="shared" si="821"/>
        <v>Contaminación por emisión de varios agentes clasificados</v>
      </c>
      <c r="E431" s="82">
        <v>43647</v>
      </c>
      <c r="F431" s="168" t="s">
        <v>334</v>
      </c>
      <c r="G431" s="99" t="s">
        <v>177</v>
      </c>
      <c r="H431" s="99" t="s">
        <v>336</v>
      </c>
      <c r="I431" s="77" t="s">
        <v>15</v>
      </c>
      <c r="J431" s="78" t="s">
        <v>90</v>
      </c>
      <c r="K431" s="111" t="s">
        <v>230</v>
      </c>
      <c r="L431" s="53" t="s">
        <v>277</v>
      </c>
      <c r="M431" s="80" t="s">
        <v>68</v>
      </c>
      <c r="N431" s="77" t="s">
        <v>211</v>
      </c>
      <c r="O431" s="77" t="s">
        <v>458</v>
      </c>
      <c r="P431" s="77" t="s">
        <v>19</v>
      </c>
      <c r="Q431" s="77" t="s">
        <v>44</v>
      </c>
      <c r="R431" s="78" t="s">
        <v>71</v>
      </c>
      <c r="S431" s="81" t="s">
        <v>74</v>
      </c>
      <c r="T431" s="82">
        <v>43647</v>
      </c>
      <c r="U431" s="78" t="s">
        <v>101</v>
      </c>
      <c r="V431" s="78" t="s">
        <v>103</v>
      </c>
      <c r="W431" s="78" t="str">
        <f t="shared" si="822"/>
        <v>Moderado</v>
      </c>
      <c r="X431" s="78">
        <f t="shared" si="823"/>
        <v>5</v>
      </c>
      <c r="Y431" s="78">
        <f t="shared" si="824"/>
        <v>3</v>
      </c>
      <c r="Z431" s="78">
        <f t="shared" si="825"/>
        <v>15</v>
      </c>
      <c r="AA431" s="78" t="str">
        <f t="shared" si="826"/>
        <v>Potencialmente no tolerable</v>
      </c>
      <c r="AB431" s="78" t="str">
        <f t="shared" si="827"/>
        <v>No</v>
      </c>
      <c r="AC431" s="53" t="s">
        <v>306</v>
      </c>
      <c r="AD431" s="80" t="s">
        <v>230</v>
      </c>
      <c r="AE431" s="78">
        <v>0</v>
      </c>
      <c r="AF431" s="83">
        <v>0</v>
      </c>
      <c r="AG431" s="84">
        <f t="shared" si="828"/>
        <v>0</v>
      </c>
      <c r="AH431" s="27">
        <v>0</v>
      </c>
      <c r="AI431" s="187">
        <f t="shared" si="802"/>
        <v>0</v>
      </c>
      <c r="AJ431" s="145">
        <v>44006</v>
      </c>
      <c r="AK431" s="145" t="s">
        <v>291</v>
      </c>
      <c r="AL431" s="158" t="str">
        <f>IF(MATRIZASPECTOS[[#This Row],[(2) Tipo de valoración 2020]]="","",IF(MATRIZASPECTOS[[#This Row],[(2) Tipo de valoración 2020]]="Manual","",MATRIZASPECTOS[[#This Row],[Probabilidad]]))</f>
        <v>Certeza</v>
      </c>
      <c r="AM431" s="158" t="str">
        <f>IF(MATRIZASPECTOS[[#This Row],[(2) Tipo de valoración 2020]]="","",IF(MATRIZASPECTOS[[#This Row],[(2) Tipo de valoración 2020]]="Manual","",MATRIZASPECTOS[[#This Row],[Consecuencia]]))</f>
        <v>Moderada</v>
      </c>
      <c r="AN431" s="159" t="str">
        <f t="shared" si="803"/>
        <v>Moderado</v>
      </c>
      <c r="AO431" s="159">
        <f t="shared" si="804"/>
        <v>5</v>
      </c>
      <c r="AP431" s="159">
        <f t="shared" si="805"/>
        <v>3</v>
      </c>
      <c r="AQ431" s="78">
        <f t="shared" si="806"/>
        <v>15</v>
      </c>
      <c r="AR431" s="84">
        <f t="shared" si="807"/>
        <v>15</v>
      </c>
      <c r="AS431" s="78" t="str">
        <f t="shared" si="829"/>
        <v>Potencialmente no tolerable</v>
      </c>
      <c r="AT431" s="78" t="str">
        <f t="shared" si="830"/>
        <v>No</v>
      </c>
      <c r="AU431" s="140" t="s">
        <v>282</v>
      </c>
      <c r="AV431" s="37" t="s">
        <v>230</v>
      </c>
      <c r="AW431" s="27">
        <v>0</v>
      </c>
      <c r="AX431" s="191">
        <v>0</v>
      </c>
      <c r="AY431" s="29">
        <f t="shared" si="808"/>
        <v>0</v>
      </c>
      <c r="AZ431" s="27">
        <v>0</v>
      </c>
      <c r="BA431" s="189">
        <f t="shared" si="809"/>
        <v>0</v>
      </c>
      <c r="BB431" s="145">
        <v>44105</v>
      </c>
      <c r="BC431" s="27" t="s">
        <v>292</v>
      </c>
      <c r="BD431" s="27" t="s">
        <v>100</v>
      </c>
      <c r="BE431" s="27" t="s">
        <v>103</v>
      </c>
      <c r="BF431" s="27" t="str">
        <f t="shared" si="810"/>
        <v>Bajo</v>
      </c>
      <c r="BG431" s="27">
        <f t="shared" si="811"/>
        <v>3</v>
      </c>
      <c r="BH431" s="27">
        <f t="shared" si="812"/>
        <v>3</v>
      </c>
      <c r="BI431" s="27">
        <f t="shared" si="801"/>
        <v>9</v>
      </c>
      <c r="BJ431" s="29">
        <f t="shared" si="813"/>
        <v>9</v>
      </c>
      <c r="BK431" s="78" t="str">
        <f t="shared" si="818"/>
        <v>Tolerable</v>
      </c>
      <c r="BL431" s="27" t="str">
        <f t="shared" si="814"/>
        <v>No</v>
      </c>
      <c r="BM431" s="53" t="s">
        <v>425</v>
      </c>
      <c r="BN431" s="80"/>
      <c r="BO431" s="84">
        <f t="shared" si="815"/>
        <v>0</v>
      </c>
      <c r="BP431" s="83"/>
      <c r="BQ431" s="84" t="str">
        <f t="shared" si="831"/>
        <v/>
      </c>
      <c r="BR431" s="27"/>
      <c r="BS431" s="85" t="str">
        <f t="shared" si="832"/>
        <v/>
      </c>
      <c r="BT431" s="86"/>
      <c r="BU431" s="78">
        <f t="shared" si="816"/>
        <v>15</v>
      </c>
      <c r="BV431" s="78" t="str">
        <f t="shared" si="817"/>
        <v>Potencialmente no tolerable</v>
      </c>
      <c r="BW431" s="84" t="str">
        <f t="shared" si="833"/>
        <v/>
      </c>
      <c r="BX431" s="78" t="str">
        <f t="shared" si="834"/>
        <v/>
      </c>
      <c r="BY431" s="78" t="str">
        <f t="shared" si="835"/>
        <v/>
      </c>
      <c r="BZ431" s="79"/>
      <c r="CA431" s="80"/>
      <c r="CB431" s="84" t="str">
        <f t="shared" si="836"/>
        <v/>
      </c>
      <c r="CC431" s="83"/>
      <c r="CD431" s="84" t="str">
        <f t="shared" si="837"/>
        <v/>
      </c>
      <c r="CE431" s="27"/>
      <c r="CF431" s="85" t="str">
        <f t="shared" si="838"/>
        <v/>
      </c>
      <c r="CG431" s="86"/>
      <c r="CH431" s="78" t="str">
        <f t="shared" si="839"/>
        <v/>
      </c>
      <c r="CI431" s="78" t="str">
        <f t="shared" si="840"/>
        <v/>
      </c>
      <c r="CJ431" s="84" t="str">
        <f t="shared" si="841"/>
        <v/>
      </c>
      <c r="CK431" s="78" t="str">
        <f t="shared" si="842"/>
        <v/>
      </c>
      <c r="CL431" s="78" t="str">
        <f t="shared" si="843"/>
        <v/>
      </c>
      <c r="CM431" s="79"/>
      <c r="CN431" s="80"/>
      <c r="CO431" s="84" t="str">
        <f t="shared" si="844"/>
        <v/>
      </c>
      <c r="CP431" s="83"/>
      <c r="CQ431" s="84" t="str">
        <f t="shared" si="845"/>
        <v/>
      </c>
      <c r="CR431" s="27"/>
      <c r="CS431" s="85" t="str">
        <f t="shared" si="846"/>
        <v/>
      </c>
      <c r="CT431" s="86"/>
      <c r="CU431" s="78" t="str">
        <f t="shared" si="847"/>
        <v/>
      </c>
      <c r="CV431" s="78" t="str">
        <f t="shared" si="848"/>
        <v/>
      </c>
      <c r="CW431" s="84" t="str">
        <f t="shared" si="849"/>
        <v/>
      </c>
      <c r="CX431" s="78" t="str">
        <f t="shared" si="850"/>
        <v/>
      </c>
      <c r="CY431" s="78" t="str">
        <f t="shared" si="851"/>
        <v/>
      </c>
      <c r="CZ431" s="87"/>
    </row>
    <row r="432" spans="1:104" ht="45.75" thickBot="1" x14ac:dyDescent="0.3">
      <c r="A432" s="17">
        <v>429</v>
      </c>
      <c r="B432" s="76" t="str">
        <f t="shared" si="819"/>
        <v>Gestión Jurídica</v>
      </c>
      <c r="C432" s="76" t="str">
        <f t="shared" si="820"/>
        <v>Consumo de materias primas e insumos</v>
      </c>
      <c r="D432" s="76" t="str">
        <f t="shared" si="821"/>
        <v>Agotamiento de los recursos naturales no renovables</v>
      </c>
      <c r="E432" s="82">
        <v>43647</v>
      </c>
      <c r="F432" s="168" t="s">
        <v>334</v>
      </c>
      <c r="G432" s="99" t="s">
        <v>177</v>
      </c>
      <c r="H432" s="99" t="s">
        <v>336</v>
      </c>
      <c r="I432" s="77" t="s">
        <v>15</v>
      </c>
      <c r="J432" s="78" t="s">
        <v>91</v>
      </c>
      <c r="K432" s="104" t="s">
        <v>262</v>
      </c>
      <c r="L432" s="53" t="s">
        <v>277</v>
      </c>
      <c r="M432" s="80" t="s">
        <v>233</v>
      </c>
      <c r="N432" s="77" t="s">
        <v>218</v>
      </c>
      <c r="O432" s="77" t="s">
        <v>461</v>
      </c>
      <c r="P432" s="77" t="s">
        <v>24</v>
      </c>
      <c r="Q432" s="77" t="s">
        <v>62</v>
      </c>
      <c r="R432" s="78" t="s">
        <v>71</v>
      </c>
      <c r="S432" s="81" t="s">
        <v>77</v>
      </c>
      <c r="T432" s="82">
        <v>43647</v>
      </c>
      <c r="U432" s="78" t="s">
        <v>100</v>
      </c>
      <c r="V432" s="78" t="s">
        <v>103</v>
      </c>
      <c r="W432" s="78" t="str">
        <f t="shared" si="822"/>
        <v>Bajo</v>
      </c>
      <c r="X432" s="78">
        <f t="shared" si="823"/>
        <v>3</v>
      </c>
      <c r="Y432" s="78">
        <f t="shared" si="824"/>
        <v>3</v>
      </c>
      <c r="Z432" s="78">
        <f t="shared" si="825"/>
        <v>9</v>
      </c>
      <c r="AA432" s="78" t="str">
        <f t="shared" si="826"/>
        <v>Tolerable</v>
      </c>
      <c r="AB432" s="78" t="str">
        <f t="shared" si="827"/>
        <v>No</v>
      </c>
      <c r="AC432" s="53" t="s">
        <v>306</v>
      </c>
      <c r="AD432" s="80" t="s">
        <v>230</v>
      </c>
      <c r="AE432" s="78">
        <v>0</v>
      </c>
      <c r="AF432" s="83">
        <v>0</v>
      </c>
      <c r="AG432" s="84">
        <f t="shared" si="828"/>
        <v>0</v>
      </c>
      <c r="AH432" s="27">
        <v>0</v>
      </c>
      <c r="AI432" s="187">
        <f t="shared" si="802"/>
        <v>0</v>
      </c>
      <c r="AJ432" s="145">
        <v>44006</v>
      </c>
      <c r="AK432" s="145" t="s">
        <v>291</v>
      </c>
      <c r="AL432" s="158" t="str">
        <f>IF(MATRIZASPECTOS[[#This Row],[(2) Tipo de valoración 2020]]="","",IF(MATRIZASPECTOS[[#This Row],[(2) Tipo de valoración 2020]]="Manual","",MATRIZASPECTOS[[#This Row],[Probabilidad]]))</f>
        <v>Probable</v>
      </c>
      <c r="AM432" s="158" t="str">
        <f>IF(MATRIZASPECTOS[[#This Row],[(2) Tipo de valoración 2020]]="","",IF(MATRIZASPECTOS[[#This Row],[(2) Tipo de valoración 2020]]="Manual","",MATRIZASPECTOS[[#This Row],[Consecuencia]]))</f>
        <v>Moderada</v>
      </c>
      <c r="AN432" s="159" t="str">
        <f t="shared" si="803"/>
        <v>Bajo</v>
      </c>
      <c r="AO432" s="159">
        <f t="shared" si="804"/>
        <v>3</v>
      </c>
      <c r="AP432" s="159">
        <f t="shared" si="805"/>
        <v>3</v>
      </c>
      <c r="AQ432" s="78">
        <f t="shared" si="806"/>
        <v>9</v>
      </c>
      <c r="AR432" s="84">
        <f t="shared" si="807"/>
        <v>9</v>
      </c>
      <c r="AS432" s="78" t="str">
        <f t="shared" si="829"/>
        <v>Tolerable</v>
      </c>
      <c r="AT432" s="78" t="str">
        <f t="shared" si="830"/>
        <v>No</v>
      </c>
      <c r="AU432" s="140" t="s">
        <v>302</v>
      </c>
      <c r="AV432" s="37" t="s">
        <v>230</v>
      </c>
      <c r="AW432" s="27">
        <v>0</v>
      </c>
      <c r="AX432" s="191">
        <v>0</v>
      </c>
      <c r="AY432" s="29">
        <f t="shared" si="808"/>
        <v>0</v>
      </c>
      <c r="AZ432" s="27">
        <v>0</v>
      </c>
      <c r="BA432" s="189">
        <f t="shared" si="809"/>
        <v>0</v>
      </c>
      <c r="BB432" s="142">
        <v>44105</v>
      </c>
      <c r="BC432" s="27" t="s">
        <v>291</v>
      </c>
      <c r="BD432" s="27" t="str">
        <f>IF(MATRIZASPECTOS[[#This Row],[(E) Tipo de valoración extraordinaria 2020]]="","",IF(MATRIZASPECTOS[[#This Row],[(E) Tipo de valoración extraordinaria 2020]]="Manual","",MATRIZASPECTOS[[#This Row],[(2) Probabilidad]]))</f>
        <v>Probable</v>
      </c>
      <c r="BE432" s="27" t="str">
        <f>IF(MATRIZASPECTOS[[#This Row],[(E) Tipo de valoración extraordinaria 2020]]="","",IF(MATRIZASPECTOS[[#This Row],[(E) Tipo de valoración extraordinaria 2020]]="Manual","",MATRIZASPECTOS[[#This Row],[(2) Consecuencia]]))</f>
        <v>Moderada</v>
      </c>
      <c r="BF432" s="27" t="str">
        <f t="shared" si="810"/>
        <v>Bajo</v>
      </c>
      <c r="BG432" s="27">
        <f t="shared" si="811"/>
        <v>3</v>
      </c>
      <c r="BH432" s="27">
        <f t="shared" si="812"/>
        <v>3</v>
      </c>
      <c r="BI432" s="27">
        <f t="shared" si="801"/>
        <v>9</v>
      </c>
      <c r="BJ432" s="29">
        <f t="shared" si="813"/>
        <v>9</v>
      </c>
      <c r="BK432" s="78" t="str">
        <f t="shared" si="818"/>
        <v>Tolerable</v>
      </c>
      <c r="BL432" s="27" t="str">
        <f t="shared" si="814"/>
        <v>No</v>
      </c>
      <c r="BM432" s="53" t="s">
        <v>406</v>
      </c>
      <c r="BN432" s="80"/>
      <c r="BO432" s="84">
        <f t="shared" si="815"/>
        <v>0</v>
      </c>
      <c r="BP432" s="83"/>
      <c r="BQ432" s="84" t="str">
        <f t="shared" si="831"/>
        <v/>
      </c>
      <c r="BR432" s="27"/>
      <c r="BS432" s="85" t="str">
        <f t="shared" si="832"/>
        <v/>
      </c>
      <c r="BT432" s="86"/>
      <c r="BU432" s="78">
        <f t="shared" si="816"/>
        <v>9</v>
      </c>
      <c r="BV432" s="78" t="str">
        <f t="shared" si="817"/>
        <v>Tolerable</v>
      </c>
      <c r="BW432" s="84" t="str">
        <f t="shared" si="833"/>
        <v/>
      </c>
      <c r="BX432" s="78" t="str">
        <f t="shared" si="834"/>
        <v/>
      </c>
      <c r="BY432" s="78" t="str">
        <f t="shared" si="835"/>
        <v/>
      </c>
      <c r="BZ432" s="79"/>
      <c r="CA432" s="80"/>
      <c r="CB432" s="84" t="str">
        <f t="shared" si="836"/>
        <v/>
      </c>
      <c r="CC432" s="83"/>
      <c r="CD432" s="84" t="str">
        <f t="shared" si="837"/>
        <v/>
      </c>
      <c r="CE432" s="27"/>
      <c r="CF432" s="85" t="str">
        <f t="shared" si="838"/>
        <v/>
      </c>
      <c r="CG432" s="86"/>
      <c r="CH432" s="78" t="str">
        <f t="shared" si="839"/>
        <v/>
      </c>
      <c r="CI432" s="78" t="str">
        <f t="shared" si="840"/>
        <v/>
      </c>
      <c r="CJ432" s="84" t="str">
        <f t="shared" si="841"/>
        <v/>
      </c>
      <c r="CK432" s="78" t="str">
        <f t="shared" si="842"/>
        <v/>
      </c>
      <c r="CL432" s="78" t="str">
        <f t="shared" si="843"/>
        <v/>
      </c>
      <c r="CM432" s="79"/>
      <c r="CN432" s="80"/>
      <c r="CO432" s="84" t="str">
        <f t="shared" si="844"/>
        <v/>
      </c>
      <c r="CP432" s="83"/>
      <c r="CQ432" s="84" t="str">
        <f t="shared" si="845"/>
        <v/>
      </c>
      <c r="CR432" s="27"/>
      <c r="CS432" s="85" t="str">
        <f t="shared" si="846"/>
        <v/>
      </c>
      <c r="CT432" s="86"/>
      <c r="CU432" s="78" t="str">
        <f t="shared" si="847"/>
        <v/>
      </c>
      <c r="CV432" s="78" t="str">
        <f t="shared" si="848"/>
        <v/>
      </c>
      <c r="CW432" s="84" t="str">
        <f t="shared" si="849"/>
        <v/>
      </c>
      <c r="CX432" s="78" t="str">
        <f t="shared" si="850"/>
        <v/>
      </c>
      <c r="CY432" s="78" t="str">
        <f t="shared" si="851"/>
        <v/>
      </c>
      <c r="CZ432" s="87"/>
    </row>
    <row r="433" spans="1:104" ht="45.75" thickBot="1" x14ac:dyDescent="0.3">
      <c r="A433" s="17">
        <v>430</v>
      </c>
      <c r="B433" s="76" t="str">
        <f t="shared" si="819"/>
        <v>Gestión Jurídica</v>
      </c>
      <c r="C433" s="76" t="str">
        <f t="shared" si="820"/>
        <v>Generación de emisiones</v>
      </c>
      <c r="D433" s="76" t="str">
        <f t="shared" si="821"/>
        <v>Contaminación por emisión de contaminantes criterio</v>
      </c>
      <c r="E433" s="82">
        <v>43647</v>
      </c>
      <c r="F433" s="168" t="s">
        <v>334</v>
      </c>
      <c r="G433" s="99" t="s">
        <v>177</v>
      </c>
      <c r="H433" s="99" t="s">
        <v>336</v>
      </c>
      <c r="I433" s="77" t="s">
        <v>15</v>
      </c>
      <c r="J433" s="78" t="s">
        <v>91</v>
      </c>
      <c r="K433" s="104" t="s">
        <v>262</v>
      </c>
      <c r="L433" s="53" t="s">
        <v>277</v>
      </c>
      <c r="M433" s="80" t="s">
        <v>68</v>
      </c>
      <c r="N433" s="77" t="s">
        <v>219</v>
      </c>
      <c r="O433" s="77" t="s">
        <v>461</v>
      </c>
      <c r="P433" s="77" t="s">
        <v>19</v>
      </c>
      <c r="Q433" s="77" t="s">
        <v>46</v>
      </c>
      <c r="R433" s="78" t="s">
        <v>71</v>
      </c>
      <c r="S433" s="81" t="s">
        <v>74</v>
      </c>
      <c r="T433" s="82">
        <v>43647</v>
      </c>
      <c r="U433" s="78" t="s">
        <v>100</v>
      </c>
      <c r="V433" s="78" t="s">
        <v>103</v>
      </c>
      <c r="W433" s="78" t="str">
        <f t="shared" si="822"/>
        <v>Bajo</v>
      </c>
      <c r="X433" s="78">
        <f t="shared" si="823"/>
        <v>3</v>
      </c>
      <c r="Y433" s="78">
        <f t="shared" si="824"/>
        <v>3</v>
      </c>
      <c r="Z433" s="78">
        <f t="shared" si="825"/>
        <v>9</v>
      </c>
      <c r="AA433" s="78" t="str">
        <f t="shared" si="826"/>
        <v>Tolerable</v>
      </c>
      <c r="AB433" s="78" t="str">
        <f t="shared" si="827"/>
        <v>No</v>
      </c>
      <c r="AC433" s="53" t="s">
        <v>306</v>
      </c>
      <c r="AD433" s="80" t="s">
        <v>230</v>
      </c>
      <c r="AE433" s="78">
        <v>0</v>
      </c>
      <c r="AF433" s="83">
        <v>0</v>
      </c>
      <c r="AG433" s="84">
        <f t="shared" si="828"/>
        <v>0</v>
      </c>
      <c r="AH433" s="27">
        <v>0</v>
      </c>
      <c r="AI433" s="187">
        <f t="shared" si="802"/>
        <v>0</v>
      </c>
      <c r="AJ433" s="145">
        <v>44006</v>
      </c>
      <c r="AK433" s="145" t="s">
        <v>291</v>
      </c>
      <c r="AL433" s="158" t="str">
        <f>IF(MATRIZASPECTOS[[#This Row],[(2) Tipo de valoración 2020]]="","",IF(MATRIZASPECTOS[[#This Row],[(2) Tipo de valoración 2020]]="Manual","",MATRIZASPECTOS[[#This Row],[Probabilidad]]))</f>
        <v>Probable</v>
      </c>
      <c r="AM433" s="158" t="str">
        <f>IF(MATRIZASPECTOS[[#This Row],[(2) Tipo de valoración 2020]]="","",IF(MATRIZASPECTOS[[#This Row],[(2) Tipo de valoración 2020]]="Manual","",MATRIZASPECTOS[[#This Row],[Consecuencia]]))</f>
        <v>Moderada</v>
      </c>
      <c r="AN433" s="159" t="str">
        <f t="shared" si="803"/>
        <v>Bajo</v>
      </c>
      <c r="AO433" s="159">
        <f t="shared" si="804"/>
        <v>3</v>
      </c>
      <c r="AP433" s="159">
        <f t="shared" si="805"/>
        <v>3</v>
      </c>
      <c r="AQ433" s="78">
        <f t="shared" si="806"/>
        <v>9</v>
      </c>
      <c r="AR433" s="84">
        <f t="shared" si="807"/>
        <v>9</v>
      </c>
      <c r="AS433" s="78" t="str">
        <f t="shared" si="829"/>
        <v>Tolerable</v>
      </c>
      <c r="AT433" s="78" t="str">
        <f t="shared" si="830"/>
        <v>No</v>
      </c>
      <c r="AU433" s="140" t="s">
        <v>302</v>
      </c>
      <c r="AV433" s="37" t="s">
        <v>230</v>
      </c>
      <c r="AW433" s="27">
        <v>0</v>
      </c>
      <c r="AX433" s="191">
        <v>0</v>
      </c>
      <c r="AY433" s="29">
        <f t="shared" si="808"/>
        <v>0</v>
      </c>
      <c r="AZ433" s="27">
        <v>0</v>
      </c>
      <c r="BA433" s="189">
        <f t="shared" si="809"/>
        <v>0</v>
      </c>
      <c r="BB433" s="142">
        <v>44105</v>
      </c>
      <c r="BC433" s="27" t="s">
        <v>291</v>
      </c>
      <c r="BD433" s="27" t="str">
        <f>IF(MATRIZASPECTOS[[#This Row],[(E) Tipo de valoración extraordinaria 2020]]="","",IF(MATRIZASPECTOS[[#This Row],[(E) Tipo de valoración extraordinaria 2020]]="Manual","",MATRIZASPECTOS[[#This Row],[(2) Probabilidad]]))</f>
        <v>Probable</v>
      </c>
      <c r="BE433" s="27" t="str">
        <f>IF(MATRIZASPECTOS[[#This Row],[(E) Tipo de valoración extraordinaria 2020]]="","",IF(MATRIZASPECTOS[[#This Row],[(E) Tipo de valoración extraordinaria 2020]]="Manual","",MATRIZASPECTOS[[#This Row],[(2) Consecuencia]]))</f>
        <v>Moderada</v>
      </c>
      <c r="BF433" s="27" t="str">
        <f t="shared" si="810"/>
        <v>Bajo</v>
      </c>
      <c r="BG433" s="27">
        <f t="shared" si="811"/>
        <v>3</v>
      </c>
      <c r="BH433" s="27">
        <f t="shared" si="812"/>
        <v>3</v>
      </c>
      <c r="BI433" s="27">
        <f t="shared" si="801"/>
        <v>9</v>
      </c>
      <c r="BJ433" s="29">
        <f t="shared" si="813"/>
        <v>9</v>
      </c>
      <c r="BK433" s="78" t="str">
        <f t="shared" si="818"/>
        <v>Tolerable</v>
      </c>
      <c r="BL433" s="27" t="str">
        <f t="shared" si="814"/>
        <v>No</v>
      </c>
      <c r="BM433" s="53" t="s">
        <v>414</v>
      </c>
      <c r="BN433" s="80"/>
      <c r="BO433" s="84">
        <f t="shared" si="815"/>
        <v>0</v>
      </c>
      <c r="BP433" s="83"/>
      <c r="BQ433" s="84" t="str">
        <f t="shared" si="831"/>
        <v/>
      </c>
      <c r="BR433" s="27"/>
      <c r="BS433" s="85" t="str">
        <f t="shared" si="832"/>
        <v/>
      </c>
      <c r="BT433" s="86"/>
      <c r="BU433" s="78">
        <f t="shared" si="816"/>
        <v>9</v>
      </c>
      <c r="BV433" s="78" t="str">
        <f t="shared" si="817"/>
        <v>Tolerable</v>
      </c>
      <c r="BW433" s="84" t="str">
        <f t="shared" si="833"/>
        <v/>
      </c>
      <c r="BX433" s="78" t="str">
        <f t="shared" si="834"/>
        <v/>
      </c>
      <c r="BY433" s="78" t="str">
        <f t="shared" si="835"/>
        <v/>
      </c>
      <c r="BZ433" s="79"/>
      <c r="CA433" s="80"/>
      <c r="CB433" s="84" t="str">
        <f t="shared" si="836"/>
        <v/>
      </c>
      <c r="CC433" s="83"/>
      <c r="CD433" s="84" t="str">
        <f t="shared" si="837"/>
        <v/>
      </c>
      <c r="CE433" s="27"/>
      <c r="CF433" s="85" t="str">
        <f t="shared" si="838"/>
        <v/>
      </c>
      <c r="CG433" s="86"/>
      <c r="CH433" s="78" t="str">
        <f t="shared" si="839"/>
        <v/>
      </c>
      <c r="CI433" s="78" t="str">
        <f t="shared" si="840"/>
        <v/>
      </c>
      <c r="CJ433" s="84" t="str">
        <f t="shared" si="841"/>
        <v/>
      </c>
      <c r="CK433" s="78" t="str">
        <f t="shared" si="842"/>
        <v/>
      </c>
      <c r="CL433" s="78" t="str">
        <f t="shared" si="843"/>
        <v/>
      </c>
      <c r="CM433" s="79"/>
      <c r="CN433" s="80"/>
      <c r="CO433" s="84" t="str">
        <f t="shared" si="844"/>
        <v/>
      </c>
      <c r="CP433" s="83"/>
      <c r="CQ433" s="84" t="str">
        <f t="shared" si="845"/>
        <v/>
      </c>
      <c r="CR433" s="27"/>
      <c r="CS433" s="85" t="str">
        <f t="shared" si="846"/>
        <v/>
      </c>
      <c r="CT433" s="86"/>
      <c r="CU433" s="78" t="str">
        <f t="shared" si="847"/>
        <v/>
      </c>
      <c r="CV433" s="78" t="str">
        <f t="shared" si="848"/>
        <v/>
      </c>
      <c r="CW433" s="84" t="str">
        <f t="shared" si="849"/>
        <v/>
      </c>
      <c r="CX433" s="78" t="str">
        <f t="shared" si="850"/>
        <v/>
      </c>
      <c r="CY433" s="78" t="str">
        <f t="shared" si="851"/>
        <v/>
      </c>
      <c r="CZ433" s="87"/>
    </row>
    <row r="434" spans="1:104" ht="45.75" thickBot="1" x14ac:dyDescent="0.3">
      <c r="A434" s="17">
        <v>431</v>
      </c>
      <c r="B434" s="76" t="str">
        <f t="shared" si="819"/>
        <v>Gestión Jurídica</v>
      </c>
      <c r="C434" s="76" t="str">
        <f t="shared" si="820"/>
        <v>Generación de emisiones</v>
      </c>
      <c r="D434" s="76" t="str">
        <f t="shared" si="821"/>
        <v>Contaminación por emisión de ruido</v>
      </c>
      <c r="E434" s="82">
        <v>43647</v>
      </c>
      <c r="F434" s="168" t="s">
        <v>334</v>
      </c>
      <c r="G434" s="99" t="s">
        <v>177</v>
      </c>
      <c r="H434" s="99" t="s">
        <v>336</v>
      </c>
      <c r="I434" s="77" t="s">
        <v>15</v>
      </c>
      <c r="J434" s="78" t="s">
        <v>91</v>
      </c>
      <c r="K434" s="104" t="s">
        <v>262</v>
      </c>
      <c r="L434" s="53" t="s">
        <v>277</v>
      </c>
      <c r="M434" s="80" t="s">
        <v>68</v>
      </c>
      <c r="N434" s="77" t="s">
        <v>220</v>
      </c>
      <c r="O434" s="77" t="s">
        <v>461</v>
      </c>
      <c r="P434" s="77" t="s">
        <v>19</v>
      </c>
      <c r="Q434" s="77" t="s">
        <v>43</v>
      </c>
      <c r="R434" s="78" t="s">
        <v>71</v>
      </c>
      <c r="S434" s="81" t="s">
        <v>74</v>
      </c>
      <c r="T434" s="82">
        <v>43647</v>
      </c>
      <c r="U434" s="78" t="s">
        <v>100</v>
      </c>
      <c r="V434" s="78" t="s">
        <v>102</v>
      </c>
      <c r="W434" s="78" t="str">
        <f t="shared" si="822"/>
        <v>Bajo</v>
      </c>
      <c r="X434" s="78">
        <f t="shared" si="823"/>
        <v>3</v>
      </c>
      <c r="Y434" s="78">
        <f t="shared" si="824"/>
        <v>1</v>
      </c>
      <c r="Z434" s="78">
        <f t="shared" si="825"/>
        <v>3</v>
      </c>
      <c r="AA434" s="78" t="str">
        <f t="shared" si="826"/>
        <v>Tolerable</v>
      </c>
      <c r="AB434" s="78" t="str">
        <f t="shared" si="827"/>
        <v>No</v>
      </c>
      <c r="AC434" s="53" t="s">
        <v>306</v>
      </c>
      <c r="AD434" s="80" t="s">
        <v>230</v>
      </c>
      <c r="AE434" s="78">
        <v>0</v>
      </c>
      <c r="AF434" s="83">
        <v>0</v>
      </c>
      <c r="AG434" s="84">
        <f t="shared" si="828"/>
        <v>0</v>
      </c>
      <c r="AH434" s="27">
        <v>0</v>
      </c>
      <c r="AI434" s="187">
        <f t="shared" si="802"/>
        <v>0</v>
      </c>
      <c r="AJ434" s="145">
        <v>44006</v>
      </c>
      <c r="AK434" s="145" t="s">
        <v>291</v>
      </c>
      <c r="AL434" s="158" t="str">
        <f>IF(MATRIZASPECTOS[[#This Row],[(2) Tipo de valoración 2020]]="","",IF(MATRIZASPECTOS[[#This Row],[(2) Tipo de valoración 2020]]="Manual","",MATRIZASPECTOS[[#This Row],[Probabilidad]]))</f>
        <v>Probable</v>
      </c>
      <c r="AM434" s="158" t="str">
        <f>IF(MATRIZASPECTOS[[#This Row],[(2) Tipo de valoración 2020]]="","",IF(MATRIZASPECTOS[[#This Row],[(2) Tipo de valoración 2020]]="Manual","",MATRIZASPECTOS[[#This Row],[Consecuencia]]))</f>
        <v>Baja</v>
      </c>
      <c r="AN434" s="159" t="str">
        <f t="shared" si="803"/>
        <v>Bajo</v>
      </c>
      <c r="AO434" s="159">
        <f t="shared" si="804"/>
        <v>3</v>
      </c>
      <c r="AP434" s="159">
        <f t="shared" si="805"/>
        <v>1</v>
      </c>
      <c r="AQ434" s="78">
        <f t="shared" si="806"/>
        <v>3</v>
      </c>
      <c r="AR434" s="84">
        <f t="shared" si="807"/>
        <v>3</v>
      </c>
      <c r="AS434" s="78" t="str">
        <f t="shared" si="829"/>
        <v>Tolerable</v>
      </c>
      <c r="AT434" s="78" t="str">
        <f t="shared" si="830"/>
        <v>No</v>
      </c>
      <c r="AU434" s="140" t="s">
        <v>302</v>
      </c>
      <c r="AV434" s="37" t="s">
        <v>230</v>
      </c>
      <c r="AW434" s="27">
        <v>0</v>
      </c>
      <c r="AX434" s="191">
        <v>0</v>
      </c>
      <c r="AY434" s="29">
        <f t="shared" si="808"/>
        <v>0</v>
      </c>
      <c r="AZ434" s="27">
        <v>0</v>
      </c>
      <c r="BA434" s="189">
        <f t="shared" si="809"/>
        <v>0</v>
      </c>
      <c r="BB434" s="145">
        <v>44105</v>
      </c>
      <c r="BC434" s="27" t="s">
        <v>291</v>
      </c>
      <c r="BD434" s="27" t="str">
        <f>IF(MATRIZASPECTOS[[#This Row],[(E) Tipo de valoración extraordinaria 2020]]="","",IF(MATRIZASPECTOS[[#This Row],[(E) Tipo de valoración extraordinaria 2020]]="Manual","",MATRIZASPECTOS[[#This Row],[(2) Probabilidad]]))</f>
        <v>Probable</v>
      </c>
      <c r="BE434" s="27" t="str">
        <f>IF(MATRIZASPECTOS[[#This Row],[(E) Tipo de valoración extraordinaria 2020]]="","",IF(MATRIZASPECTOS[[#This Row],[(E) Tipo de valoración extraordinaria 2020]]="Manual","",MATRIZASPECTOS[[#This Row],[(2) Consecuencia]]))</f>
        <v>Baja</v>
      </c>
      <c r="BF434" s="27" t="str">
        <f t="shared" si="810"/>
        <v>Bajo</v>
      </c>
      <c r="BG434" s="27">
        <f t="shared" si="811"/>
        <v>3</v>
      </c>
      <c r="BH434" s="27">
        <f t="shared" si="812"/>
        <v>1</v>
      </c>
      <c r="BI434" s="27">
        <f t="shared" si="801"/>
        <v>3</v>
      </c>
      <c r="BJ434" s="29">
        <f t="shared" si="813"/>
        <v>3</v>
      </c>
      <c r="BK434" s="78" t="str">
        <f t="shared" si="818"/>
        <v>Tolerable</v>
      </c>
      <c r="BL434" s="27" t="str">
        <f t="shared" si="814"/>
        <v>No</v>
      </c>
      <c r="BM434" s="53" t="s">
        <v>437</v>
      </c>
      <c r="BN434" s="80"/>
      <c r="BO434" s="84">
        <f t="shared" si="815"/>
        <v>0</v>
      </c>
      <c r="BP434" s="83"/>
      <c r="BQ434" s="84" t="str">
        <f t="shared" si="831"/>
        <v/>
      </c>
      <c r="BR434" s="27"/>
      <c r="BS434" s="85" t="str">
        <f t="shared" si="832"/>
        <v/>
      </c>
      <c r="BT434" s="86"/>
      <c r="BU434" s="78">
        <f t="shared" si="816"/>
        <v>3</v>
      </c>
      <c r="BV434" s="78" t="str">
        <f t="shared" si="817"/>
        <v>Tolerable</v>
      </c>
      <c r="BW434" s="84" t="str">
        <f t="shared" si="833"/>
        <v/>
      </c>
      <c r="BX434" s="78" t="str">
        <f t="shared" si="834"/>
        <v/>
      </c>
      <c r="BY434" s="78" t="str">
        <f t="shared" si="835"/>
        <v/>
      </c>
      <c r="BZ434" s="79"/>
      <c r="CA434" s="80"/>
      <c r="CB434" s="84" t="str">
        <f t="shared" si="836"/>
        <v/>
      </c>
      <c r="CC434" s="83"/>
      <c r="CD434" s="84" t="str">
        <f t="shared" si="837"/>
        <v/>
      </c>
      <c r="CE434" s="27"/>
      <c r="CF434" s="85" t="str">
        <f t="shared" si="838"/>
        <v/>
      </c>
      <c r="CG434" s="86"/>
      <c r="CH434" s="78" t="str">
        <f t="shared" si="839"/>
        <v/>
      </c>
      <c r="CI434" s="78" t="str">
        <f t="shared" si="840"/>
        <v/>
      </c>
      <c r="CJ434" s="84" t="str">
        <f t="shared" si="841"/>
        <v/>
      </c>
      <c r="CK434" s="78" t="str">
        <f t="shared" si="842"/>
        <v/>
      </c>
      <c r="CL434" s="78" t="str">
        <f t="shared" si="843"/>
        <v/>
      </c>
      <c r="CM434" s="79"/>
      <c r="CN434" s="80"/>
      <c r="CO434" s="84" t="str">
        <f t="shared" si="844"/>
        <v/>
      </c>
      <c r="CP434" s="83"/>
      <c r="CQ434" s="84" t="str">
        <f t="shared" si="845"/>
        <v/>
      </c>
      <c r="CR434" s="27"/>
      <c r="CS434" s="85" t="str">
        <f t="shared" si="846"/>
        <v/>
      </c>
      <c r="CT434" s="86"/>
      <c r="CU434" s="78" t="str">
        <f t="shared" si="847"/>
        <v/>
      </c>
      <c r="CV434" s="78" t="str">
        <f t="shared" si="848"/>
        <v/>
      </c>
      <c r="CW434" s="84" t="str">
        <f t="shared" si="849"/>
        <v/>
      </c>
      <c r="CX434" s="78" t="str">
        <f t="shared" si="850"/>
        <v/>
      </c>
      <c r="CY434" s="78" t="str">
        <f t="shared" si="851"/>
        <v/>
      </c>
      <c r="CZ434" s="87"/>
    </row>
    <row r="435" spans="1:104" ht="72.75" thickBot="1" x14ac:dyDescent="0.3">
      <c r="A435" s="17">
        <v>432</v>
      </c>
      <c r="B435" s="76" t="str">
        <f t="shared" si="819"/>
        <v>Gestión Jurídica</v>
      </c>
      <c r="C435" s="76" t="str">
        <f t="shared" si="820"/>
        <v>Generación de residuos</v>
      </c>
      <c r="D435" s="76" t="str">
        <f t="shared" si="821"/>
        <v>Contaminación por generación de residuos ordinarios</v>
      </c>
      <c r="E435" s="82">
        <v>43647</v>
      </c>
      <c r="F435" s="168" t="s">
        <v>334</v>
      </c>
      <c r="G435" s="99" t="s">
        <v>177</v>
      </c>
      <c r="H435" s="99" t="s">
        <v>336</v>
      </c>
      <c r="I435" s="77" t="s">
        <v>15</v>
      </c>
      <c r="J435" s="78" t="s">
        <v>91</v>
      </c>
      <c r="K435" s="111" t="s">
        <v>223</v>
      </c>
      <c r="L435" s="53" t="s">
        <v>277</v>
      </c>
      <c r="M435" s="80" t="s">
        <v>68</v>
      </c>
      <c r="N435" s="77" t="s">
        <v>209</v>
      </c>
      <c r="O435" s="77" t="s">
        <v>461</v>
      </c>
      <c r="P435" s="77" t="s">
        <v>23</v>
      </c>
      <c r="Q435" s="77" t="s">
        <v>55</v>
      </c>
      <c r="R435" s="78" t="s">
        <v>71</v>
      </c>
      <c r="S435" s="81" t="s">
        <v>76</v>
      </c>
      <c r="T435" s="82">
        <v>43647</v>
      </c>
      <c r="U435" s="78" t="s">
        <v>101</v>
      </c>
      <c r="V435" s="78" t="s">
        <v>104</v>
      </c>
      <c r="W435" s="78" t="str">
        <f t="shared" si="822"/>
        <v>Alto</v>
      </c>
      <c r="X435" s="78">
        <f t="shared" si="823"/>
        <v>5</v>
      </c>
      <c r="Y435" s="78">
        <f t="shared" si="824"/>
        <v>5</v>
      </c>
      <c r="Z435" s="78">
        <f t="shared" si="825"/>
        <v>25</v>
      </c>
      <c r="AA435" s="78" t="str">
        <f t="shared" si="826"/>
        <v>No tolerable</v>
      </c>
      <c r="AB435" s="78" t="str">
        <f t="shared" si="827"/>
        <v>Si</v>
      </c>
      <c r="AC435" s="140" t="s">
        <v>312</v>
      </c>
      <c r="AD435" s="80" t="s">
        <v>284</v>
      </c>
      <c r="AE435" s="78">
        <v>0.97</v>
      </c>
      <c r="AF435" s="83">
        <v>0</v>
      </c>
      <c r="AG435" s="84">
        <f t="shared" si="828"/>
        <v>0.97</v>
      </c>
      <c r="AH435" s="27">
        <v>0.74</v>
      </c>
      <c r="AI435" s="187">
        <f t="shared" si="802"/>
        <v>0.23711340206185566</v>
      </c>
      <c r="AJ435" s="145">
        <v>44006</v>
      </c>
      <c r="AK435" s="145" t="s">
        <v>291</v>
      </c>
      <c r="AL435" s="158" t="str">
        <f>IF(MATRIZASPECTOS[[#This Row],[(2) Tipo de valoración 2020]]="","",IF(MATRIZASPECTOS[[#This Row],[(2) Tipo de valoración 2020]]="Manual","",MATRIZASPECTOS[[#This Row],[Probabilidad]]))</f>
        <v>Certeza</v>
      </c>
      <c r="AM435" s="158" t="str">
        <f>IF(MATRIZASPECTOS[[#This Row],[(2) Tipo de valoración 2020]]="","",IF(MATRIZASPECTOS[[#This Row],[(2) Tipo de valoración 2020]]="Manual","",MATRIZASPECTOS[[#This Row],[Consecuencia]]))</f>
        <v>Alta</v>
      </c>
      <c r="AN435" s="159" t="str">
        <f t="shared" si="803"/>
        <v>Alto</v>
      </c>
      <c r="AO435" s="159">
        <f t="shared" si="804"/>
        <v>5</v>
      </c>
      <c r="AP435" s="159">
        <f t="shared" si="805"/>
        <v>5</v>
      </c>
      <c r="AQ435" s="78">
        <f t="shared" si="806"/>
        <v>25</v>
      </c>
      <c r="AR435" s="84">
        <f t="shared" si="807"/>
        <v>19.072164948453608</v>
      </c>
      <c r="AS435" s="78" t="str">
        <f t="shared" si="829"/>
        <v>No tolerable</v>
      </c>
      <c r="AT435" s="78" t="str">
        <f t="shared" si="830"/>
        <v>Si</v>
      </c>
      <c r="AU435" s="140" t="s">
        <v>304</v>
      </c>
      <c r="AV435" s="37" t="s">
        <v>284</v>
      </c>
      <c r="AW435" s="27">
        <v>0.74</v>
      </c>
      <c r="AX435" s="191">
        <v>-0.18</v>
      </c>
      <c r="AY435" s="29">
        <f t="shared" si="808"/>
        <v>0.87319999999999998</v>
      </c>
      <c r="AZ435" s="27">
        <v>0.28000000000000003</v>
      </c>
      <c r="BA435" s="189">
        <f t="shared" si="809"/>
        <v>0.67934035730645892</v>
      </c>
      <c r="BB435" s="143">
        <v>44105</v>
      </c>
      <c r="BC435" s="27" t="s">
        <v>291</v>
      </c>
      <c r="BD435" s="27" t="str">
        <f>IF(MATRIZASPECTOS[[#This Row],[(E) Tipo de valoración extraordinaria 2020]]="","",IF(MATRIZASPECTOS[[#This Row],[(E) Tipo de valoración extraordinaria 2020]]="Manual","",MATRIZASPECTOS[[#This Row],[(2) Probabilidad]]))</f>
        <v>Certeza</v>
      </c>
      <c r="BE435" s="27" t="str">
        <f>IF(MATRIZASPECTOS[[#This Row],[(E) Tipo de valoración extraordinaria 2020]]="","",IF(MATRIZASPECTOS[[#This Row],[(E) Tipo de valoración extraordinaria 2020]]="Manual","",MATRIZASPECTOS[[#This Row],[(2) Consecuencia]]))</f>
        <v>Alta</v>
      </c>
      <c r="BF435" s="27" t="str">
        <f t="shared" si="810"/>
        <v>Alto</v>
      </c>
      <c r="BG435" s="27">
        <f t="shared" si="811"/>
        <v>5</v>
      </c>
      <c r="BH435" s="27">
        <f t="shared" si="812"/>
        <v>5</v>
      </c>
      <c r="BI435" s="29">
        <f t="shared" si="801"/>
        <v>19.072164948453608</v>
      </c>
      <c r="BJ435" s="29">
        <f t="shared" si="813"/>
        <v>6.2956735977634128</v>
      </c>
      <c r="BK435" s="78" t="str">
        <f t="shared" si="818"/>
        <v>Tolerable</v>
      </c>
      <c r="BL435" s="27" t="str">
        <f t="shared" si="814"/>
        <v>No</v>
      </c>
      <c r="BM435" s="53" t="s">
        <v>454</v>
      </c>
      <c r="BN435" s="80"/>
      <c r="BO435" s="84">
        <f t="shared" si="815"/>
        <v>0.74</v>
      </c>
      <c r="BP435" s="83"/>
      <c r="BQ435" s="84" t="str">
        <f t="shared" si="831"/>
        <v/>
      </c>
      <c r="BR435" s="27"/>
      <c r="BS435" s="85" t="str">
        <f t="shared" si="832"/>
        <v/>
      </c>
      <c r="BT435" s="86"/>
      <c r="BU435" s="78">
        <f t="shared" si="816"/>
        <v>19.072164948453608</v>
      </c>
      <c r="BV435" s="78" t="str">
        <f t="shared" si="817"/>
        <v>No tolerable</v>
      </c>
      <c r="BW435" s="84" t="str">
        <f t="shared" si="833"/>
        <v/>
      </c>
      <c r="BX435" s="78" t="str">
        <f t="shared" si="834"/>
        <v/>
      </c>
      <c r="BY435" s="78" t="str">
        <f t="shared" si="835"/>
        <v/>
      </c>
      <c r="BZ435" s="79"/>
      <c r="CA435" s="80"/>
      <c r="CB435" s="84" t="str">
        <f t="shared" si="836"/>
        <v/>
      </c>
      <c r="CC435" s="83"/>
      <c r="CD435" s="84" t="str">
        <f t="shared" si="837"/>
        <v/>
      </c>
      <c r="CE435" s="27"/>
      <c r="CF435" s="85" t="str">
        <f t="shared" si="838"/>
        <v/>
      </c>
      <c r="CG435" s="86"/>
      <c r="CH435" s="78" t="str">
        <f t="shared" si="839"/>
        <v/>
      </c>
      <c r="CI435" s="78" t="str">
        <f t="shared" si="840"/>
        <v/>
      </c>
      <c r="CJ435" s="84" t="str">
        <f t="shared" si="841"/>
        <v/>
      </c>
      <c r="CK435" s="78" t="str">
        <f t="shared" si="842"/>
        <v/>
      </c>
      <c r="CL435" s="78" t="str">
        <f t="shared" si="843"/>
        <v/>
      </c>
      <c r="CM435" s="79"/>
      <c r="CN435" s="80"/>
      <c r="CO435" s="84" t="str">
        <f t="shared" si="844"/>
        <v/>
      </c>
      <c r="CP435" s="83"/>
      <c r="CQ435" s="84" t="str">
        <f t="shared" si="845"/>
        <v/>
      </c>
      <c r="CR435" s="27"/>
      <c r="CS435" s="85" t="str">
        <f t="shared" si="846"/>
        <v/>
      </c>
      <c r="CT435" s="86"/>
      <c r="CU435" s="78" t="str">
        <f t="shared" si="847"/>
        <v/>
      </c>
      <c r="CV435" s="78" t="str">
        <f t="shared" si="848"/>
        <v/>
      </c>
      <c r="CW435" s="84" t="str">
        <f t="shared" si="849"/>
        <v/>
      </c>
      <c r="CX435" s="78" t="str">
        <f t="shared" si="850"/>
        <v/>
      </c>
      <c r="CY435" s="78" t="str">
        <f t="shared" si="851"/>
        <v/>
      </c>
      <c r="CZ435" s="87"/>
    </row>
    <row r="436" spans="1:104" ht="72.75" thickBot="1" x14ac:dyDescent="0.3">
      <c r="A436" s="17">
        <v>433</v>
      </c>
      <c r="B436" s="76" t="str">
        <f t="shared" si="819"/>
        <v>Gestión Jurídica</v>
      </c>
      <c r="C436" s="76" t="str">
        <f t="shared" si="820"/>
        <v>Generación de residuos</v>
      </c>
      <c r="D436" s="76" t="str">
        <f t="shared" si="821"/>
        <v>Contaminación por generación de residuos ordinarios</v>
      </c>
      <c r="E436" s="82">
        <v>43647</v>
      </c>
      <c r="F436" s="168" t="s">
        <v>334</v>
      </c>
      <c r="G436" s="99" t="s">
        <v>177</v>
      </c>
      <c r="H436" s="99" t="s">
        <v>336</v>
      </c>
      <c r="I436" s="77" t="s">
        <v>15</v>
      </c>
      <c r="J436" s="78" t="s">
        <v>92</v>
      </c>
      <c r="K436" s="111" t="s">
        <v>221</v>
      </c>
      <c r="L436" s="53" t="s">
        <v>277</v>
      </c>
      <c r="M436" s="80" t="s">
        <v>68</v>
      </c>
      <c r="N436" s="77" t="s">
        <v>209</v>
      </c>
      <c r="O436" s="77" t="s">
        <v>461</v>
      </c>
      <c r="P436" s="77" t="s">
        <v>23</v>
      </c>
      <c r="Q436" s="77" t="s">
        <v>55</v>
      </c>
      <c r="R436" s="78" t="s">
        <v>71</v>
      </c>
      <c r="S436" s="81" t="s">
        <v>76</v>
      </c>
      <c r="T436" s="82">
        <v>43647</v>
      </c>
      <c r="U436" s="78" t="s">
        <v>101</v>
      </c>
      <c r="V436" s="78" t="s">
        <v>104</v>
      </c>
      <c r="W436" s="78" t="str">
        <f t="shared" si="822"/>
        <v>Alto</v>
      </c>
      <c r="X436" s="78">
        <f t="shared" si="823"/>
        <v>5</v>
      </c>
      <c r="Y436" s="78">
        <f t="shared" si="824"/>
        <v>5</v>
      </c>
      <c r="Z436" s="78">
        <f t="shared" si="825"/>
        <v>25</v>
      </c>
      <c r="AA436" s="78" t="str">
        <f t="shared" si="826"/>
        <v>No tolerable</v>
      </c>
      <c r="AB436" s="78" t="str">
        <f t="shared" si="827"/>
        <v>Si</v>
      </c>
      <c r="AC436" s="140" t="s">
        <v>312</v>
      </c>
      <c r="AD436" s="80" t="s">
        <v>284</v>
      </c>
      <c r="AE436" s="78">
        <v>0.97</v>
      </c>
      <c r="AF436" s="83">
        <v>0</v>
      </c>
      <c r="AG436" s="84">
        <f t="shared" si="828"/>
        <v>0.97</v>
      </c>
      <c r="AH436" s="27">
        <v>0.74</v>
      </c>
      <c r="AI436" s="187">
        <f t="shared" si="802"/>
        <v>0.23711340206185566</v>
      </c>
      <c r="AJ436" s="145">
        <v>44006</v>
      </c>
      <c r="AK436" s="145" t="s">
        <v>291</v>
      </c>
      <c r="AL436" s="158" t="str">
        <f>IF(MATRIZASPECTOS[[#This Row],[(2) Tipo de valoración 2020]]="","",IF(MATRIZASPECTOS[[#This Row],[(2) Tipo de valoración 2020]]="Manual","",MATRIZASPECTOS[[#This Row],[Probabilidad]]))</f>
        <v>Certeza</v>
      </c>
      <c r="AM436" s="158" t="str">
        <f>IF(MATRIZASPECTOS[[#This Row],[(2) Tipo de valoración 2020]]="","",IF(MATRIZASPECTOS[[#This Row],[(2) Tipo de valoración 2020]]="Manual","",MATRIZASPECTOS[[#This Row],[Consecuencia]]))</f>
        <v>Alta</v>
      </c>
      <c r="AN436" s="159" t="str">
        <f t="shared" si="803"/>
        <v>Alto</v>
      </c>
      <c r="AO436" s="159">
        <f t="shared" si="804"/>
        <v>5</v>
      </c>
      <c r="AP436" s="159">
        <f t="shared" si="805"/>
        <v>5</v>
      </c>
      <c r="AQ436" s="78">
        <f t="shared" si="806"/>
        <v>25</v>
      </c>
      <c r="AR436" s="84">
        <f t="shared" si="807"/>
        <v>19.072164948453608</v>
      </c>
      <c r="AS436" s="78" t="str">
        <f t="shared" si="829"/>
        <v>No tolerable</v>
      </c>
      <c r="AT436" s="78" t="str">
        <f t="shared" si="830"/>
        <v>Si</v>
      </c>
      <c r="AU436" s="140" t="s">
        <v>327</v>
      </c>
      <c r="AV436" s="37" t="s">
        <v>284</v>
      </c>
      <c r="AW436" s="27">
        <v>0.74</v>
      </c>
      <c r="AX436" s="191">
        <v>-0.18</v>
      </c>
      <c r="AY436" s="29">
        <f t="shared" si="808"/>
        <v>0.87319999999999998</v>
      </c>
      <c r="AZ436" s="27">
        <v>0.28000000000000003</v>
      </c>
      <c r="BA436" s="189">
        <f t="shared" si="809"/>
        <v>0.67934035730645892</v>
      </c>
      <c r="BB436" s="143">
        <v>44105</v>
      </c>
      <c r="BC436" s="27" t="s">
        <v>291</v>
      </c>
      <c r="BD436" s="27" t="str">
        <f>IF(MATRIZASPECTOS[[#This Row],[(E) Tipo de valoración extraordinaria 2020]]="","",IF(MATRIZASPECTOS[[#This Row],[(E) Tipo de valoración extraordinaria 2020]]="Manual","",MATRIZASPECTOS[[#This Row],[(2) Probabilidad]]))</f>
        <v>Certeza</v>
      </c>
      <c r="BE436" s="27" t="str">
        <f>IF(MATRIZASPECTOS[[#This Row],[(E) Tipo de valoración extraordinaria 2020]]="","",IF(MATRIZASPECTOS[[#This Row],[(E) Tipo de valoración extraordinaria 2020]]="Manual","",MATRIZASPECTOS[[#This Row],[(2) Consecuencia]]))</f>
        <v>Alta</v>
      </c>
      <c r="BF436" s="27" t="str">
        <f t="shared" si="810"/>
        <v>Alto</v>
      </c>
      <c r="BG436" s="27">
        <f t="shared" si="811"/>
        <v>5</v>
      </c>
      <c r="BH436" s="27">
        <f t="shared" si="812"/>
        <v>5</v>
      </c>
      <c r="BI436" s="29">
        <f t="shared" si="801"/>
        <v>19.072164948453608</v>
      </c>
      <c r="BJ436" s="29">
        <f t="shared" si="813"/>
        <v>6.2956735977634128</v>
      </c>
      <c r="BK436" s="78" t="str">
        <f t="shared" si="818"/>
        <v>Tolerable</v>
      </c>
      <c r="BL436" s="27" t="str">
        <f t="shared" si="814"/>
        <v>No</v>
      </c>
      <c r="BM436" s="53" t="s">
        <v>454</v>
      </c>
      <c r="BN436" s="80"/>
      <c r="BO436" s="84">
        <f t="shared" si="815"/>
        <v>0.74</v>
      </c>
      <c r="BP436" s="83"/>
      <c r="BQ436" s="84" t="str">
        <f t="shared" si="831"/>
        <v/>
      </c>
      <c r="BR436" s="27"/>
      <c r="BS436" s="85" t="str">
        <f t="shared" si="832"/>
        <v/>
      </c>
      <c r="BT436" s="86"/>
      <c r="BU436" s="78">
        <f t="shared" si="816"/>
        <v>19.072164948453608</v>
      </c>
      <c r="BV436" s="78" t="str">
        <f t="shared" si="817"/>
        <v>No tolerable</v>
      </c>
      <c r="BW436" s="84" t="str">
        <f t="shared" si="833"/>
        <v/>
      </c>
      <c r="BX436" s="78" t="str">
        <f t="shared" si="834"/>
        <v/>
      </c>
      <c r="BY436" s="78" t="str">
        <f t="shared" si="835"/>
        <v/>
      </c>
      <c r="BZ436" s="79"/>
      <c r="CA436" s="80"/>
      <c r="CB436" s="84" t="str">
        <f t="shared" si="836"/>
        <v/>
      </c>
      <c r="CC436" s="83"/>
      <c r="CD436" s="84" t="str">
        <f t="shared" si="837"/>
        <v/>
      </c>
      <c r="CE436" s="27"/>
      <c r="CF436" s="85" t="str">
        <f t="shared" si="838"/>
        <v/>
      </c>
      <c r="CG436" s="86"/>
      <c r="CH436" s="78" t="str">
        <f t="shared" si="839"/>
        <v/>
      </c>
      <c r="CI436" s="78" t="str">
        <f t="shared" si="840"/>
        <v/>
      </c>
      <c r="CJ436" s="84" t="str">
        <f t="shared" si="841"/>
        <v/>
      </c>
      <c r="CK436" s="78" t="str">
        <f t="shared" si="842"/>
        <v/>
      </c>
      <c r="CL436" s="78" t="str">
        <f t="shared" si="843"/>
        <v/>
      </c>
      <c r="CM436" s="79"/>
      <c r="CN436" s="80"/>
      <c r="CO436" s="84" t="str">
        <f t="shared" si="844"/>
        <v/>
      </c>
      <c r="CP436" s="83"/>
      <c r="CQ436" s="84" t="str">
        <f t="shared" si="845"/>
        <v/>
      </c>
      <c r="CR436" s="27"/>
      <c r="CS436" s="85" t="str">
        <f t="shared" si="846"/>
        <v/>
      </c>
      <c r="CT436" s="86"/>
      <c r="CU436" s="78" t="str">
        <f t="shared" si="847"/>
        <v/>
      </c>
      <c r="CV436" s="78" t="str">
        <f t="shared" si="848"/>
        <v/>
      </c>
      <c r="CW436" s="84" t="str">
        <f t="shared" si="849"/>
        <v/>
      </c>
      <c r="CX436" s="78" t="str">
        <f t="shared" si="850"/>
        <v/>
      </c>
      <c r="CY436" s="78" t="str">
        <f t="shared" si="851"/>
        <v/>
      </c>
      <c r="CZ436" s="87"/>
    </row>
    <row r="437" spans="1:104" ht="45.75" thickBot="1" x14ac:dyDescent="0.3">
      <c r="A437" s="17">
        <v>434</v>
      </c>
      <c r="B437" s="76" t="str">
        <f t="shared" si="819"/>
        <v>Gestión Jurídica</v>
      </c>
      <c r="C437" s="76" t="str">
        <f t="shared" si="820"/>
        <v>Generación de residuos</v>
      </c>
      <c r="D437" s="76" t="str">
        <f t="shared" si="821"/>
        <v>Contaminación por generación de residuos recuperables</v>
      </c>
      <c r="E437" s="82">
        <v>43647</v>
      </c>
      <c r="F437" s="168" t="s">
        <v>334</v>
      </c>
      <c r="G437" s="99" t="s">
        <v>177</v>
      </c>
      <c r="H437" s="99" t="s">
        <v>336</v>
      </c>
      <c r="I437" s="77" t="s">
        <v>15</v>
      </c>
      <c r="J437" s="78" t="s">
        <v>92</v>
      </c>
      <c r="K437" s="111" t="s">
        <v>221</v>
      </c>
      <c r="L437" s="53" t="s">
        <v>277</v>
      </c>
      <c r="M437" s="80" t="s">
        <v>68</v>
      </c>
      <c r="N437" s="77" t="s">
        <v>216</v>
      </c>
      <c r="O437" s="77" t="s">
        <v>461</v>
      </c>
      <c r="P437" s="77" t="s">
        <v>23</v>
      </c>
      <c r="Q437" s="77" t="s">
        <v>226</v>
      </c>
      <c r="R437" s="78" t="s">
        <v>71</v>
      </c>
      <c r="S437" s="81" t="s">
        <v>76</v>
      </c>
      <c r="T437" s="82">
        <v>43647</v>
      </c>
      <c r="U437" s="78" t="s">
        <v>101</v>
      </c>
      <c r="V437" s="78" t="s">
        <v>103</v>
      </c>
      <c r="W437" s="78" t="str">
        <f t="shared" si="822"/>
        <v>Moderado</v>
      </c>
      <c r="X437" s="78">
        <f t="shared" si="823"/>
        <v>5</v>
      </c>
      <c r="Y437" s="78">
        <f t="shared" si="824"/>
        <v>3</v>
      </c>
      <c r="Z437" s="78">
        <f t="shared" si="825"/>
        <v>15</v>
      </c>
      <c r="AA437" s="78" t="str">
        <f t="shared" si="826"/>
        <v>Potencialmente no tolerable</v>
      </c>
      <c r="AB437" s="78" t="str">
        <f t="shared" si="827"/>
        <v>No</v>
      </c>
      <c r="AC437" s="53" t="s">
        <v>306</v>
      </c>
      <c r="AD437" s="80" t="s">
        <v>230</v>
      </c>
      <c r="AE437" s="78">
        <v>0</v>
      </c>
      <c r="AF437" s="83">
        <v>0</v>
      </c>
      <c r="AG437" s="84">
        <f t="shared" si="828"/>
        <v>0</v>
      </c>
      <c r="AH437" s="27">
        <v>0</v>
      </c>
      <c r="AI437" s="187">
        <f t="shared" si="802"/>
        <v>0</v>
      </c>
      <c r="AJ437" s="145">
        <v>44006</v>
      </c>
      <c r="AK437" s="145" t="s">
        <v>291</v>
      </c>
      <c r="AL437" s="158" t="str">
        <f>IF(MATRIZASPECTOS[[#This Row],[(2) Tipo de valoración 2020]]="","",IF(MATRIZASPECTOS[[#This Row],[(2) Tipo de valoración 2020]]="Manual","",MATRIZASPECTOS[[#This Row],[Probabilidad]]))</f>
        <v>Certeza</v>
      </c>
      <c r="AM437" s="158" t="str">
        <f>IF(MATRIZASPECTOS[[#This Row],[(2) Tipo de valoración 2020]]="","",IF(MATRIZASPECTOS[[#This Row],[(2) Tipo de valoración 2020]]="Manual","",MATRIZASPECTOS[[#This Row],[Consecuencia]]))</f>
        <v>Moderada</v>
      </c>
      <c r="AN437" s="159" t="str">
        <f t="shared" si="803"/>
        <v>Moderado</v>
      </c>
      <c r="AO437" s="159">
        <f t="shared" si="804"/>
        <v>5</v>
      </c>
      <c r="AP437" s="159">
        <f t="shared" si="805"/>
        <v>3</v>
      </c>
      <c r="AQ437" s="78">
        <f t="shared" si="806"/>
        <v>15</v>
      </c>
      <c r="AR437" s="84">
        <f t="shared" si="807"/>
        <v>15</v>
      </c>
      <c r="AS437" s="78" t="str">
        <f t="shared" si="829"/>
        <v>Potencialmente no tolerable</v>
      </c>
      <c r="AT437" s="78" t="str">
        <f t="shared" si="830"/>
        <v>No</v>
      </c>
      <c r="AU437" s="140" t="s">
        <v>314</v>
      </c>
      <c r="AV437" s="37" t="s">
        <v>230</v>
      </c>
      <c r="AW437" s="27">
        <v>0</v>
      </c>
      <c r="AX437" s="191">
        <v>0</v>
      </c>
      <c r="AY437" s="29">
        <f t="shared" si="808"/>
        <v>0</v>
      </c>
      <c r="AZ437" s="27">
        <v>0</v>
      </c>
      <c r="BA437" s="189">
        <f t="shared" si="809"/>
        <v>0</v>
      </c>
      <c r="BB437" s="145">
        <v>44105</v>
      </c>
      <c r="BC437" s="27" t="s">
        <v>291</v>
      </c>
      <c r="BD437" s="27" t="str">
        <f>IF(MATRIZASPECTOS[[#This Row],[(E) Tipo de valoración extraordinaria 2020]]="","",IF(MATRIZASPECTOS[[#This Row],[(E) Tipo de valoración extraordinaria 2020]]="Manual","",MATRIZASPECTOS[[#This Row],[(2) Probabilidad]]))</f>
        <v>Certeza</v>
      </c>
      <c r="BE437" s="27" t="str">
        <f>IF(MATRIZASPECTOS[[#This Row],[(E) Tipo de valoración extraordinaria 2020]]="","",IF(MATRIZASPECTOS[[#This Row],[(E) Tipo de valoración extraordinaria 2020]]="Manual","",MATRIZASPECTOS[[#This Row],[(2) Consecuencia]]))</f>
        <v>Moderada</v>
      </c>
      <c r="BF437" s="27" t="str">
        <f t="shared" si="810"/>
        <v>Moderado</v>
      </c>
      <c r="BG437" s="27">
        <f t="shared" si="811"/>
        <v>5</v>
      </c>
      <c r="BH437" s="27">
        <f t="shared" si="812"/>
        <v>3</v>
      </c>
      <c r="BI437" s="27">
        <f t="shared" si="801"/>
        <v>15</v>
      </c>
      <c r="BJ437" s="29">
        <f t="shared" si="813"/>
        <v>15</v>
      </c>
      <c r="BK437" s="78" t="str">
        <f t="shared" si="818"/>
        <v>Potencialmente no tolerable</v>
      </c>
      <c r="BL437" s="27" t="str">
        <f t="shared" si="814"/>
        <v>No</v>
      </c>
      <c r="BM437" s="53" t="s">
        <v>450</v>
      </c>
      <c r="BN437" s="80"/>
      <c r="BO437" s="84">
        <f t="shared" si="815"/>
        <v>0</v>
      </c>
      <c r="BP437" s="83"/>
      <c r="BQ437" s="84" t="str">
        <f t="shared" si="831"/>
        <v/>
      </c>
      <c r="BR437" s="27"/>
      <c r="BS437" s="85" t="str">
        <f t="shared" si="832"/>
        <v/>
      </c>
      <c r="BT437" s="86"/>
      <c r="BU437" s="78">
        <f t="shared" si="816"/>
        <v>15</v>
      </c>
      <c r="BV437" s="78" t="str">
        <f t="shared" si="817"/>
        <v>Potencialmente no tolerable</v>
      </c>
      <c r="BW437" s="84" t="str">
        <f t="shared" si="833"/>
        <v/>
      </c>
      <c r="BX437" s="78" t="str">
        <f t="shared" si="834"/>
        <v/>
      </c>
      <c r="BY437" s="78" t="str">
        <f t="shared" si="835"/>
        <v/>
      </c>
      <c r="BZ437" s="79"/>
      <c r="CA437" s="80"/>
      <c r="CB437" s="84" t="str">
        <f t="shared" si="836"/>
        <v/>
      </c>
      <c r="CC437" s="83"/>
      <c r="CD437" s="84" t="str">
        <f t="shared" si="837"/>
        <v/>
      </c>
      <c r="CE437" s="27"/>
      <c r="CF437" s="85" t="str">
        <f t="shared" si="838"/>
        <v/>
      </c>
      <c r="CG437" s="86"/>
      <c r="CH437" s="78" t="str">
        <f t="shared" si="839"/>
        <v/>
      </c>
      <c r="CI437" s="78" t="str">
        <f t="shared" si="840"/>
        <v/>
      </c>
      <c r="CJ437" s="84" t="str">
        <f t="shared" si="841"/>
        <v/>
      </c>
      <c r="CK437" s="78" t="str">
        <f t="shared" si="842"/>
        <v/>
      </c>
      <c r="CL437" s="78" t="str">
        <f t="shared" si="843"/>
        <v/>
      </c>
      <c r="CM437" s="79"/>
      <c r="CN437" s="80"/>
      <c r="CO437" s="84" t="str">
        <f t="shared" si="844"/>
        <v/>
      </c>
      <c r="CP437" s="83"/>
      <c r="CQ437" s="84" t="str">
        <f t="shared" si="845"/>
        <v/>
      </c>
      <c r="CR437" s="27"/>
      <c r="CS437" s="85" t="str">
        <f t="shared" si="846"/>
        <v/>
      </c>
      <c r="CT437" s="86"/>
      <c r="CU437" s="78" t="str">
        <f t="shared" si="847"/>
        <v/>
      </c>
      <c r="CV437" s="78" t="str">
        <f t="shared" si="848"/>
        <v/>
      </c>
      <c r="CW437" s="84" t="str">
        <f t="shared" si="849"/>
        <v/>
      </c>
      <c r="CX437" s="78" t="str">
        <f t="shared" si="850"/>
        <v/>
      </c>
      <c r="CY437" s="78" t="str">
        <f t="shared" si="851"/>
        <v/>
      </c>
      <c r="CZ437" s="87"/>
    </row>
    <row r="438" spans="1:104" ht="45.75" thickBot="1" x14ac:dyDescent="0.3">
      <c r="A438" s="17">
        <v>435</v>
      </c>
      <c r="B438" s="76" t="str">
        <f t="shared" si="819"/>
        <v>Gestión Jurídica</v>
      </c>
      <c r="C438" s="76" t="str">
        <f t="shared" si="820"/>
        <v>Generación de residuos</v>
      </c>
      <c r="D438" s="76" t="str">
        <f t="shared" si="821"/>
        <v>Contaminación por generación de residuos reutilizables</v>
      </c>
      <c r="E438" s="82">
        <v>43647</v>
      </c>
      <c r="F438" s="168" t="s">
        <v>334</v>
      </c>
      <c r="G438" s="99" t="s">
        <v>177</v>
      </c>
      <c r="H438" s="99" t="s">
        <v>336</v>
      </c>
      <c r="I438" s="77" t="s">
        <v>15</v>
      </c>
      <c r="J438" s="78" t="s">
        <v>92</v>
      </c>
      <c r="K438" s="111" t="s">
        <v>221</v>
      </c>
      <c r="L438" s="53" t="s">
        <v>277</v>
      </c>
      <c r="M438" s="80" t="s">
        <v>68</v>
      </c>
      <c r="N438" s="77" t="s">
        <v>210</v>
      </c>
      <c r="O438" s="77" t="s">
        <v>461</v>
      </c>
      <c r="P438" s="77" t="s">
        <v>23</v>
      </c>
      <c r="Q438" s="77" t="s">
        <v>227</v>
      </c>
      <c r="R438" s="78" t="s">
        <v>71</v>
      </c>
      <c r="S438" s="81" t="s">
        <v>76</v>
      </c>
      <c r="T438" s="82">
        <v>43647</v>
      </c>
      <c r="U438" s="78" t="s">
        <v>101</v>
      </c>
      <c r="V438" s="78" t="s">
        <v>103</v>
      </c>
      <c r="W438" s="78" t="str">
        <f t="shared" si="822"/>
        <v>Moderado</v>
      </c>
      <c r="X438" s="78">
        <f t="shared" si="823"/>
        <v>5</v>
      </c>
      <c r="Y438" s="78">
        <f t="shared" si="824"/>
        <v>3</v>
      </c>
      <c r="Z438" s="78">
        <f t="shared" si="825"/>
        <v>15</v>
      </c>
      <c r="AA438" s="78" t="str">
        <f t="shared" si="826"/>
        <v>Potencialmente no tolerable</v>
      </c>
      <c r="AB438" s="78" t="str">
        <f t="shared" si="827"/>
        <v>No</v>
      </c>
      <c r="AC438" s="53" t="s">
        <v>306</v>
      </c>
      <c r="AD438" s="80" t="s">
        <v>230</v>
      </c>
      <c r="AE438" s="78">
        <v>0</v>
      </c>
      <c r="AF438" s="83">
        <v>0</v>
      </c>
      <c r="AG438" s="84">
        <f t="shared" si="828"/>
        <v>0</v>
      </c>
      <c r="AH438" s="27">
        <v>0</v>
      </c>
      <c r="AI438" s="187">
        <f t="shared" si="802"/>
        <v>0</v>
      </c>
      <c r="AJ438" s="145">
        <v>44006</v>
      </c>
      <c r="AK438" s="145" t="s">
        <v>291</v>
      </c>
      <c r="AL438" s="158" t="str">
        <f>IF(MATRIZASPECTOS[[#This Row],[(2) Tipo de valoración 2020]]="","",IF(MATRIZASPECTOS[[#This Row],[(2) Tipo de valoración 2020]]="Manual","",MATRIZASPECTOS[[#This Row],[Probabilidad]]))</f>
        <v>Certeza</v>
      </c>
      <c r="AM438" s="158" t="str">
        <f>IF(MATRIZASPECTOS[[#This Row],[(2) Tipo de valoración 2020]]="","",IF(MATRIZASPECTOS[[#This Row],[(2) Tipo de valoración 2020]]="Manual","",MATRIZASPECTOS[[#This Row],[Consecuencia]]))</f>
        <v>Moderada</v>
      </c>
      <c r="AN438" s="159" t="str">
        <f t="shared" si="803"/>
        <v>Moderado</v>
      </c>
      <c r="AO438" s="159">
        <f t="shared" si="804"/>
        <v>5</v>
      </c>
      <c r="AP438" s="159">
        <f t="shared" si="805"/>
        <v>3</v>
      </c>
      <c r="AQ438" s="78">
        <f t="shared" si="806"/>
        <v>15</v>
      </c>
      <c r="AR438" s="84">
        <f t="shared" si="807"/>
        <v>15</v>
      </c>
      <c r="AS438" s="78" t="str">
        <f t="shared" si="829"/>
        <v>Potencialmente no tolerable</v>
      </c>
      <c r="AT438" s="78" t="str">
        <f t="shared" si="830"/>
        <v>No</v>
      </c>
      <c r="AU438" s="140" t="s">
        <v>314</v>
      </c>
      <c r="AV438" s="37" t="s">
        <v>230</v>
      </c>
      <c r="AW438" s="27">
        <v>0</v>
      </c>
      <c r="AX438" s="191">
        <v>0</v>
      </c>
      <c r="AY438" s="29">
        <f t="shared" si="808"/>
        <v>0</v>
      </c>
      <c r="AZ438" s="27">
        <v>0</v>
      </c>
      <c r="BA438" s="189">
        <f t="shared" si="809"/>
        <v>0</v>
      </c>
      <c r="BB438" s="145">
        <v>44105</v>
      </c>
      <c r="BC438" s="27" t="s">
        <v>291</v>
      </c>
      <c r="BD438" s="27" t="str">
        <f>IF(MATRIZASPECTOS[[#This Row],[(E) Tipo de valoración extraordinaria 2020]]="","",IF(MATRIZASPECTOS[[#This Row],[(E) Tipo de valoración extraordinaria 2020]]="Manual","",MATRIZASPECTOS[[#This Row],[(2) Probabilidad]]))</f>
        <v>Certeza</v>
      </c>
      <c r="BE438" s="27" t="str">
        <f>IF(MATRIZASPECTOS[[#This Row],[(E) Tipo de valoración extraordinaria 2020]]="","",IF(MATRIZASPECTOS[[#This Row],[(E) Tipo de valoración extraordinaria 2020]]="Manual","",MATRIZASPECTOS[[#This Row],[(2) Consecuencia]]))</f>
        <v>Moderada</v>
      </c>
      <c r="BF438" s="27" t="str">
        <f t="shared" si="810"/>
        <v>Moderado</v>
      </c>
      <c r="BG438" s="27">
        <f t="shared" si="811"/>
        <v>5</v>
      </c>
      <c r="BH438" s="27">
        <f t="shared" si="812"/>
        <v>3</v>
      </c>
      <c r="BI438" s="27">
        <f t="shared" si="801"/>
        <v>15</v>
      </c>
      <c r="BJ438" s="29">
        <f t="shared" si="813"/>
        <v>15</v>
      </c>
      <c r="BK438" s="78" t="str">
        <f t="shared" si="818"/>
        <v>Potencialmente no tolerable</v>
      </c>
      <c r="BL438" s="27" t="str">
        <f t="shared" si="814"/>
        <v>No</v>
      </c>
      <c r="BM438" s="53" t="s">
        <v>450</v>
      </c>
      <c r="BN438" s="80"/>
      <c r="BO438" s="84">
        <f t="shared" si="815"/>
        <v>0</v>
      </c>
      <c r="BP438" s="83"/>
      <c r="BQ438" s="84" t="str">
        <f t="shared" si="831"/>
        <v/>
      </c>
      <c r="BR438" s="27"/>
      <c r="BS438" s="85" t="str">
        <f t="shared" si="832"/>
        <v/>
      </c>
      <c r="BT438" s="86"/>
      <c r="BU438" s="78">
        <f t="shared" si="816"/>
        <v>15</v>
      </c>
      <c r="BV438" s="78" t="str">
        <f t="shared" si="817"/>
        <v>Potencialmente no tolerable</v>
      </c>
      <c r="BW438" s="84" t="str">
        <f t="shared" si="833"/>
        <v/>
      </c>
      <c r="BX438" s="78" t="str">
        <f t="shared" si="834"/>
        <v/>
      </c>
      <c r="BY438" s="78" t="str">
        <f t="shared" si="835"/>
        <v/>
      </c>
      <c r="BZ438" s="79"/>
      <c r="CA438" s="80"/>
      <c r="CB438" s="84" t="str">
        <f t="shared" si="836"/>
        <v/>
      </c>
      <c r="CC438" s="83"/>
      <c r="CD438" s="84" t="str">
        <f t="shared" si="837"/>
        <v/>
      </c>
      <c r="CE438" s="27"/>
      <c r="CF438" s="85" t="str">
        <f t="shared" si="838"/>
        <v/>
      </c>
      <c r="CG438" s="86"/>
      <c r="CH438" s="78" t="str">
        <f t="shared" si="839"/>
        <v/>
      </c>
      <c r="CI438" s="78" t="str">
        <f t="shared" si="840"/>
        <v/>
      </c>
      <c r="CJ438" s="84" t="str">
        <f t="shared" si="841"/>
        <v/>
      </c>
      <c r="CK438" s="78" t="str">
        <f t="shared" si="842"/>
        <v/>
      </c>
      <c r="CL438" s="78" t="str">
        <f t="shared" si="843"/>
        <v/>
      </c>
      <c r="CM438" s="79"/>
      <c r="CN438" s="80"/>
      <c r="CO438" s="84" t="str">
        <f t="shared" si="844"/>
        <v/>
      </c>
      <c r="CP438" s="83"/>
      <c r="CQ438" s="84" t="str">
        <f t="shared" si="845"/>
        <v/>
      </c>
      <c r="CR438" s="27"/>
      <c r="CS438" s="85" t="str">
        <f t="shared" si="846"/>
        <v/>
      </c>
      <c r="CT438" s="86"/>
      <c r="CU438" s="78" t="str">
        <f t="shared" si="847"/>
        <v/>
      </c>
      <c r="CV438" s="78" t="str">
        <f t="shared" si="848"/>
        <v/>
      </c>
      <c r="CW438" s="84" t="str">
        <f t="shared" si="849"/>
        <v/>
      </c>
      <c r="CX438" s="78" t="str">
        <f t="shared" si="850"/>
        <v/>
      </c>
      <c r="CY438" s="78" t="str">
        <f t="shared" si="851"/>
        <v/>
      </c>
      <c r="CZ438" s="87"/>
    </row>
    <row r="439" spans="1:104" ht="45.75" thickBot="1" x14ac:dyDescent="0.3">
      <c r="A439" s="17">
        <v>436</v>
      </c>
      <c r="B439" s="76" t="str">
        <f t="shared" si="819"/>
        <v>Gestión Jurídica</v>
      </c>
      <c r="C439" s="76" t="str">
        <f t="shared" si="820"/>
        <v>Generación de residuos</v>
      </c>
      <c r="D439" s="76" t="str">
        <f t="shared" si="821"/>
        <v>Contaminación por generación de residuos de aparatos eléctricos y electrónicos</v>
      </c>
      <c r="E439" s="82">
        <v>43647</v>
      </c>
      <c r="F439" s="168" t="s">
        <v>334</v>
      </c>
      <c r="G439" s="99" t="s">
        <v>177</v>
      </c>
      <c r="H439" s="99" t="s">
        <v>336</v>
      </c>
      <c r="I439" s="77" t="s">
        <v>15</v>
      </c>
      <c r="J439" s="78" t="s">
        <v>92</v>
      </c>
      <c r="K439" s="111" t="s">
        <v>221</v>
      </c>
      <c r="L439" s="53" t="s">
        <v>277</v>
      </c>
      <c r="M439" s="80" t="s">
        <v>68</v>
      </c>
      <c r="N439" s="77" t="s">
        <v>214</v>
      </c>
      <c r="O439" s="77" t="s">
        <v>461</v>
      </c>
      <c r="P439" s="77" t="s">
        <v>23</v>
      </c>
      <c r="Q439" s="77" t="s">
        <v>58</v>
      </c>
      <c r="R439" s="78" t="s">
        <v>71</v>
      </c>
      <c r="S439" s="81" t="s">
        <v>76</v>
      </c>
      <c r="T439" s="82">
        <v>43647</v>
      </c>
      <c r="U439" s="78" t="s">
        <v>101</v>
      </c>
      <c r="V439" s="78" t="s">
        <v>103</v>
      </c>
      <c r="W439" s="78" t="str">
        <f t="shared" si="822"/>
        <v>Moderado</v>
      </c>
      <c r="X439" s="78">
        <f t="shared" si="823"/>
        <v>5</v>
      </c>
      <c r="Y439" s="78">
        <f t="shared" si="824"/>
        <v>3</v>
      </c>
      <c r="Z439" s="78">
        <f t="shared" si="825"/>
        <v>15</v>
      </c>
      <c r="AA439" s="78" t="str">
        <f t="shared" si="826"/>
        <v>Potencialmente no tolerable</v>
      </c>
      <c r="AB439" s="78" t="str">
        <f t="shared" si="827"/>
        <v>No</v>
      </c>
      <c r="AC439" s="53" t="s">
        <v>306</v>
      </c>
      <c r="AD439" s="71" t="s">
        <v>230</v>
      </c>
      <c r="AE439" s="89">
        <v>0</v>
      </c>
      <c r="AF439" s="93">
        <v>0</v>
      </c>
      <c r="AG439" s="84">
        <f t="shared" si="828"/>
        <v>0</v>
      </c>
      <c r="AH439" s="27">
        <v>0</v>
      </c>
      <c r="AI439" s="187">
        <f t="shared" si="802"/>
        <v>0</v>
      </c>
      <c r="AJ439" s="145">
        <v>44006</v>
      </c>
      <c r="AK439" s="145" t="s">
        <v>291</v>
      </c>
      <c r="AL439" s="158" t="str">
        <f>IF(MATRIZASPECTOS[[#This Row],[(2) Tipo de valoración 2020]]="","",IF(MATRIZASPECTOS[[#This Row],[(2) Tipo de valoración 2020]]="Manual","",MATRIZASPECTOS[[#This Row],[Probabilidad]]))</f>
        <v>Certeza</v>
      </c>
      <c r="AM439" s="158" t="str">
        <f>IF(MATRIZASPECTOS[[#This Row],[(2) Tipo de valoración 2020]]="","",IF(MATRIZASPECTOS[[#This Row],[(2) Tipo de valoración 2020]]="Manual","",MATRIZASPECTOS[[#This Row],[Consecuencia]]))</f>
        <v>Moderada</v>
      </c>
      <c r="AN439" s="159" t="str">
        <f t="shared" si="803"/>
        <v>Moderado</v>
      </c>
      <c r="AO439" s="159">
        <f t="shared" si="804"/>
        <v>5</v>
      </c>
      <c r="AP439" s="159">
        <f t="shared" si="805"/>
        <v>3</v>
      </c>
      <c r="AQ439" s="78">
        <f t="shared" si="806"/>
        <v>15</v>
      </c>
      <c r="AR439" s="84">
        <f t="shared" si="807"/>
        <v>15</v>
      </c>
      <c r="AS439" s="78" t="str">
        <f t="shared" si="829"/>
        <v>Potencialmente no tolerable</v>
      </c>
      <c r="AT439" s="78" t="str">
        <f t="shared" si="830"/>
        <v>No</v>
      </c>
      <c r="AU439" s="140" t="s">
        <v>314</v>
      </c>
      <c r="AV439" s="37" t="s">
        <v>230</v>
      </c>
      <c r="AW439" s="27">
        <v>0</v>
      </c>
      <c r="AX439" s="191">
        <v>0</v>
      </c>
      <c r="AY439" s="29">
        <f t="shared" si="808"/>
        <v>0</v>
      </c>
      <c r="AZ439" s="27">
        <v>0</v>
      </c>
      <c r="BA439" s="189">
        <f t="shared" si="809"/>
        <v>0</v>
      </c>
      <c r="BB439" s="142">
        <v>44105</v>
      </c>
      <c r="BC439" s="27" t="s">
        <v>291</v>
      </c>
      <c r="BD439" s="27" t="str">
        <f>IF(MATRIZASPECTOS[[#This Row],[(E) Tipo de valoración extraordinaria 2020]]="","",IF(MATRIZASPECTOS[[#This Row],[(E) Tipo de valoración extraordinaria 2020]]="Manual","",MATRIZASPECTOS[[#This Row],[(2) Probabilidad]]))</f>
        <v>Certeza</v>
      </c>
      <c r="BE439" s="27" t="str">
        <f>IF(MATRIZASPECTOS[[#This Row],[(E) Tipo de valoración extraordinaria 2020]]="","",IF(MATRIZASPECTOS[[#This Row],[(E) Tipo de valoración extraordinaria 2020]]="Manual","",MATRIZASPECTOS[[#This Row],[(2) Consecuencia]]))</f>
        <v>Moderada</v>
      </c>
      <c r="BF439" s="27" t="str">
        <f t="shared" si="810"/>
        <v>Moderado</v>
      </c>
      <c r="BG439" s="27">
        <f t="shared" si="811"/>
        <v>5</v>
      </c>
      <c r="BH439" s="27">
        <f t="shared" si="812"/>
        <v>3</v>
      </c>
      <c r="BI439" s="27">
        <f t="shared" si="801"/>
        <v>15</v>
      </c>
      <c r="BJ439" s="29">
        <f t="shared" si="813"/>
        <v>15</v>
      </c>
      <c r="BK439" s="78" t="str">
        <f t="shared" si="818"/>
        <v>Potencialmente no tolerable</v>
      </c>
      <c r="BL439" s="27" t="str">
        <f t="shared" si="814"/>
        <v>No</v>
      </c>
      <c r="BM439" s="53" t="s">
        <v>420</v>
      </c>
      <c r="BN439" s="80"/>
      <c r="BO439" s="84">
        <f t="shared" si="815"/>
        <v>0</v>
      </c>
      <c r="BP439" s="83"/>
      <c r="BQ439" s="84" t="str">
        <f t="shared" si="831"/>
        <v/>
      </c>
      <c r="BR439" s="27"/>
      <c r="BS439" s="85" t="str">
        <f t="shared" si="832"/>
        <v/>
      </c>
      <c r="BT439" s="86"/>
      <c r="BU439" s="78">
        <f t="shared" si="816"/>
        <v>15</v>
      </c>
      <c r="BV439" s="78" t="str">
        <f t="shared" si="817"/>
        <v>Potencialmente no tolerable</v>
      </c>
      <c r="BW439" s="84" t="str">
        <f t="shared" si="833"/>
        <v/>
      </c>
      <c r="BX439" s="78" t="str">
        <f t="shared" si="834"/>
        <v/>
      </c>
      <c r="BY439" s="78" t="str">
        <f t="shared" si="835"/>
        <v/>
      </c>
      <c r="BZ439" s="79"/>
      <c r="CA439" s="80"/>
      <c r="CB439" s="84" t="str">
        <f t="shared" si="836"/>
        <v/>
      </c>
      <c r="CC439" s="83"/>
      <c r="CD439" s="84" t="str">
        <f t="shared" si="837"/>
        <v/>
      </c>
      <c r="CE439" s="27"/>
      <c r="CF439" s="85" t="str">
        <f t="shared" si="838"/>
        <v/>
      </c>
      <c r="CG439" s="86"/>
      <c r="CH439" s="78" t="str">
        <f t="shared" si="839"/>
        <v/>
      </c>
      <c r="CI439" s="78" t="str">
        <f t="shared" si="840"/>
        <v/>
      </c>
      <c r="CJ439" s="84" t="str">
        <f t="shared" si="841"/>
        <v/>
      </c>
      <c r="CK439" s="78" t="str">
        <f t="shared" si="842"/>
        <v/>
      </c>
      <c r="CL439" s="78" t="str">
        <f t="shared" si="843"/>
        <v/>
      </c>
      <c r="CM439" s="79"/>
      <c r="CN439" s="80"/>
      <c r="CO439" s="84" t="str">
        <f t="shared" si="844"/>
        <v/>
      </c>
      <c r="CP439" s="83"/>
      <c r="CQ439" s="84" t="str">
        <f t="shared" si="845"/>
        <v/>
      </c>
      <c r="CR439" s="27"/>
      <c r="CS439" s="85" t="str">
        <f t="shared" si="846"/>
        <v/>
      </c>
      <c r="CT439" s="86"/>
      <c r="CU439" s="78" t="str">
        <f t="shared" si="847"/>
        <v/>
      </c>
      <c r="CV439" s="78" t="str">
        <f t="shared" si="848"/>
        <v/>
      </c>
      <c r="CW439" s="84" t="str">
        <f t="shared" si="849"/>
        <v/>
      </c>
      <c r="CX439" s="78" t="str">
        <f t="shared" si="850"/>
        <v/>
      </c>
      <c r="CY439" s="78" t="str">
        <f t="shared" si="851"/>
        <v/>
      </c>
      <c r="CZ439" s="87"/>
    </row>
    <row r="440" spans="1:104" ht="45.75" thickBot="1" x14ac:dyDescent="0.3">
      <c r="A440" s="17">
        <v>437</v>
      </c>
      <c r="B440" s="76" t="str">
        <f t="shared" si="819"/>
        <v>Gestión Jurídica</v>
      </c>
      <c r="C440" s="76" t="str">
        <f t="shared" si="820"/>
        <v>Generación de residuos</v>
      </c>
      <c r="D440" s="76" t="str">
        <f t="shared" si="821"/>
        <v>Contaminación por generación de residuos de escombro</v>
      </c>
      <c r="E440" s="82">
        <v>43647</v>
      </c>
      <c r="F440" s="168" t="s">
        <v>334</v>
      </c>
      <c r="G440" s="99" t="s">
        <v>177</v>
      </c>
      <c r="H440" s="99" t="s">
        <v>336</v>
      </c>
      <c r="I440" s="77" t="s">
        <v>15</v>
      </c>
      <c r="J440" s="78" t="s">
        <v>92</v>
      </c>
      <c r="K440" s="111" t="s">
        <v>221</v>
      </c>
      <c r="L440" s="53" t="s">
        <v>277</v>
      </c>
      <c r="M440" s="80" t="s">
        <v>68</v>
      </c>
      <c r="N440" s="77" t="s">
        <v>224</v>
      </c>
      <c r="O440" s="77" t="s">
        <v>461</v>
      </c>
      <c r="P440" s="77" t="s">
        <v>23</v>
      </c>
      <c r="Q440" s="77" t="s">
        <v>57</v>
      </c>
      <c r="R440" s="78" t="s">
        <v>71</v>
      </c>
      <c r="S440" s="81" t="s">
        <v>76</v>
      </c>
      <c r="T440" s="82">
        <v>43647</v>
      </c>
      <c r="U440" s="78" t="s">
        <v>99</v>
      </c>
      <c r="V440" s="78" t="s">
        <v>104</v>
      </c>
      <c r="W440" s="78" t="str">
        <f t="shared" si="822"/>
        <v>Bajo</v>
      </c>
      <c r="X440" s="78">
        <f t="shared" si="823"/>
        <v>1</v>
      </c>
      <c r="Y440" s="78">
        <f t="shared" si="824"/>
        <v>5</v>
      </c>
      <c r="Z440" s="78">
        <f t="shared" si="825"/>
        <v>5</v>
      </c>
      <c r="AA440" s="78" t="str">
        <f t="shared" si="826"/>
        <v>Tolerable</v>
      </c>
      <c r="AB440" s="78" t="str">
        <f t="shared" si="827"/>
        <v>No</v>
      </c>
      <c r="AC440" s="53" t="s">
        <v>306</v>
      </c>
      <c r="AD440" s="80" t="s">
        <v>230</v>
      </c>
      <c r="AE440" s="78">
        <v>0</v>
      </c>
      <c r="AF440" s="83">
        <v>0</v>
      </c>
      <c r="AG440" s="84">
        <f t="shared" si="828"/>
        <v>0</v>
      </c>
      <c r="AH440" s="27">
        <v>0</v>
      </c>
      <c r="AI440" s="187">
        <f t="shared" si="802"/>
        <v>0</v>
      </c>
      <c r="AJ440" s="145">
        <v>44006</v>
      </c>
      <c r="AK440" s="145" t="s">
        <v>291</v>
      </c>
      <c r="AL440" s="158" t="str">
        <f>IF(MATRIZASPECTOS[[#This Row],[(2) Tipo de valoración 2020]]="","",IF(MATRIZASPECTOS[[#This Row],[(2) Tipo de valoración 2020]]="Manual","",MATRIZASPECTOS[[#This Row],[Probabilidad]]))</f>
        <v>Improbable</v>
      </c>
      <c r="AM440" s="158" t="str">
        <f>IF(MATRIZASPECTOS[[#This Row],[(2) Tipo de valoración 2020]]="","",IF(MATRIZASPECTOS[[#This Row],[(2) Tipo de valoración 2020]]="Manual","",MATRIZASPECTOS[[#This Row],[Consecuencia]]))</f>
        <v>Alta</v>
      </c>
      <c r="AN440" s="159" t="str">
        <f t="shared" si="803"/>
        <v>Bajo</v>
      </c>
      <c r="AO440" s="159">
        <f t="shared" si="804"/>
        <v>1</v>
      </c>
      <c r="AP440" s="159">
        <f t="shared" si="805"/>
        <v>5</v>
      </c>
      <c r="AQ440" s="78">
        <f t="shared" si="806"/>
        <v>5</v>
      </c>
      <c r="AR440" s="84">
        <f t="shared" si="807"/>
        <v>5</v>
      </c>
      <c r="AS440" s="78" t="str">
        <f t="shared" si="829"/>
        <v>Tolerable</v>
      </c>
      <c r="AT440" s="78" t="str">
        <f t="shared" si="830"/>
        <v>No</v>
      </c>
      <c r="AU440" s="140" t="s">
        <v>314</v>
      </c>
      <c r="AV440" s="37" t="s">
        <v>230</v>
      </c>
      <c r="AW440" s="27">
        <v>0</v>
      </c>
      <c r="AX440" s="191">
        <v>0</v>
      </c>
      <c r="AY440" s="29">
        <f t="shared" si="808"/>
        <v>0</v>
      </c>
      <c r="AZ440" s="27">
        <v>0</v>
      </c>
      <c r="BA440" s="189">
        <f t="shared" si="809"/>
        <v>0</v>
      </c>
      <c r="BB440" s="142">
        <v>44105</v>
      </c>
      <c r="BC440" s="27" t="s">
        <v>291</v>
      </c>
      <c r="BD440" s="27" t="str">
        <f>IF(MATRIZASPECTOS[[#This Row],[(E) Tipo de valoración extraordinaria 2020]]="","",IF(MATRIZASPECTOS[[#This Row],[(E) Tipo de valoración extraordinaria 2020]]="Manual","",MATRIZASPECTOS[[#This Row],[(2) Probabilidad]]))</f>
        <v>Improbable</v>
      </c>
      <c r="BE440" s="27" t="str">
        <f>IF(MATRIZASPECTOS[[#This Row],[(E) Tipo de valoración extraordinaria 2020]]="","",IF(MATRIZASPECTOS[[#This Row],[(E) Tipo de valoración extraordinaria 2020]]="Manual","",MATRIZASPECTOS[[#This Row],[(2) Consecuencia]]))</f>
        <v>Alta</v>
      </c>
      <c r="BF440" s="27" t="str">
        <f t="shared" si="810"/>
        <v>Bajo</v>
      </c>
      <c r="BG440" s="27">
        <f t="shared" si="811"/>
        <v>1</v>
      </c>
      <c r="BH440" s="27">
        <f t="shared" si="812"/>
        <v>5</v>
      </c>
      <c r="BI440" s="27">
        <f t="shared" si="801"/>
        <v>5</v>
      </c>
      <c r="BJ440" s="29">
        <f t="shared" si="813"/>
        <v>5</v>
      </c>
      <c r="BK440" s="78" t="str">
        <f t="shared" si="818"/>
        <v>Tolerable</v>
      </c>
      <c r="BL440" s="27" t="str">
        <f t="shared" si="814"/>
        <v>No</v>
      </c>
      <c r="BM440" s="53" t="s">
        <v>421</v>
      </c>
      <c r="BN440" s="80"/>
      <c r="BO440" s="84">
        <f t="shared" si="815"/>
        <v>0</v>
      </c>
      <c r="BP440" s="83"/>
      <c r="BQ440" s="84" t="str">
        <f t="shared" si="831"/>
        <v/>
      </c>
      <c r="BR440" s="27"/>
      <c r="BS440" s="85" t="str">
        <f t="shared" si="832"/>
        <v/>
      </c>
      <c r="BT440" s="86"/>
      <c r="BU440" s="78">
        <f t="shared" si="816"/>
        <v>5</v>
      </c>
      <c r="BV440" s="78" t="str">
        <f t="shared" si="817"/>
        <v>Tolerable</v>
      </c>
      <c r="BW440" s="84" t="str">
        <f t="shared" si="833"/>
        <v/>
      </c>
      <c r="BX440" s="78" t="str">
        <f t="shared" si="834"/>
        <v/>
      </c>
      <c r="BY440" s="78" t="str">
        <f t="shared" si="835"/>
        <v/>
      </c>
      <c r="BZ440" s="79"/>
      <c r="CA440" s="80"/>
      <c r="CB440" s="84" t="str">
        <f t="shared" si="836"/>
        <v/>
      </c>
      <c r="CC440" s="83"/>
      <c r="CD440" s="84" t="str">
        <f t="shared" si="837"/>
        <v/>
      </c>
      <c r="CE440" s="27"/>
      <c r="CF440" s="85" t="str">
        <f t="shared" si="838"/>
        <v/>
      </c>
      <c r="CG440" s="86"/>
      <c r="CH440" s="78" t="str">
        <f t="shared" si="839"/>
        <v/>
      </c>
      <c r="CI440" s="78" t="str">
        <f t="shared" si="840"/>
        <v/>
      </c>
      <c r="CJ440" s="84" t="str">
        <f t="shared" si="841"/>
        <v/>
      </c>
      <c r="CK440" s="78" t="str">
        <f t="shared" si="842"/>
        <v/>
      </c>
      <c r="CL440" s="78" t="str">
        <f t="shared" si="843"/>
        <v/>
      </c>
      <c r="CM440" s="79"/>
      <c r="CN440" s="80"/>
      <c r="CO440" s="84" t="str">
        <f t="shared" si="844"/>
        <v/>
      </c>
      <c r="CP440" s="83"/>
      <c r="CQ440" s="84" t="str">
        <f t="shared" si="845"/>
        <v/>
      </c>
      <c r="CR440" s="27"/>
      <c r="CS440" s="85" t="str">
        <f t="shared" si="846"/>
        <v/>
      </c>
      <c r="CT440" s="86"/>
      <c r="CU440" s="78" t="str">
        <f t="shared" si="847"/>
        <v/>
      </c>
      <c r="CV440" s="78" t="str">
        <f t="shared" si="848"/>
        <v/>
      </c>
      <c r="CW440" s="84" t="str">
        <f t="shared" si="849"/>
        <v/>
      </c>
      <c r="CX440" s="78" t="str">
        <f t="shared" si="850"/>
        <v/>
      </c>
      <c r="CY440" s="78" t="str">
        <f t="shared" si="851"/>
        <v/>
      </c>
      <c r="CZ440" s="87"/>
    </row>
    <row r="441" spans="1:104" ht="45.75" thickBot="1" x14ac:dyDescent="0.3">
      <c r="A441" s="17">
        <v>438</v>
      </c>
      <c r="B441" s="88" t="str">
        <f t="shared" si="819"/>
        <v>Gestión Jurídica</v>
      </c>
      <c r="C441" s="88" t="str">
        <f t="shared" si="820"/>
        <v>Generación de residuos</v>
      </c>
      <c r="D441" s="88" t="str">
        <f t="shared" si="821"/>
        <v>Contaminación por generación de residuos peligrosos</v>
      </c>
      <c r="E441" s="92">
        <v>43647</v>
      </c>
      <c r="F441" s="169" t="s">
        <v>334</v>
      </c>
      <c r="G441" s="99" t="s">
        <v>177</v>
      </c>
      <c r="H441" s="99" t="s">
        <v>336</v>
      </c>
      <c r="I441" s="101" t="s">
        <v>15</v>
      </c>
      <c r="J441" s="89" t="s">
        <v>92</v>
      </c>
      <c r="K441" s="105" t="s">
        <v>222</v>
      </c>
      <c r="L441" s="53" t="s">
        <v>277</v>
      </c>
      <c r="M441" s="91" t="s">
        <v>68</v>
      </c>
      <c r="N441" s="101" t="s">
        <v>225</v>
      </c>
      <c r="O441" s="77" t="s">
        <v>461</v>
      </c>
      <c r="P441" s="101" t="s">
        <v>23</v>
      </c>
      <c r="Q441" s="101" t="s">
        <v>56</v>
      </c>
      <c r="R441" s="89" t="s">
        <v>71</v>
      </c>
      <c r="S441" s="102" t="s">
        <v>76</v>
      </c>
      <c r="T441" s="92">
        <v>43647</v>
      </c>
      <c r="U441" s="89" t="s">
        <v>99</v>
      </c>
      <c r="V441" s="89" t="s">
        <v>103</v>
      </c>
      <c r="W441" s="89" t="str">
        <f t="shared" si="822"/>
        <v>Bajo</v>
      </c>
      <c r="X441" s="89">
        <f t="shared" si="823"/>
        <v>1</v>
      </c>
      <c r="Y441" s="89">
        <f t="shared" si="824"/>
        <v>3</v>
      </c>
      <c r="Z441" s="89">
        <f t="shared" si="825"/>
        <v>3</v>
      </c>
      <c r="AA441" s="89" t="str">
        <f t="shared" si="826"/>
        <v>Tolerable</v>
      </c>
      <c r="AB441" s="89" t="str">
        <f t="shared" si="827"/>
        <v>No</v>
      </c>
      <c r="AC441" s="53" t="s">
        <v>306</v>
      </c>
      <c r="AD441" s="80" t="s">
        <v>230</v>
      </c>
      <c r="AE441" s="78">
        <v>0</v>
      </c>
      <c r="AF441" s="83">
        <v>0</v>
      </c>
      <c r="AG441" s="94">
        <f t="shared" si="828"/>
        <v>0</v>
      </c>
      <c r="AH441" s="69">
        <v>0</v>
      </c>
      <c r="AI441" s="186">
        <f t="shared" si="802"/>
        <v>0</v>
      </c>
      <c r="AJ441" s="144">
        <v>44006</v>
      </c>
      <c r="AK441" s="144" t="s">
        <v>291</v>
      </c>
      <c r="AL441" s="156" t="str">
        <f>IF(MATRIZASPECTOS[[#This Row],[(2) Tipo de valoración 2020]]="","",IF(MATRIZASPECTOS[[#This Row],[(2) Tipo de valoración 2020]]="Manual","",MATRIZASPECTOS[[#This Row],[Probabilidad]]))</f>
        <v>Improbable</v>
      </c>
      <c r="AM441" s="156" t="str">
        <f>IF(MATRIZASPECTOS[[#This Row],[(2) Tipo de valoración 2020]]="","",IF(MATRIZASPECTOS[[#This Row],[(2) Tipo de valoración 2020]]="Manual","",MATRIZASPECTOS[[#This Row],[Consecuencia]]))</f>
        <v>Moderada</v>
      </c>
      <c r="AN441" s="157" t="str">
        <f t="shared" si="803"/>
        <v>Bajo</v>
      </c>
      <c r="AO441" s="157">
        <f t="shared" si="804"/>
        <v>1</v>
      </c>
      <c r="AP441" s="157">
        <f t="shared" si="805"/>
        <v>3</v>
      </c>
      <c r="AQ441" s="89">
        <f t="shared" si="806"/>
        <v>3</v>
      </c>
      <c r="AR441" s="94">
        <f t="shared" si="807"/>
        <v>3</v>
      </c>
      <c r="AS441" s="89" t="str">
        <f t="shared" si="829"/>
        <v>Tolerable</v>
      </c>
      <c r="AT441" s="89" t="str">
        <f t="shared" si="830"/>
        <v>No</v>
      </c>
      <c r="AU441" s="140" t="s">
        <v>314</v>
      </c>
      <c r="AV441" s="37" t="s">
        <v>230</v>
      </c>
      <c r="AW441" s="27">
        <v>0</v>
      </c>
      <c r="AX441" s="191">
        <v>0</v>
      </c>
      <c r="AY441" s="29">
        <f t="shared" si="808"/>
        <v>0</v>
      </c>
      <c r="AZ441" s="27">
        <v>0</v>
      </c>
      <c r="BA441" s="189">
        <f t="shared" si="809"/>
        <v>0</v>
      </c>
      <c r="BB441" s="142">
        <v>44105</v>
      </c>
      <c r="BC441" s="27" t="s">
        <v>291</v>
      </c>
      <c r="BD441" s="27" t="str">
        <f>IF(MATRIZASPECTOS[[#This Row],[(E) Tipo de valoración extraordinaria 2020]]="","",IF(MATRIZASPECTOS[[#This Row],[(E) Tipo de valoración extraordinaria 2020]]="Manual","",MATRIZASPECTOS[[#This Row],[(2) Probabilidad]]))</f>
        <v>Improbable</v>
      </c>
      <c r="BE441" s="27" t="str">
        <f>IF(MATRIZASPECTOS[[#This Row],[(E) Tipo de valoración extraordinaria 2020]]="","",IF(MATRIZASPECTOS[[#This Row],[(E) Tipo de valoración extraordinaria 2020]]="Manual","",MATRIZASPECTOS[[#This Row],[(2) Consecuencia]]))</f>
        <v>Moderada</v>
      </c>
      <c r="BF441" s="27" t="str">
        <f t="shared" si="810"/>
        <v>Bajo</v>
      </c>
      <c r="BG441" s="27">
        <f t="shared" si="811"/>
        <v>1</v>
      </c>
      <c r="BH441" s="27">
        <f t="shared" si="812"/>
        <v>3</v>
      </c>
      <c r="BI441" s="27">
        <f t="shared" si="801"/>
        <v>3</v>
      </c>
      <c r="BJ441" s="29">
        <f t="shared" si="813"/>
        <v>3</v>
      </c>
      <c r="BK441" s="89" t="str">
        <f t="shared" si="818"/>
        <v>Tolerable</v>
      </c>
      <c r="BL441" s="27" t="str">
        <f t="shared" si="814"/>
        <v>No</v>
      </c>
      <c r="BM441" s="53" t="s">
        <v>422</v>
      </c>
      <c r="BN441" s="91"/>
      <c r="BO441" s="94">
        <f t="shared" si="815"/>
        <v>0</v>
      </c>
      <c r="BP441" s="93"/>
      <c r="BQ441" s="94" t="str">
        <f t="shared" si="831"/>
        <v/>
      </c>
      <c r="BR441" s="69"/>
      <c r="BS441" s="95" t="str">
        <f t="shared" si="832"/>
        <v/>
      </c>
      <c r="BT441" s="96"/>
      <c r="BU441" s="89">
        <f t="shared" si="816"/>
        <v>3</v>
      </c>
      <c r="BV441" s="89" t="str">
        <f t="shared" si="817"/>
        <v>Tolerable</v>
      </c>
      <c r="BW441" s="94" t="str">
        <f t="shared" si="833"/>
        <v/>
      </c>
      <c r="BX441" s="89" t="str">
        <f t="shared" si="834"/>
        <v/>
      </c>
      <c r="BY441" s="89" t="str">
        <f t="shared" si="835"/>
        <v/>
      </c>
      <c r="BZ441" s="90"/>
      <c r="CA441" s="91"/>
      <c r="CB441" s="94" t="str">
        <f t="shared" si="836"/>
        <v/>
      </c>
      <c r="CC441" s="93"/>
      <c r="CD441" s="94" t="str">
        <f t="shared" si="837"/>
        <v/>
      </c>
      <c r="CE441" s="69"/>
      <c r="CF441" s="95" t="str">
        <f t="shared" si="838"/>
        <v/>
      </c>
      <c r="CG441" s="96"/>
      <c r="CH441" s="89" t="str">
        <f t="shared" si="839"/>
        <v/>
      </c>
      <c r="CI441" s="89" t="str">
        <f t="shared" si="840"/>
        <v/>
      </c>
      <c r="CJ441" s="94" t="str">
        <f t="shared" si="841"/>
        <v/>
      </c>
      <c r="CK441" s="89" t="str">
        <f t="shared" si="842"/>
        <v/>
      </c>
      <c r="CL441" s="89" t="str">
        <f t="shared" si="843"/>
        <v/>
      </c>
      <c r="CM441" s="90"/>
      <c r="CN441" s="91"/>
      <c r="CO441" s="94" t="str">
        <f t="shared" si="844"/>
        <v/>
      </c>
      <c r="CP441" s="93"/>
      <c r="CQ441" s="94" t="str">
        <f t="shared" si="845"/>
        <v/>
      </c>
      <c r="CR441" s="69"/>
      <c r="CS441" s="95" t="str">
        <f t="shared" si="846"/>
        <v/>
      </c>
      <c r="CT441" s="96"/>
      <c r="CU441" s="89" t="str">
        <f t="shared" si="847"/>
        <v/>
      </c>
      <c r="CV441" s="89" t="str">
        <f t="shared" si="848"/>
        <v/>
      </c>
      <c r="CW441" s="94" t="str">
        <f t="shared" si="849"/>
        <v/>
      </c>
      <c r="CX441" s="89" t="str">
        <f t="shared" si="850"/>
        <v/>
      </c>
      <c r="CY441" s="89" t="str">
        <f t="shared" si="851"/>
        <v/>
      </c>
      <c r="CZ441" s="97"/>
    </row>
    <row r="442" spans="1:104" ht="45.75" thickBot="1" x14ac:dyDescent="0.3">
      <c r="A442" s="17">
        <v>439</v>
      </c>
      <c r="B442" s="76" t="str">
        <f t="shared" ref="B442:B472" si="852">IF(I442="","",I442)</f>
        <v>Gestión Documental</v>
      </c>
      <c r="C442" s="76" t="str">
        <f t="shared" ref="C442:C472" si="853">IF(P442="","",P442)</f>
        <v>Consumo del recurso hídrico</v>
      </c>
      <c r="D442" s="76" t="str">
        <f t="shared" ref="D442:D472" si="854">IF(Q442="","",Q442)</f>
        <v>Agotamiento del recurso hídrico</v>
      </c>
      <c r="E442" s="82">
        <v>43647</v>
      </c>
      <c r="F442" s="168" t="s">
        <v>334</v>
      </c>
      <c r="G442" s="99" t="s">
        <v>177</v>
      </c>
      <c r="H442" s="99" t="s">
        <v>354</v>
      </c>
      <c r="I442" s="77" t="s">
        <v>16</v>
      </c>
      <c r="J442" s="78" t="s">
        <v>90</v>
      </c>
      <c r="K442" s="111" t="s">
        <v>230</v>
      </c>
      <c r="L442" s="53" t="s">
        <v>272</v>
      </c>
      <c r="M442" s="80" t="s">
        <v>233</v>
      </c>
      <c r="N442" s="77" t="s">
        <v>199</v>
      </c>
      <c r="O442" s="77" t="s">
        <v>461</v>
      </c>
      <c r="P442" s="77" t="s">
        <v>21</v>
      </c>
      <c r="Q442" s="77" t="s">
        <v>52</v>
      </c>
      <c r="R442" s="78" t="s">
        <v>71</v>
      </c>
      <c r="S442" s="81" t="s">
        <v>75</v>
      </c>
      <c r="T442" s="82">
        <v>43647</v>
      </c>
      <c r="U442" s="78" t="s">
        <v>100</v>
      </c>
      <c r="V442" s="78" t="s">
        <v>103</v>
      </c>
      <c r="W442" s="78" t="str">
        <f t="shared" ref="W442:W472" si="855">IF(Z442="","",IF(Z442&lt;=10,"Bajo",IF(Z442&lt;=15,"Moderado",IF(Z442&gt;15,"Alto",""))))</f>
        <v>Bajo</v>
      </c>
      <c r="X442" s="78">
        <f t="shared" si="823"/>
        <v>3</v>
      </c>
      <c r="Y442" s="78">
        <f t="shared" si="824"/>
        <v>3</v>
      </c>
      <c r="Z442" s="78">
        <f t="shared" ref="Z442:Z472" si="856">IF(X442="","",IF(Y442="","",(X442*Y442)))</f>
        <v>9</v>
      </c>
      <c r="AA442" s="78" t="str">
        <f t="shared" ref="AA442:AA472" si="857">IF(Z442="","",IF(Z442&lt;=10,"Tolerable",IF(Z442&lt;=15,"Potencialmente no tolerable",IF(Z442&gt;15,"No tolerable",""))))</f>
        <v>Tolerable</v>
      </c>
      <c r="AB442" s="78" t="str">
        <f t="shared" ref="AB442:AB472" si="858">IF(AA442="","",IF(AA442="Tolerable","No",IF(AA442="Potencialmente no tolerable","No",IF(AA442="No tolerable","Si",""))))</f>
        <v>No</v>
      </c>
      <c r="AC442" s="53" t="s">
        <v>306</v>
      </c>
      <c r="AD442" s="80" t="s">
        <v>230</v>
      </c>
      <c r="AE442" s="78">
        <v>0</v>
      </c>
      <c r="AF442" s="83">
        <v>0</v>
      </c>
      <c r="AG442" s="84">
        <f t="shared" ref="AG442:AG472" si="859">IF(AE442="","",IF(AF442="","",(AE442-(AE442*AF442))))</f>
        <v>0</v>
      </c>
      <c r="AH442" s="27">
        <v>0</v>
      </c>
      <c r="AI442" s="187">
        <f t="shared" si="802"/>
        <v>0</v>
      </c>
      <c r="AJ442" s="145">
        <v>44006</v>
      </c>
      <c r="AK442" s="145" t="s">
        <v>291</v>
      </c>
      <c r="AL442" s="158" t="str">
        <f>IF(MATRIZASPECTOS[[#This Row],[(2) Tipo de valoración 2020]]="","",IF(MATRIZASPECTOS[[#This Row],[(2) Tipo de valoración 2020]]="Manual","",MATRIZASPECTOS[[#This Row],[Probabilidad]]))</f>
        <v>Probable</v>
      </c>
      <c r="AM442" s="158" t="str">
        <f>IF(MATRIZASPECTOS[[#This Row],[(2) Tipo de valoración 2020]]="","",IF(MATRIZASPECTOS[[#This Row],[(2) Tipo de valoración 2020]]="Manual","",MATRIZASPECTOS[[#This Row],[Consecuencia]]))</f>
        <v>Moderada</v>
      </c>
      <c r="AN442" s="159" t="str">
        <f t="shared" si="803"/>
        <v>Bajo</v>
      </c>
      <c r="AO442" s="159">
        <f t="shared" si="804"/>
        <v>3</v>
      </c>
      <c r="AP442" s="159">
        <f t="shared" si="805"/>
        <v>3</v>
      </c>
      <c r="AQ442" s="78">
        <f t="shared" si="806"/>
        <v>9</v>
      </c>
      <c r="AR442" s="84">
        <f t="shared" si="807"/>
        <v>9</v>
      </c>
      <c r="AS442" s="78" t="str">
        <f t="shared" ref="AS442:AS472" si="860">IF(AR442="","",IF(AR442&lt;=10,"Tolerable",IF(AR442&lt;=15,"Potencialmente no tolerable",IF(AR442&gt;15,"No tolerable",""))))</f>
        <v>Tolerable</v>
      </c>
      <c r="AT442" s="78" t="str">
        <f t="shared" ref="AT442:AT472" si="861">IF(AS442="","",IF(AS442="Tolerable","No",IF(AS442="Potencialmente no tolerable","No",IF(AS442="No tolerable","Si",""))))</f>
        <v>No</v>
      </c>
      <c r="AU442" s="140" t="s">
        <v>300</v>
      </c>
      <c r="AV442" s="37" t="s">
        <v>230</v>
      </c>
      <c r="AW442" s="27">
        <v>0</v>
      </c>
      <c r="AX442" s="191">
        <v>0</v>
      </c>
      <c r="AY442" s="29">
        <f t="shared" si="808"/>
        <v>0</v>
      </c>
      <c r="AZ442" s="27">
        <v>0</v>
      </c>
      <c r="BA442" s="189">
        <f t="shared" si="809"/>
        <v>0</v>
      </c>
      <c r="BB442" s="142">
        <v>44105</v>
      </c>
      <c r="BC442" s="27" t="s">
        <v>292</v>
      </c>
      <c r="BD442" s="27" t="s">
        <v>99</v>
      </c>
      <c r="BE442" s="27" t="s">
        <v>102</v>
      </c>
      <c r="BF442" s="27" t="str">
        <f t="shared" si="810"/>
        <v>Bajo</v>
      </c>
      <c r="BG442" s="27">
        <f t="shared" si="811"/>
        <v>1</v>
      </c>
      <c r="BH442" s="27">
        <f t="shared" si="812"/>
        <v>1</v>
      </c>
      <c r="BI442" s="27">
        <f t="shared" si="801"/>
        <v>1</v>
      </c>
      <c r="BJ442" s="29">
        <f t="shared" si="813"/>
        <v>1</v>
      </c>
      <c r="BK442" s="78" t="str">
        <f t="shared" si="818"/>
        <v>Tolerable</v>
      </c>
      <c r="BL442" s="27" t="str">
        <f t="shared" si="814"/>
        <v>No</v>
      </c>
      <c r="BM442" s="53" t="s">
        <v>395</v>
      </c>
      <c r="BN442" s="80"/>
      <c r="BO442" s="84">
        <f t="shared" si="815"/>
        <v>0</v>
      </c>
      <c r="BP442" s="83"/>
      <c r="BQ442" s="84" t="str">
        <f t="shared" ref="BQ442:BQ472" si="862">IF(BO442="","",IF(BP442="","",(BO442-(BO442*BP442))))</f>
        <v/>
      </c>
      <c r="BR442" s="27"/>
      <c r="BS442" s="85" t="str">
        <f t="shared" ref="BS442:BS472" si="863">IF(BQ442="","",IF(BR442="","",((BQ442-BR442)/BQ442)))</f>
        <v/>
      </c>
      <c r="BT442" s="86"/>
      <c r="BU442" s="78">
        <f t="shared" si="816"/>
        <v>9</v>
      </c>
      <c r="BV442" s="78" t="str">
        <f t="shared" si="817"/>
        <v>Tolerable</v>
      </c>
      <c r="BW442" s="84" t="str">
        <f t="shared" ref="BW442:BW472" si="864">IF(BS442="","",(IF(BS442&lt;=-1%,(BU442+(ABS(BU442*BS442))),(BU442-((ABS(BU442*BS442))+BP442)))))</f>
        <v/>
      </c>
      <c r="BX442" s="78" t="str">
        <f t="shared" ref="BX442:BX472" si="865">IF(BW442="","",IF(BW442&lt;=10,"Tolerable",IF(BW442&lt;=15,"Potencialmente no tolerable",IF(BW442&gt;15,"No tolerable",""))))</f>
        <v/>
      </c>
      <c r="BY442" s="78" t="str">
        <f t="shared" ref="BY442:BY472" si="866">IF(BX442="","",IF(BX442="Tolerable","No",IF(BX442="Potencialmente no tolerable","No",IF(BX442="No tolerable","Si",""))))</f>
        <v/>
      </c>
      <c r="BZ442" s="79"/>
      <c r="CA442" s="80"/>
      <c r="CB442" s="84" t="str">
        <f t="shared" ref="CB442:CB472" si="867">IF(BR442="","",BR442)</f>
        <v/>
      </c>
      <c r="CC442" s="83"/>
      <c r="CD442" s="84" t="str">
        <f t="shared" ref="CD442:CD472" si="868">IF(CB442="","",IF(CC442="","",(CB442-(CB442*CC442))))</f>
        <v/>
      </c>
      <c r="CE442" s="27"/>
      <c r="CF442" s="85" t="str">
        <f t="shared" ref="CF442:CF472" si="869">IF(CD442="","",IF(CE442="","",((CD442-CE442)/CD442)))</f>
        <v/>
      </c>
      <c r="CG442" s="86"/>
      <c r="CH442" s="78" t="str">
        <f t="shared" ref="CH442:CH472" si="870">IF(BW442="","",BW442)</f>
        <v/>
      </c>
      <c r="CI442" s="78" t="str">
        <f t="shared" ref="CI442:CI472" si="871">IF(BX442="","",BX442)</f>
        <v/>
      </c>
      <c r="CJ442" s="84" t="str">
        <f t="shared" ref="CJ442:CJ472" si="872">IF(CF442="","",(IF(CF442&lt;=-1%,(CH442+(ABS(CH442*CF442))),(CH442-((ABS(CH442*CF442))+CC442)))))</f>
        <v/>
      </c>
      <c r="CK442" s="78" t="str">
        <f t="shared" ref="CK442:CK472" si="873">IF(CJ442="","",IF(CJ442&lt;=10,"Tolerable",IF(CJ442&lt;=15,"Potencialmente no tolerable",IF(CJ442&gt;15,"No tolerable",""))))</f>
        <v/>
      </c>
      <c r="CL442" s="78" t="str">
        <f t="shared" ref="CL442:CL472" si="874">IF(CK442="","",IF(CK442="Tolerable","No",IF(CK442="Potencialmente no tolerable","No",IF(CK442="No tolerable","Si",""))))</f>
        <v/>
      </c>
      <c r="CM442" s="79"/>
      <c r="CN442" s="80"/>
      <c r="CO442" s="84" t="str">
        <f t="shared" ref="CO442:CO472" si="875">IF(CE442="","",CE442)</f>
        <v/>
      </c>
      <c r="CP442" s="83"/>
      <c r="CQ442" s="84" t="str">
        <f t="shared" ref="CQ442:CQ472" si="876">IF(CO442="","",IF(CP442="","",(CO442-(CO442*CP442))))</f>
        <v/>
      </c>
      <c r="CR442" s="27"/>
      <c r="CS442" s="85" t="str">
        <f t="shared" ref="CS442:CS472" si="877">IF(CQ442="","",IF(CR442="","",((CQ442-CR442)/CQ442)))</f>
        <v/>
      </c>
      <c r="CT442" s="86"/>
      <c r="CU442" s="78" t="str">
        <f t="shared" ref="CU442:CU472" si="878">IF(CJ442="","",CJ442)</f>
        <v/>
      </c>
      <c r="CV442" s="78" t="str">
        <f t="shared" ref="CV442:CV472" si="879">IF(CK442="","",CK442)</f>
        <v/>
      </c>
      <c r="CW442" s="84" t="str">
        <f t="shared" ref="CW442:CW472" si="880">IF(CS442="","",(IF(CS442&lt;=-1%,(CU442+(ABS(CU442*CS442))),(CU442-((ABS(CU442*CS442))+CP442)))))</f>
        <v/>
      </c>
      <c r="CX442" s="78" t="str">
        <f t="shared" ref="CX442:CX472" si="881">IF(CW442="","",IF(CW442&lt;=10,"Tolerable",IF(CW442&lt;=15,"Potencialmente no tolerable",IF(CW442&gt;15,"No tolerable",""))))</f>
        <v/>
      </c>
      <c r="CY442" s="78" t="str">
        <f t="shared" ref="CY442:CY472" si="882">IF(CX442="","",IF(CX442="Tolerable","No",IF(CX442="Potencialmente no tolerable","No",IF(CX442="No tolerable","Si",""))))</f>
        <v/>
      </c>
      <c r="CZ442" s="87"/>
    </row>
    <row r="443" spans="1:104" ht="45.75" thickBot="1" x14ac:dyDescent="0.3">
      <c r="A443" s="17">
        <v>440</v>
      </c>
      <c r="B443" s="76" t="str">
        <f t="shared" si="852"/>
        <v>Gestión Documental</v>
      </c>
      <c r="C443" s="76" t="str">
        <f t="shared" si="853"/>
        <v>Consumo del recurso hídrico</v>
      </c>
      <c r="D443" s="76" t="str">
        <f t="shared" si="854"/>
        <v>Agotamiento del recurso hídrico</v>
      </c>
      <c r="E443" s="82">
        <v>43647</v>
      </c>
      <c r="F443" s="168" t="s">
        <v>334</v>
      </c>
      <c r="G443" s="99" t="s">
        <v>177</v>
      </c>
      <c r="H443" s="99" t="s">
        <v>354</v>
      </c>
      <c r="I443" s="77" t="s">
        <v>16</v>
      </c>
      <c r="J443" s="78" t="s">
        <v>90</v>
      </c>
      <c r="K443" s="111" t="s">
        <v>230</v>
      </c>
      <c r="L443" s="53" t="s">
        <v>272</v>
      </c>
      <c r="M443" s="80" t="s">
        <v>233</v>
      </c>
      <c r="N443" s="77" t="s">
        <v>200</v>
      </c>
      <c r="O443" s="77" t="s">
        <v>461</v>
      </c>
      <c r="P443" s="77" t="s">
        <v>21</v>
      </c>
      <c r="Q443" s="77" t="s">
        <v>52</v>
      </c>
      <c r="R443" s="78" t="s">
        <v>71</v>
      </c>
      <c r="S443" s="81" t="s">
        <v>75</v>
      </c>
      <c r="T443" s="82">
        <v>43647</v>
      </c>
      <c r="U443" s="78" t="s">
        <v>99</v>
      </c>
      <c r="V443" s="78" t="s">
        <v>102</v>
      </c>
      <c r="W443" s="78" t="str">
        <f t="shared" si="855"/>
        <v>Bajo</v>
      </c>
      <c r="X443" s="78">
        <f t="shared" si="823"/>
        <v>1</v>
      </c>
      <c r="Y443" s="78">
        <f t="shared" si="824"/>
        <v>1</v>
      </c>
      <c r="Z443" s="78">
        <f t="shared" si="856"/>
        <v>1</v>
      </c>
      <c r="AA443" s="78" t="str">
        <f t="shared" si="857"/>
        <v>Tolerable</v>
      </c>
      <c r="AB443" s="78" t="str">
        <f t="shared" si="858"/>
        <v>No</v>
      </c>
      <c r="AC443" s="53" t="s">
        <v>306</v>
      </c>
      <c r="AD443" s="80" t="s">
        <v>230</v>
      </c>
      <c r="AE443" s="78">
        <v>0</v>
      </c>
      <c r="AF443" s="83">
        <v>0</v>
      </c>
      <c r="AG443" s="84">
        <f t="shared" si="859"/>
        <v>0</v>
      </c>
      <c r="AH443" s="27">
        <v>0</v>
      </c>
      <c r="AI443" s="187">
        <f t="shared" si="802"/>
        <v>0</v>
      </c>
      <c r="AJ443" s="145">
        <v>44006</v>
      </c>
      <c r="AK443" s="145" t="s">
        <v>291</v>
      </c>
      <c r="AL443" s="158" t="str">
        <f>IF(MATRIZASPECTOS[[#This Row],[(2) Tipo de valoración 2020]]="","",IF(MATRIZASPECTOS[[#This Row],[(2) Tipo de valoración 2020]]="Manual","",MATRIZASPECTOS[[#This Row],[Probabilidad]]))</f>
        <v>Improbable</v>
      </c>
      <c r="AM443" s="158" t="str">
        <f>IF(MATRIZASPECTOS[[#This Row],[(2) Tipo de valoración 2020]]="","",IF(MATRIZASPECTOS[[#This Row],[(2) Tipo de valoración 2020]]="Manual","",MATRIZASPECTOS[[#This Row],[Consecuencia]]))</f>
        <v>Baja</v>
      </c>
      <c r="AN443" s="159" t="str">
        <f t="shared" si="803"/>
        <v>Bajo</v>
      </c>
      <c r="AO443" s="159">
        <f t="shared" si="804"/>
        <v>1</v>
      </c>
      <c r="AP443" s="159">
        <f t="shared" si="805"/>
        <v>1</v>
      </c>
      <c r="AQ443" s="78">
        <f t="shared" si="806"/>
        <v>1</v>
      </c>
      <c r="AR443" s="84">
        <f t="shared" si="807"/>
        <v>1</v>
      </c>
      <c r="AS443" s="78" t="str">
        <f t="shared" si="860"/>
        <v>Tolerable</v>
      </c>
      <c r="AT443" s="78" t="str">
        <f t="shared" si="861"/>
        <v>No</v>
      </c>
      <c r="AU443" s="140" t="s">
        <v>300</v>
      </c>
      <c r="AV443" s="37" t="s">
        <v>230</v>
      </c>
      <c r="AW443" s="27">
        <v>0</v>
      </c>
      <c r="AX443" s="191">
        <v>0</v>
      </c>
      <c r="AY443" s="29">
        <f t="shared" si="808"/>
        <v>0</v>
      </c>
      <c r="AZ443" s="27">
        <v>0</v>
      </c>
      <c r="BA443" s="189">
        <f t="shared" si="809"/>
        <v>0</v>
      </c>
      <c r="BB443" s="142">
        <v>44105</v>
      </c>
      <c r="BC443" s="27" t="s">
        <v>292</v>
      </c>
      <c r="BD443" s="27" t="s">
        <v>99</v>
      </c>
      <c r="BE443" s="27" t="s">
        <v>102</v>
      </c>
      <c r="BF443" s="27" t="str">
        <f t="shared" si="810"/>
        <v>Bajo</v>
      </c>
      <c r="BG443" s="27">
        <f t="shared" si="811"/>
        <v>1</v>
      </c>
      <c r="BH443" s="27">
        <f t="shared" si="812"/>
        <v>1</v>
      </c>
      <c r="BI443" s="27">
        <f t="shared" si="801"/>
        <v>1</v>
      </c>
      <c r="BJ443" s="29">
        <f t="shared" si="813"/>
        <v>1</v>
      </c>
      <c r="BK443" s="78" t="str">
        <f t="shared" si="818"/>
        <v>Tolerable</v>
      </c>
      <c r="BL443" s="27" t="str">
        <f t="shared" si="814"/>
        <v>No</v>
      </c>
      <c r="BM443" s="53" t="s">
        <v>395</v>
      </c>
      <c r="BN443" s="80"/>
      <c r="BO443" s="84">
        <f t="shared" si="815"/>
        <v>0</v>
      </c>
      <c r="BP443" s="83"/>
      <c r="BQ443" s="84" t="str">
        <f t="shared" si="862"/>
        <v/>
      </c>
      <c r="BR443" s="27"/>
      <c r="BS443" s="85" t="str">
        <f t="shared" si="863"/>
        <v/>
      </c>
      <c r="BT443" s="86"/>
      <c r="BU443" s="78">
        <f t="shared" si="816"/>
        <v>1</v>
      </c>
      <c r="BV443" s="78" t="str">
        <f t="shared" si="817"/>
        <v>Tolerable</v>
      </c>
      <c r="BW443" s="84" t="str">
        <f t="shared" si="864"/>
        <v/>
      </c>
      <c r="BX443" s="78" t="str">
        <f t="shared" si="865"/>
        <v/>
      </c>
      <c r="BY443" s="78" t="str">
        <f t="shared" si="866"/>
        <v/>
      </c>
      <c r="BZ443" s="79"/>
      <c r="CA443" s="80"/>
      <c r="CB443" s="84" t="str">
        <f t="shared" si="867"/>
        <v/>
      </c>
      <c r="CC443" s="83"/>
      <c r="CD443" s="84" t="str">
        <f t="shared" si="868"/>
        <v/>
      </c>
      <c r="CE443" s="27"/>
      <c r="CF443" s="85" t="str">
        <f t="shared" si="869"/>
        <v/>
      </c>
      <c r="CG443" s="86"/>
      <c r="CH443" s="78" t="str">
        <f t="shared" si="870"/>
        <v/>
      </c>
      <c r="CI443" s="78" t="str">
        <f t="shared" si="871"/>
        <v/>
      </c>
      <c r="CJ443" s="84" t="str">
        <f t="shared" si="872"/>
        <v/>
      </c>
      <c r="CK443" s="78" t="str">
        <f t="shared" si="873"/>
        <v/>
      </c>
      <c r="CL443" s="78" t="str">
        <f t="shared" si="874"/>
        <v/>
      </c>
      <c r="CM443" s="79"/>
      <c r="CN443" s="80"/>
      <c r="CO443" s="84" t="str">
        <f t="shared" si="875"/>
        <v/>
      </c>
      <c r="CP443" s="83"/>
      <c r="CQ443" s="84" t="str">
        <f t="shared" si="876"/>
        <v/>
      </c>
      <c r="CR443" s="27"/>
      <c r="CS443" s="85" t="str">
        <f t="shared" si="877"/>
        <v/>
      </c>
      <c r="CT443" s="86"/>
      <c r="CU443" s="78" t="str">
        <f t="shared" si="878"/>
        <v/>
      </c>
      <c r="CV443" s="78" t="str">
        <f t="shared" si="879"/>
        <v/>
      </c>
      <c r="CW443" s="84" t="str">
        <f t="shared" si="880"/>
        <v/>
      </c>
      <c r="CX443" s="78" t="str">
        <f t="shared" si="881"/>
        <v/>
      </c>
      <c r="CY443" s="78" t="str">
        <f t="shared" si="882"/>
        <v/>
      </c>
      <c r="CZ443" s="87"/>
    </row>
    <row r="444" spans="1:104" ht="36.75" thickBot="1" x14ac:dyDescent="0.3">
      <c r="A444" s="17">
        <v>441</v>
      </c>
      <c r="B444" s="18" t="str">
        <f>IF(I444="","",I444)</f>
        <v>Gestión Documental</v>
      </c>
      <c r="C444" s="18" t="str">
        <f>IF(P444="","",P444)</f>
        <v>Consumo de energía eléctrica</v>
      </c>
      <c r="D444" s="18" t="str">
        <f>IF(Q444="","",Q444)</f>
        <v>Presión sobre el recurso energético eléctrico</v>
      </c>
      <c r="E444" s="35">
        <v>44105</v>
      </c>
      <c r="F444" s="99" t="s">
        <v>334</v>
      </c>
      <c r="G444" s="99" t="s">
        <v>177</v>
      </c>
      <c r="H444" s="99" t="s">
        <v>354</v>
      </c>
      <c r="I444" s="26" t="s">
        <v>16</v>
      </c>
      <c r="J444" s="27" t="s">
        <v>90</v>
      </c>
      <c r="K444" s="104" t="s">
        <v>230</v>
      </c>
      <c r="L444" s="53" t="s">
        <v>272</v>
      </c>
      <c r="M444" s="37" t="s">
        <v>233</v>
      </c>
      <c r="N444" s="26" t="s">
        <v>201</v>
      </c>
      <c r="O444" s="26" t="s">
        <v>466</v>
      </c>
      <c r="P444" s="26" t="s">
        <v>36</v>
      </c>
      <c r="Q444" s="26" t="s">
        <v>65</v>
      </c>
      <c r="R444" s="27" t="s">
        <v>71</v>
      </c>
      <c r="S444" s="55" t="s">
        <v>75</v>
      </c>
      <c r="T444" s="35" t="s">
        <v>230</v>
      </c>
      <c r="U444" s="27" t="s">
        <v>101</v>
      </c>
      <c r="V444" s="27" t="s">
        <v>104</v>
      </c>
      <c r="W444" s="27" t="str">
        <f>IF(Z444="","",IF(Z444&lt;=10,"Bajo",IF(Z444&lt;=15,"Moderado",IF(Z444&gt;15,"Alto",""))))</f>
        <v>Alto</v>
      </c>
      <c r="X444" s="27">
        <f>IF(U444="","",VLOOKUP(U444,MATRIZ2,2,FALSE))</f>
        <v>5</v>
      </c>
      <c r="Y444" s="27">
        <f>IF(V444="","",VLOOKUP(V444,MATRIZ3,2,FALSE))</f>
        <v>5</v>
      </c>
      <c r="Z444" s="27">
        <f>IF(X444="","",IF(Y444="","",(X444*Y444)))</f>
        <v>25</v>
      </c>
      <c r="AA444" s="27" t="str">
        <f>IF(Z444="","",IF(Z444&lt;=10,"Tolerable",IF(Z444&lt;=15,"Potencialmente no tolerable",IF(Z444&gt;15,"No tolerable",""))))</f>
        <v>No tolerable</v>
      </c>
      <c r="AB444" s="27" t="str">
        <f>IF(AA444="","",IF(AA444="Tolerable","No",IF(AA444="Potencialmente no tolerable","No",IF(AA444="No tolerable","Si",""))))</f>
        <v>Si</v>
      </c>
      <c r="AC444" s="140" t="s">
        <v>401</v>
      </c>
      <c r="AD444" s="80" t="s">
        <v>283</v>
      </c>
      <c r="AE444" s="78">
        <v>68.84</v>
      </c>
      <c r="AF444" s="28">
        <v>0</v>
      </c>
      <c r="AG444" s="29">
        <f>IF(AE444="","",IF(AF444="","",(AE444-(AE444*AF444))))</f>
        <v>68.84</v>
      </c>
      <c r="AH444" s="27">
        <v>76.09</v>
      </c>
      <c r="AI444" s="184">
        <f>IF(AG444="","",IF(AH444="","",IF(AH444=0,0,((AG444-AH444)/AG444))))</f>
        <v>-0.10531667635095875</v>
      </c>
      <c r="AJ444" s="35" t="s">
        <v>230</v>
      </c>
      <c r="AK444" s="215" t="s">
        <v>291</v>
      </c>
      <c r="AL444" s="216" t="str">
        <f>IF(MATRIZASPECTOS[[#This Row],[(2) Tipo de valoración 2020]]="","",IF(MATRIZASPECTOS[[#This Row],[(2) Tipo de valoración 2020]]="Manual","",MATRIZASPECTOS[[#This Row],[Probabilidad]]))</f>
        <v>Certeza</v>
      </c>
      <c r="AM444" s="216" t="str">
        <f>IF(MATRIZASPECTOS[[#This Row],[(2) Tipo de valoración 2020]]="","",IF(MATRIZASPECTOS[[#This Row],[(2) Tipo de valoración 2020]]="Manual","",MATRIZASPECTOS[[#This Row],[Consecuencia]]))</f>
        <v>Alta</v>
      </c>
      <c r="AN444" s="211" t="str">
        <f>IF(AQ444="","",IF(AQ444&lt;=10,"Bajo",IF(AQ444&lt;=15,"Moderado",IF(AQ444&gt;15,"Alto",""))))</f>
        <v>Alto</v>
      </c>
      <c r="AO444" s="211">
        <f>IF(AL444="","",VLOOKUP(AL444,MATRIZ2,2,FALSE))</f>
        <v>5</v>
      </c>
      <c r="AP444" s="211">
        <f>IF(AM444="","",VLOOKUP(AM444,MATRIZ3,2,FALSE))</f>
        <v>5</v>
      </c>
      <c r="AQ444" s="212">
        <f>IF(AO444="","",IF(AP444="","",(AO444*AP444)))</f>
        <v>25</v>
      </c>
      <c r="AR444" s="29">
        <f>IF(AI444="","",(IF(AI444&lt;=-1%,(AQ444+(ABS(AQ444*AI444))),(AQ444-((ABS(AQ444*AI444))+AF444)))))</f>
        <v>27.632916908773968</v>
      </c>
      <c r="AS444" s="27" t="str">
        <f>IF(AR444="","",IF(AR444&lt;=10,"Tolerable",IF(AR444&lt;=15,"Potencialmente no tolerable",IF(AR444&gt;15,"No tolerable",""))))</f>
        <v>No tolerable</v>
      </c>
      <c r="AT444" s="27" t="str">
        <f>IF(AS444="","",IF(AS444="Tolerable","No",IF(AS444="Potencialmente no tolerable","No",IF(AS444="No tolerable","Si",""))))</f>
        <v>Si</v>
      </c>
      <c r="AU444" s="140" t="s">
        <v>402</v>
      </c>
      <c r="AV444" s="37" t="s">
        <v>283</v>
      </c>
      <c r="AW444" s="27">
        <v>76.09</v>
      </c>
      <c r="AX444" s="191">
        <v>0.14845894940336801</v>
      </c>
      <c r="AY444" s="29">
        <f>IF(AW444="","",IF(AX444="","",(AW444-(AW444*AX444))))</f>
        <v>64.793758539897738</v>
      </c>
      <c r="AZ444" s="27">
        <v>59.39</v>
      </c>
      <c r="BA444" s="189">
        <f>IF(AY444="","",IF(AZ444="","",IF(AZ444=0,0,((AY444-AZ444)/AY444))))</f>
        <v>8.3399368421732956E-2</v>
      </c>
      <c r="BB444" s="142">
        <v>44105</v>
      </c>
      <c r="BC444" s="27" t="s">
        <v>291</v>
      </c>
      <c r="BD444" s="27" t="str">
        <f>IF(MATRIZASPECTOS[[#This Row],[(E) Tipo de valoración extraordinaria 2020]]="","",IF(MATRIZASPECTOS[[#This Row],[(E) Tipo de valoración extraordinaria 2020]]="Manual","",MATRIZASPECTOS[[#This Row],[(2) Probabilidad]]))</f>
        <v>Certeza</v>
      </c>
      <c r="BE444" s="27" t="str">
        <f>IF(MATRIZASPECTOS[[#This Row],[(E) Tipo de valoración extraordinaria 2020]]="","",IF(MATRIZASPECTOS[[#This Row],[(E) Tipo de valoración extraordinaria 2020]]="Manual","",MATRIZASPECTOS[[#This Row],[(2) Consecuencia]]))</f>
        <v>Alta</v>
      </c>
      <c r="BF444" s="212" t="str">
        <f>IF(BI444="","",IF(BI444&lt;=10,"Bajo",IF(BI444&lt;=15,"Moderado",IF(BI444&gt;15,"Alto",""))))</f>
        <v>Alto</v>
      </c>
      <c r="BG444" s="212">
        <f>IF(BD444="","",VLOOKUP(BD444,MATRIZ2,2,FALSE))</f>
        <v>5</v>
      </c>
      <c r="BH444" s="212">
        <f>IF(BE444="","",VLOOKUP(BE444,MATRIZ3,2,FALSE))</f>
        <v>5</v>
      </c>
      <c r="BI444" s="29">
        <f t="shared" si="801"/>
        <v>27.632916908773968</v>
      </c>
      <c r="BJ444" s="29">
        <f>IF(BA444="","",(IF(BA444&lt;=-1%,(BI444+(ABS(BI444*BA444))),(BI444-((ABS(BI444*BA444))+AX444)))))</f>
        <v>25.179890141528624</v>
      </c>
      <c r="BK444" s="207" t="str">
        <f>IF(BJ444="","",IF(BJ444&lt;=10,"Tolerable",IF(BJ444&lt;=15,"Potencialmente no tolerable",IF(BJ444&gt;15,"No tolerable",""))))</f>
        <v>No tolerable</v>
      </c>
      <c r="BL444" s="212" t="str">
        <f>IF(BK444="","",IF(BK444="Tolerable","No",IF(BK444="Potencialmente no tolerable","No",IF(BK444="No tolerable","Si",""))))</f>
        <v>Si</v>
      </c>
      <c r="BM444" s="53" t="s">
        <v>453</v>
      </c>
      <c r="BN444" s="217"/>
      <c r="BO444" s="29">
        <f>IF(AH444="","",AH444)</f>
        <v>76.09</v>
      </c>
      <c r="BP444" s="28"/>
      <c r="BQ444" s="29" t="str">
        <f>IF(BO444="","",IF(BP444="","",(BO444-(BO444*BP444))))</f>
        <v/>
      </c>
      <c r="BR444" s="27"/>
      <c r="BS444" s="49" t="str">
        <f>IF(BQ444="","",IF(BR444="","",((BQ444-BR444)/BQ444)))</f>
        <v/>
      </c>
      <c r="BT444" s="25"/>
      <c r="BU444" s="27">
        <f>IF(AR444="","",AR444)</f>
        <v>27.632916908773968</v>
      </c>
      <c r="BV444" s="27" t="str">
        <f>IF(AS444="","",AS444)</f>
        <v>No tolerable</v>
      </c>
      <c r="BW444" s="29" t="str">
        <f>IF(BS444="","",(IF(BS444&lt;=-1%,(BU444+(ABS(BU444*BS444))),(BU444-((ABS(BU444*BS444))+BP444)))))</f>
        <v/>
      </c>
      <c r="BX444" s="27" t="str">
        <f>IF(BW444="","",IF(BW444&lt;=10,"Tolerable",IF(BW444&lt;=15,"Potencialmente no tolerable",IF(BW444&gt;15,"No tolerable",""))))</f>
        <v/>
      </c>
      <c r="BY444" s="27" t="str">
        <f>IF(BX444="","",IF(BX444="Tolerable","No",IF(BX444="Potencialmente no tolerable","No",IF(BX444="No tolerable","Si",""))))</f>
        <v/>
      </c>
      <c r="BZ444" s="53"/>
      <c r="CA444" s="37"/>
      <c r="CB444" s="29" t="str">
        <f>IF(BR444="","",BR444)</f>
        <v/>
      </c>
      <c r="CC444" s="28"/>
      <c r="CD444" s="29" t="str">
        <f>IF(CB444="","",IF(CC444="","",(CB444-(CB444*CC444))))</f>
        <v/>
      </c>
      <c r="CE444" s="27"/>
      <c r="CF444" s="49" t="str">
        <f>IF(CD444="","",IF(CE444="","",((CD444-CE444)/CD444)))</f>
        <v/>
      </c>
      <c r="CG444" s="25"/>
      <c r="CH444" s="27" t="str">
        <f>IF(BW444="","",BW444)</f>
        <v/>
      </c>
      <c r="CI444" s="27" t="str">
        <f>IF(BX444="","",BX444)</f>
        <v/>
      </c>
      <c r="CJ444" s="29" t="str">
        <f>IF(CF444="","",(IF(CF444&lt;=-1%,(CH444+(ABS(CH444*CF444))),(CH444-((ABS(CH444*CF444))+CC444)))))</f>
        <v/>
      </c>
      <c r="CK444" s="27" t="str">
        <f>IF(CJ444="","",IF(CJ444&lt;=10,"Tolerable",IF(CJ444&lt;=15,"Potencialmente no tolerable",IF(CJ444&gt;15,"No tolerable",""))))</f>
        <v/>
      </c>
      <c r="CL444" s="27" t="str">
        <f>IF(CK444="","",IF(CK444="Tolerable","No",IF(CK444="Potencialmente no tolerable","No",IF(CK444="No tolerable","Si",""))))</f>
        <v/>
      </c>
      <c r="CM444" s="53"/>
      <c r="CN444" s="37"/>
      <c r="CO444" s="29" t="str">
        <f>IF(CE444="","",CE444)</f>
        <v/>
      </c>
      <c r="CP444" s="28"/>
      <c r="CQ444" s="29" t="str">
        <f>IF(CO444="","",IF(CP444="","",(CO444-(CO444*CP444))))</f>
        <v/>
      </c>
      <c r="CR444" s="27"/>
      <c r="CS444" s="49" t="str">
        <f>IF(CQ444="","",IF(CR444="","",((CQ444-CR444)/CQ444)))</f>
        <v/>
      </c>
      <c r="CT444" s="25"/>
      <c r="CU444" s="27" t="str">
        <f>IF(CJ444="","",CJ444)</f>
        <v/>
      </c>
      <c r="CV444" s="27" t="str">
        <f>IF(CK444="","",CK444)</f>
        <v/>
      </c>
      <c r="CW444" s="29" t="str">
        <f>IF(CS444="","",(IF(CS444&lt;=-1%,(CU444+(ABS(CU444*CS444))),(CU444-((ABS(CU444*CS444))+CP444)))))</f>
        <v/>
      </c>
      <c r="CX444" s="27" t="str">
        <f>IF(CW444="","",IF(CW444&lt;=10,"Tolerable",IF(CW444&lt;=15,"Potencialmente no tolerable",IF(CW444&gt;15,"No tolerable",""))))</f>
        <v/>
      </c>
      <c r="CY444" s="27" t="str">
        <f>IF(CX444="","",IF(CX444="Tolerable","No",IF(CX444="Potencialmente no tolerable","No",IF(CX444="No tolerable","Si",""))))</f>
        <v/>
      </c>
      <c r="CZ444" s="30"/>
    </row>
    <row r="445" spans="1:104" ht="63.75" thickBot="1" x14ac:dyDescent="0.3">
      <c r="A445" s="17">
        <v>442</v>
      </c>
      <c r="B445" s="76" t="str">
        <f t="shared" si="852"/>
        <v>Gestión Documental</v>
      </c>
      <c r="C445" s="76" t="str">
        <f t="shared" si="853"/>
        <v>Consumo de energía eléctrica</v>
      </c>
      <c r="D445" s="76" t="str">
        <f t="shared" si="854"/>
        <v>Presión sobre el recurso energético eléctrico</v>
      </c>
      <c r="E445" s="82">
        <v>43647</v>
      </c>
      <c r="F445" s="218" t="s">
        <v>334</v>
      </c>
      <c r="G445" s="99" t="s">
        <v>177</v>
      </c>
      <c r="H445" s="99" t="s">
        <v>354</v>
      </c>
      <c r="I445" s="77" t="s">
        <v>16</v>
      </c>
      <c r="J445" s="78" t="s">
        <v>90</v>
      </c>
      <c r="K445" s="111" t="s">
        <v>230</v>
      </c>
      <c r="L445" s="53" t="s">
        <v>272</v>
      </c>
      <c r="M445" s="80" t="s">
        <v>233</v>
      </c>
      <c r="N445" s="77" t="s">
        <v>201</v>
      </c>
      <c r="O445" s="77" t="s">
        <v>461</v>
      </c>
      <c r="P445" s="77" t="s">
        <v>36</v>
      </c>
      <c r="Q445" s="77" t="s">
        <v>65</v>
      </c>
      <c r="R445" s="78" t="s">
        <v>71</v>
      </c>
      <c r="S445" s="81" t="s">
        <v>75</v>
      </c>
      <c r="T445" s="82">
        <v>43647</v>
      </c>
      <c r="U445" s="78" t="s">
        <v>101</v>
      </c>
      <c r="V445" s="78" t="s">
        <v>104</v>
      </c>
      <c r="W445" s="78" t="str">
        <f t="shared" si="855"/>
        <v>Alto</v>
      </c>
      <c r="X445" s="78">
        <f t="shared" si="823"/>
        <v>5</v>
      </c>
      <c r="Y445" s="78">
        <f t="shared" si="824"/>
        <v>5</v>
      </c>
      <c r="Z445" s="78">
        <f t="shared" si="856"/>
        <v>25</v>
      </c>
      <c r="AA445" s="78" t="str">
        <f t="shared" si="857"/>
        <v>No tolerable</v>
      </c>
      <c r="AB445" s="78" t="str">
        <f t="shared" si="858"/>
        <v>Si</v>
      </c>
      <c r="AC445" s="53" t="s">
        <v>307</v>
      </c>
      <c r="AD445" s="80" t="s">
        <v>283</v>
      </c>
      <c r="AE445" s="78">
        <v>68.84</v>
      </c>
      <c r="AF445" s="83">
        <v>0</v>
      </c>
      <c r="AG445" s="84">
        <f t="shared" si="859"/>
        <v>68.84</v>
      </c>
      <c r="AH445" s="27">
        <v>76.09</v>
      </c>
      <c r="AI445" s="187">
        <f t="shared" si="802"/>
        <v>-0.10531667635095875</v>
      </c>
      <c r="AJ445" s="82">
        <v>44006</v>
      </c>
      <c r="AK445" s="219" t="s">
        <v>291</v>
      </c>
      <c r="AL445" s="220" t="str">
        <f>IF(MATRIZASPECTOS[[#This Row],[(2) Tipo de valoración 2020]]="","",IF(MATRIZASPECTOS[[#This Row],[(2) Tipo de valoración 2020]]="Manual","",MATRIZASPECTOS[[#This Row],[Probabilidad]]))</f>
        <v>Certeza</v>
      </c>
      <c r="AM445" s="220" t="str">
        <f>IF(MATRIZASPECTOS[[#This Row],[(2) Tipo de valoración 2020]]="","",IF(MATRIZASPECTOS[[#This Row],[(2) Tipo de valoración 2020]]="Manual","",MATRIZASPECTOS[[#This Row],[Consecuencia]]))</f>
        <v>Alta</v>
      </c>
      <c r="AN445" s="221" t="str">
        <f t="shared" si="803"/>
        <v>Alto</v>
      </c>
      <c r="AO445" s="221">
        <f t="shared" si="804"/>
        <v>5</v>
      </c>
      <c r="AP445" s="221">
        <f t="shared" si="805"/>
        <v>5</v>
      </c>
      <c r="AQ445" s="78">
        <f t="shared" si="806"/>
        <v>25</v>
      </c>
      <c r="AR445" s="84">
        <f t="shared" si="807"/>
        <v>27.632916908773968</v>
      </c>
      <c r="AS445" s="78" t="str">
        <f t="shared" si="860"/>
        <v>No tolerable</v>
      </c>
      <c r="AT445" s="78" t="str">
        <f t="shared" si="861"/>
        <v>Si</v>
      </c>
      <c r="AU445" s="140" t="s">
        <v>301</v>
      </c>
      <c r="AV445" s="37" t="s">
        <v>283</v>
      </c>
      <c r="AW445" s="27">
        <v>76.09</v>
      </c>
      <c r="AX445" s="191">
        <v>0.14845894940336801</v>
      </c>
      <c r="AY445" s="29">
        <f t="shared" si="808"/>
        <v>64.793758539897738</v>
      </c>
      <c r="AZ445" s="27">
        <v>59.39</v>
      </c>
      <c r="BA445" s="189">
        <f t="shared" si="809"/>
        <v>8.3399368421732956E-2</v>
      </c>
      <c r="BB445" s="142">
        <v>44105</v>
      </c>
      <c r="BC445" s="27" t="s">
        <v>291</v>
      </c>
      <c r="BD445" s="27" t="str">
        <f>IF(MATRIZASPECTOS[[#This Row],[(E) Tipo de valoración extraordinaria 2020]]="","",IF(MATRIZASPECTOS[[#This Row],[(E) Tipo de valoración extraordinaria 2020]]="Manual","",MATRIZASPECTOS[[#This Row],[(2) Probabilidad]]))</f>
        <v>Certeza</v>
      </c>
      <c r="BE445" s="27" t="str">
        <f>IF(MATRIZASPECTOS[[#This Row],[(E) Tipo de valoración extraordinaria 2020]]="","",IF(MATRIZASPECTOS[[#This Row],[(E) Tipo de valoración extraordinaria 2020]]="Manual","",MATRIZASPECTOS[[#This Row],[(2) Consecuencia]]))</f>
        <v>Alta</v>
      </c>
      <c r="BF445" s="27" t="str">
        <f t="shared" si="810"/>
        <v>Alto</v>
      </c>
      <c r="BG445" s="27">
        <f t="shared" si="811"/>
        <v>5</v>
      </c>
      <c r="BH445" s="27">
        <f t="shared" si="812"/>
        <v>5</v>
      </c>
      <c r="BI445" s="29">
        <f t="shared" si="801"/>
        <v>27.632916908773968</v>
      </c>
      <c r="BJ445" s="29">
        <f t="shared" si="813"/>
        <v>25.179890141528624</v>
      </c>
      <c r="BK445" s="78" t="str">
        <f t="shared" si="818"/>
        <v>No tolerable</v>
      </c>
      <c r="BL445" s="27" t="str">
        <f t="shared" si="814"/>
        <v>Si</v>
      </c>
      <c r="BM445" s="53" t="s">
        <v>453</v>
      </c>
      <c r="BN445" s="80"/>
      <c r="BO445" s="84">
        <f t="shared" si="815"/>
        <v>76.09</v>
      </c>
      <c r="BP445" s="83"/>
      <c r="BQ445" s="84" t="str">
        <f t="shared" si="862"/>
        <v/>
      </c>
      <c r="BR445" s="27"/>
      <c r="BS445" s="85" t="str">
        <f t="shared" si="863"/>
        <v/>
      </c>
      <c r="BT445" s="86"/>
      <c r="BU445" s="78">
        <f t="shared" si="816"/>
        <v>27.632916908773968</v>
      </c>
      <c r="BV445" s="78" t="str">
        <f t="shared" si="817"/>
        <v>No tolerable</v>
      </c>
      <c r="BW445" s="84" t="str">
        <f t="shared" si="864"/>
        <v/>
      </c>
      <c r="BX445" s="78" t="str">
        <f t="shared" si="865"/>
        <v/>
      </c>
      <c r="BY445" s="78" t="str">
        <f t="shared" si="866"/>
        <v/>
      </c>
      <c r="BZ445" s="79"/>
      <c r="CA445" s="80"/>
      <c r="CB445" s="84" t="str">
        <f t="shared" si="867"/>
        <v/>
      </c>
      <c r="CC445" s="83"/>
      <c r="CD445" s="84" t="str">
        <f t="shared" si="868"/>
        <v/>
      </c>
      <c r="CE445" s="27"/>
      <c r="CF445" s="85" t="str">
        <f t="shared" si="869"/>
        <v/>
      </c>
      <c r="CG445" s="86"/>
      <c r="CH445" s="78" t="str">
        <f t="shared" si="870"/>
        <v/>
      </c>
      <c r="CI445" s="78" t="str">
        <f t="shared" si="871"/>
        <v/>
      </c>
      <c r="CJ445" s="84" t="str">
        <f t="shared" si="872"/>
        <v/>
      </c>
      <c r="CK445" s="78" t="str">
        <f t="shared" si="873"/>
        <v/>
      </c>
      <c r="CL445" s="78" t="str">
        <f t="shared" si="874"/>
        <v/>
      </c>
      <c r="CM445" s="79"/>
      <c r="CN445" s="80"/>
      <c r="CO445" s="84" t="str">
        <f t="shared" si="875"/>
        <v/>
      </c>
      <c r="CP445" s="83"/>
      <c r="CQ445" s="84" t="str">
        <f t="shared" si="876"/>
        <v/>
      </c>
      <c r="CR445" s="27"/>
      <c r="CS445" s="85" t="str">
        <f t="shared" si="877"/>
        <v/>
      </c>
      <c r="CT445" s="86"/>
      <c r="CU445" s="78" t="str">
        <f t="shared" si="878"/>
        <v/>
      </c>
      <c r="CV445" s="78" t="str">
        <f t="shared" si="879"/>
        <v/>
      </c>
      <c r="CW445" s="84" t="str">
        <f t="shared" si="880"/>
        <v/>
      </c>
      <c r="CX445" s="78" t="str">
        <f t="shared" si="881"/>
        <v/>
      </c>
      <c r="CY445" s="78" t="str">
        <f t="shared" si="882"/>
        <v/>
      </c>
      <c r="CZ445" s="87"/>
    </row>
    <row r="446" spans="1:104" ht="45.75" thickBot="1" x14ac:dyDescent="0.3">
      <c r="A446" s="17">
        <v>443</v>
      </c>
      <c r="B446" s="76" t="str">
        <f t="shared" si="852"/>
        <v>Gestión Documental</v>
      </c>
      <c r="C446" s="76" t="str">
        <f t="shared" si="853"/>
        <v>Consumo de materias primas e insumos</v>
      </c>
      <c r="D446" s="76" t="str">
        <f t="shared" si="854"/>
        <v>Agotamiento de los recursos naturales no renovables</v>
      </c>
      <c r="E446" s="82">
        <v>43647</v>
      </c>
      <c r="F446" s="168" t="s">
        <v>334</v>
      </c>
      <c r="G446" s="99" t="s">
        <v>177</v>
      </c>
      <c r="H446" s="99" t="s">
        <v>354</v>
      </c>
      <c r="I446" s="77" t="s">
        <v>16</v>
      </c>
      <c r="J446" s="78" t="s">
        <v>90</v>
      </c>
      <c r="K446" s="111" t="s">
        <v>230</v>
      </c>
      <c r="L446" s="53" t="s">
        <v>272</v>
      </c>
      <c r="M446" s="80" t="s">
        <v>233</v>
      </c>
      <c r="N446" s="77" t="s">
        <v>202</v>
      </c>
      <c r="O446" s="77" t="s">
        <v>457</v>
      </c>
      <c r="P446" s="77" t="s">
        <v>24</v>
      </c>
      <c r="Q446" s="77" t="s">
        <v>62</v>
      </c>
      <c r="R446" s="78" t="s">
        <v>71</v>
      </c>
      <c r="S446" s="81" t="s">
        <v>77</v>
      </c>
      <c r="T446" s="82">
        <v>43647</v>
      </c>
      <c r="U446" s="78" t="s">
        <v>101</v>
      </c>
      <c r="V446" s="78" t="s">
        <v>104</v>
      </c>
      <c r="W446" s="78" t="str">
        <f t="shared" si="855"/>
        <v>Alto</v>
      </c>
      <c r="X446" s="78">
        <f t="shared" si="823"/>
        <v>5</v>
      </c>
      <c r="Y446" s="78">
        <f t="shared" si="824"/>
        <v>5</v>
      </c>
      <c r="Z446" s="78">
        <f t="shared" si="856"/>
        <v>25</v>
      </c>
      <c r="AA446" s="78" t="str">
        <f t="shared" si="857"/>
        <v>No tolerable</v>
      </c>
      <c r="AB446" s="78" t="str">
        <f t="shared" si="858"/>
        <v>Si</v>
      </c>
      <c r="AC446" s="53" t="s">
        <v>306</v>
      </c>
      <c r="AD446" s="80" t="s">
        <v>230</v>
      </c>
      <c r="AE446" s="78">
        <v>0</v>
      </c>
      <c r="AF446" s="83">
        <v>0</v>
      </c>
      <c r="AG446" s="84">
        <f t="shared" si="859"/>
        <v>0</v>
      </c>
      <c r="AH446" s="27">
        <v>0</v>
      </c>
      <c r="AI446" s="187">
        <f t="shared" si="802"/>
        <v>0</v>
      </c>
      <c r="AJ446" s="145">
        <v>44006</v>
      </c>
      <c r="AK446" s="145" t="s">
        <v>291</v>
      </c>
      <c r="AL446" s="158" t="str">
        <f>IF(MATRIZASPECTOS[[#This Row],[(2) Tipo de valoración 2020]]="","",IF(MATRIZASPECTOS[[#This Row],[(2) Tipo de valoración 2020]]="Manual","",MATRIZASPECTOS[[#This Row],[Probabilidad]]))</f>
        <v>Certeza</v>
      </c>
      <c r="AM446" s="158" t="str">
        <f>IF(MATRIZASPECTOS[[#This Row],[(2) Tipo de valoración 2020]]="","",IF(MATRIZASPECTOS[[#This Row],[(2) Tipo de valoración 2020]]="Manual","",MATRIZASPECTOS[[#This Row],[Consecuencia]]))</f>
        <v>Alta</v>
      </c>
      <c r="AN446" s="159" t="str">
        <f t="shared" si="803"/>
        <v>Alto</v>
      </c>
      <c r="AO446" s="159">
        <f t="shared" si="804"/>
        <v>5</v>
      </c>
      <c r="AP446" s="159">
        <f t="shared" si="805"/>
        <v>5</v>
      </c>
      <c r="AQ446" s="78">
        <f t="shared" si="806"/>
        <v>25</v>
      </c>
      <c r="AR446" s="84">
        <f t="shared" si="807"/>
        <v>25</v>
      </c>
      <c r="AS446" s="78" t="str">
        <f t="shared" si="860"/>
        <v>No tolerable</v>
      </c>
      <c r="AT446" s="78" t="str">
        <f t="shared" si="861"/>
        <v>Si</v>
      </c>
      <c r="AU446" s="140" t="s">
        <v>300</v>
      </c>
      <c r="AV446" s="37" t="s">
        <v>230</v>
      </c>
      <c r="AW446" s="27">
        <v>0</v>
      </c>
      <c r="AX446" s="191">
        <v>0</v>
      </c>
      <c r="AY446" s="29">
        <f t="shared" si="808"/>
        <v>0</v>
      </c>
      <c r="AZ446" s="27">
        <v>0</v>
      </c>
      <c r="BA446" s="189">
        <f t="shared" si="809"/>
        <v>0</v>
      </c>
      <c r="BB446" s="145">
        <v>44105</v>
      </c>
      <c r="BC446" s="27" t="s">
        <v>292</v>
      </c>
      <c r="BD446" s="27" t="s">
        <v>100</v>
      </c>
      <c r="BE446" s="27" t="s">
        <v>103</v>
      </c>
      <c r="BF446" s="27" t="str">
        <f t="shared" si="810"/>
        <v>Bajo</v>
      </c>
      <c r="BG446" s="27">
        <f t="shared" si="811"/>
        <v>3</v>
      </c>
      <c r="BH446" s="27">
        <f t="shared" si="812"/>
        <v>3</v>
      </c>
      <c r="BI446" s="27">
        <f t="shared" si="801"/>
        <v>9</v>
      </c>
      <c r="BJ446" s="29">
        <f t="shared" si="813"/>
        <v>9</v>
      </c>
      <c r="BK446" s="78" t="str">
        <f t="shared" si="818"/>
        <v>Tolerable</v>
      </c>
      <c r="BL446" s="27" t="str">
        <f t="shared" si="814"/>
        <v>No</v>
      </c>
      <c r="BM446" s="53" t="s">
        <v>435</v>
      </c>
      <c r="BN446" s="80"/>
      <c r="BO446" s="84">
        <f t="shared" si="815"/>
        <v>0</v>
      </c>
      <c r="BP446" s="83"/>
      <c r="BQ446" s="84" t="str">
        <f t="shared" si="862"/>
        <v/>
      </c>
      <c r="BR446" s="27"/>
      <c r="BS446" s="85" t="str">
        <f t="shared" si="863"/>
        <v/>
      </c>
      <c r="BT446" s="86"/>
      <c r="BU446" s="78">
        <f t="shared" si="816"/>
        <v>25</v>
      </c>
      <c r="BV446" s="78" t="str">
        <f t="shared" si="817"/>
        <v>No tolerable</v>
      </c>
      <c r="BW446" s="84" t="str">
        <f t="shared" si="864"/>
        <v/>
      </c>
      <c r="BX446" s="78" t="str">
        <f t="shared" si="865"/>
        <v/>
      </c>
      <c r="BY446" s="78" t="str">
        <f t="shared" si="866"/>
        <v/>
      </c>
      <c r="BZ446" s="79"/>
      <c r="CA446" s="80"/>
      <c r="CB446" s="84" t="str">
        <f t="shared" si="867"/>
        <v/>
      </c>
      <c r="CC446" s="83"/>
      <c r="CD446" s="84" t="str">
        <f t="shared" si="868"/>
        <v/>
      </c>
      <c r="CE446" s="27"/>
      <c r="CF446" s="85" t="str">
        <f t="shared" si="869"/>
        <v/>
      </c>
      <c r="CG446" s="86"/>
      <c r="CH446" s="78" t="str">
        <f t="shared" si="870"/>
        <v/>
      </c>
      <c r="CI446" s="78" t="str">
        <f t="shared" si="871"/>
        <v/>
      </c>
      <c r="CJ446" s="84" t="str">
        <f t="shared" si="872"/>
        <v/>
      </c>
      <c r="CK446" s="78" t="str">
        <f t="shared" si="873"/>
        <v/>
      </c>
      <c r="CL446" s="78" t="str">
        <f t="shared" si="874"/>
        <v/>
      </c>
      <c r="CM446" s="79"/>
      <c r="CN446" s="80"/>
      <c r="CO446" s="84" t="str">
        <f t="shared" si="875"/>
        <v/>
      </c>
      <c r="CP446" s="83"/>
      <c r="CQ446" s="84" t="str">
        <f t="shared" si="876"/>
        <v/>
      </c>
      <c r="CR446" s="27"/>
      <c r="CS446" s="85" t="str">
        <f t="shared" si="877"/>
        <v/>
      </c>
      <c r="CT446" s="86"/>
      <c r="CU446" s="78" t="str">
        <f t="shared" si="878"/>
        <v/>
      </c>
      <c r="CV446" s="78" t="str">
        <f t="shared" si="879"/>
        <v/>
      </c>
      <c r="CW446" s="84" t="str">
        <f t="shared" si="880"/>
        <v/>
      </c>
      <c r="CX446" s="78" t="str">
        <f t="shared" si="881"/>
        <v/>
      </c>
      <c r="CY446" s="78" t="str">
        <f t="shared" si="882"/>
        <v/>
      </c>
      <c r="CZ446" s="87"/>
    </row>
    <row r="447" spans="1:104" ht="54.75" thickBot="1" x14ac:dyDescent="0.3">
      <c r="A447" s="17">
        <v>444</v>
      </c>
      <c r="B447" s="76" t="str">
        <f>IF(I447="","",I447)</f>
        <v>Gestión Documental</v>
      </c>
      <c r="C447" s="76" t="str">
        <f>IF(P447="","",P447)</f>
        <v>Consumo de materias primas e insumos</v>
      </c>
      <c r="D447" s="76" t="str">
        <f>IF(Q447="","",Q447)</f>
        <v>Agotamiento de los recursos naturales no renovables</v>
      </c>
      <c r="E447" s="82">
        <v>43647</v>
      </c>
      <c r="F447" s="168" t="s">
        <v>334</v>
      </c>
      <c r="G447" s="99" t="s">
        <v>177</v>
      </c>
      <c r="H447" s="99" t="s">
        <v>354</v>
      </c>
      <c r="I447" s="77" t="s">
        <v>16</v>
      </c>
      <c r="J447" s="78" t="s">
        <v>90</v>
      </c>
      <c r="K447" s="111" t="s">
        <v>230</v>
      </c>
      <c r="L447" s="53" t="s">
        <v>272</v>
      </c>
      <c r="M447" s="80" t="s">
        <v>233</v>
      </c>
      <c r="N447" s="77" t="s">
        <v>259</v>
      </c>
      <c r="O447" s="77" t="s">
        <v>457</v>
      </c>
      <c r="P447" s="77" t="s">
        <v>24</v>
      </c>
      <c r="Q447" s="77" t="s">
        <v>62</v>
      </c>
      <c r="R447" s="78" t="s">
        <v>71</v>
      </c>
      <c r="S447" s="81" t="s">
        <v>77</v>
      </c>
      <c r="T447" s="82">
        <v>43647</v>
      </c>
      <c r="U447" s="78" t="s">
        <v>101</v>
      </c>
      <c r="V447" s="78" t="s">
        <v>104</v>
      </c>
      <c r="W447" s="78" t="str">
        <f>IF(Z447="","",IF(Z447&lt;=10,"Bajo",IF(Z447&lt;=15,"Moderado",IF(Z447&gt;15,"Alto",""))))</f>
        <v>Alto</v>
      </c>
      <c r="X447" s="78">
        <f t="shared" si="823"/>
        <v>5</v>
      </c>
      <c r="Y447" s="78">
        <f t="shared" si="824"/>
        <v>5</v>
      </c>
      <c r="Z447" s="78">
        <f>IF(X447="","",IF(Y447="","",(X447*Y447)))</f>
        <v>25</v>
      </c>
      <c r="AA447" s="78" t="str">
        <f>IF(Z447="","",IF(Z447&lt;=10,"Tolerable",IF(Z447&lt;=15,"Potencialmente no tolerable",IF(Z447&gt;15,"No tolerable",""))))</f>
        <v>No tolerable</v>
      </c>
      <c r="AB447" s="78" t="str">
        <f>IF(AA447="","",IF(AA447="Tolerable","No",IF(AA447="Potencialmente no tolerable","No",IF(AA447="No tolerable","Si",""))))</f>
        <v>Si</v>
      </c>
      <c r="AC447" s="53" t="s">
        <v>306</v>
      </c>
      <c r="AD447" s="80" t="s">
        <v>230</v>
      </c>
      <c r="AE447" s="78">
        <v>0</v>
      </c>
      <c r="AF447" s="83">
        <v>0</v>
      </c>
      <c r="AG447" s="84">
        <f>IF(AE447="","",IF(AF447="","",(AE447-(AE447*AF447))))</f>
        <v>0</v>
      </c>
      <c r="AH447" s="27">
        <v>0</v>
      </c>
      <c r="AI447" s="187">
        <f t="shared" si="802"/>
        <v>0</v>
      </c>
      <c r="AJ447" s="145">
        <v>44006</v>
      </c>
      <c r="AK447" s="145" t="s">
        <v>291</v>
      </c>
      <c r="AL447" s="158" t="str">
        <f>IF(MATRIZASPECTOS[[#This Row],[(2) Tipo de valoración 2020]]="","",IF(MATRIZASPECTOS[[#This Row],[(2) Tipo de valoración 2020]]="Manual","",MATRIZASPECTOS[[#This Row],[Probabilidad]]))</f>
        <v>Certeza</v>
      </c>
      <c r="AM447" s="158" t="str">
        <f>IF(MATRIZASPECTOS[[#This Row],[(2) Tipo de valoración 2020]]="","",IF(MATRIZASPECTOS[[#This Row],[(2) Tipo de valoración 2020]]="Manual","",MATRIZASPECTOS[[#This Row],[Consecuencia]]))</f>
        <v>Alta</v>
      </c>
      <c r="AN447" s="159" t="str">
        <f t="shared" si="803"/>
        <v>Alto</v>
      </c>
      <c r="AO447" s="159">
        <f t="shared" si="804"/>
        <v>5</v>
      </c>
      <c r="AP447" s="159">
        <f t="shared" si="805"/>
        <v>5</v>
      </c>
      <c r="AQ447" s="78">
        <f t="shared" si="806"/>
        <v>25</v>
      </c>
      <c r="AR447" s="84">
        <f t="shared" si="807"/>
        <v>25</v>
      </c>
      <c r="AS447" s="78" t="str">
        <f>IF(AR447="","",IF(AR447&lt;=10,"Tolerable",IF(AR447&lt;=15,"Potencialmente no tolerable",IF(AR447&gt;15,"No tolerable",""))))</f>
        <v>No tolerable</v>
      </c>
      <c r="AT447" s="78" t="str">
        <f>IF(AS447="","",IF(AS447="Tolerable","No",IF(AS447="Potencialmente no tolerable","No",IF(AS447="No tolerable","Si",""))))</f>
        <v>Si</v>
      </c>
      <c r="AU447" s="140" t="s">
        <v>300</v>
      </c>
      <c r="AV447" s="37" t="s">
        <v>230</v>
      </c>
      <c r="AW447" s="27">
        <v>0</v>
      </c>
      <c r="AX447" s="191">
        <v>0</v>
      </c>
      <c r="AY447" s="29">
        <f t="shared" si="808"/>
        <v>0</v>
      </c>
      <c r="AZ447" s="27">
        <v>0</v>
      </c>
      <c r="BA447" s="189">
        <f t="shared" si="809"/>
        <v>0</v>
      </c>
      <c r="BB447" s="142">
        <v>44105</v>
      </c>
      <c r="BC447" s="27" t="s">
        <v>292</v>
      </c>
      <c r="BD447" s="27" t="s">
        <v>100</v>
      </c>
      <c r="BE447" s="27" t="s">
        <v>103</v>
      </c>
      <c r="BF447" s="27" t="str">
        <f t="shared" si="810"/>
        <v>Bajo</v>
      </c>
      <c r="BG447" s="27">
        <f t="shared" si="811"/>
        <v>3</v>
      </c>
      <c r="BH447" s="27">
        <f t="shared" si="812"/>
        <v>3</v>
      </c>
      <c r="BI447" s="27">
        <f t="shared" si="801"/>
        <v>9</v>
      </c>
      <c r="BJ447" s="29">
        <f t="shared" si="813"/>
        <v>9</v>
      </c>
      <c r="BK447" s="78" t="str">
        <f>IF(BJ447="","",IF(BJ447&lt;=10,"Tolerable",IF(BJ447&lt;=15,"Potencialmente no tolerable",IF(BJ447&gt;15,"No tolerable",""))))</f>
        <v>Tolerable</v>
      </c>
      <c r="BL447" s="27" t="str">
        <f t="shared" si="814"/>
        <v>No</v>
      </c>
      <c r="BM447" s="53" t="s">
        <v>405</v>
      </c>
      <c r="BN447" s="80"/>
      <c r="BO447" s="84">
        <f t="shared" si="815"/>
        <v>0</v>
      </c>
      <c r="BP447" s="83"/>
      <c r="BQ447" s="84" t="str">
        <f>IF(BO447="","",IF(BP447="","",(BO447-(BO447*BP447))))</f>
        <v/>
      </c>
      <c r="BR447" s="27"/>
      <c r="BS447" s="85" t="str">
        <f>IF(BQ447="","",IF(BR447="","",((BQ447-BR447)/BQ447)))</f>
        <v/>
      </c>
      <c r="BT447" s="86"/>
      <c r="BU447" s="78">
        <f t="shared" si="816"/>
        <v>25</v>
      </c>
      <c r="BV447" s="78" t="str">
        <f t="shared" si="817"/>
        <v>No tolerable</v>
      </c>
      <c r="BW447" s="84" t="str">
        <f>IF(BS447="","",(IF(BS447&lt;=-1%,(BU447+(ABS(BU447*BS447))),(BU447-((ABS(BU447*BS447))+BP447)))))</f>
        <v/>
      </c>
      <c r="BX447" s="78" t="str">
        <f>IF(BW447="","",IF(BW447&lt;=10,"Tolerable",IF(BW447&lt;=15,"Potencialmente no tolerable",IF(BW447&gt;15,"No tolerable",""))))</f>
        <v/>
      </c>
      <c r="BY447" s="78" t="str">
        <f>IF(BX447="","",IF(BX447="Tolerable","No",IF(BX447="Potencialmente no tolerable","No",IF(BX447="No tolerable","Si",""))))</f>
        <v/>
      </c>
      <c r="BZ447" s="79"/>
      <c r="CA447" s="80"/>
      <c r="CB447" s="84" t="str">
        <f>IF(BR447="","",BR447)</f>
        <v/>
      </c>
      <c r="CC447" s="83"/>
      <c r="CD447" s="84" t="str">
        <f>IF(CB447="","",IF(CC447="","",(CB447-(CB447*CC447))))</f>
        <v/>
      </c>
      <c r="CE447" s="27"/>
      <c r="CF447" s="85" t="str">
        <f>IF(CD447="","",IF(CE447="","",((CD447-CE447)/CD447)))</f>
        <v/>
      </c>
      <c r="CG447" s="86"/>
      <c r="CH447" s="78" t="str">
        <f>IF(BW447="","",BW447)</f>
        <v/>
      </c>
      <c r="CI447" s="78" t="str">
        <f>IF(BX447="","",BX447)</f>
        <v/>
      </c>
      <c r="CJ447" s="84" t="str">
        <f>IF(CF447="","",(IF(CF447&lt;=-1%,(CH447+(ABS(CH447*CF447))),(CH447-((ABS(CH447*CF447))+CC447)))))</f>
        <v/>
      </c>
      <c r="CK447" s="78" t="str">
        <f>IF(CJ447="","",IF(CJ447&lt;=10,"Tolerable",IF(CJ447&lt;=15,"Potencialmente no tolerable",IF(CJ447&gt;15,"No tolerable",""))))</f>
        <v/>
      </c>
      <c r="CL447" s="78" t="str">
        <f>IF(CK447="","",IF(CK447="Tolerable","No",IF(CK447="Potencialmente no tolerable","No",IF(CK447="No tolerable","Si",""))))</f>
        <v/>
      </c>
      <c r="CM447" s="79"/>
      <c r="CN447" s="80"/>
      <c r="CO447" s="84" t="str">
        <f>IF(CE447="","",CE447)</f>
        <v/>
      </c>
      <c r="CP447" s="83"/>
      <c r="CQ447" s="84" t="str">
        <f>IF(CO447="","",IF(CP447="","",(CO447-(CO447*CP447))))</f>
        <v/>
      </c>
      <c r="CR447" s="27"/>
      <c r="CS447" s="85" t="str">
        <f>IF(CQ447="","",IF(CR447="","",((CQ447-CR447)/CQ447)))</f>
        <v/>
      </c>
      <c r="CT447" s="86"/>
      <c r="CU447" s="78" t="str">
        <f>IF(CJ447="","",CJ447)</f>
        <v/>
      </c>
      <c r="CV447" s="78" t="str">
        <f>IF(CK447="","",CK447)</f>
        <v/>
      </c>
      <c r="CW447" s="84" t="str">
        <f>IF(CS447="","",(IF(CS447&lt;=-1%,(CU447+(ABS(CU447*CS447))),(CU447-((ABS(CU447*CS447))+CP447)))))</f>
        <v/>
      </c>
      <c r="CX447" s="78" t="str">
        <f>IF(CW447="","",IF(CW447&lt;=10,"Tolerable",IF(CW447&lt;=15,"Potencialmente no tolerable",IF(CW447&gt;15,"No tolerable",""))))</f>
        <v/>
      </c>
      <c r="CY447" s="78" t="str">
        <f>IF(CX447="","",IF(CX447="Tolerable","No",IF(CX447="Potencialmente no tolerable","No",IF(CX447="No tolerable","Si",""))))</f>
        <v/>
      </c>
      <c r="CZ447" s="87"/>
    </row>
    <row r="448" spans="1:104" ht="45.75" thickBot="1" x14ac:dyDescent="0.3">
      <c r="A448" s="17">
        <v>445</v>
      </c>
      <c r="B448" s="76" t="str">
        <f t="shared" si="852"/>
        <v>Gestión Documental</v>
      </c>
      <c r="C448" s="76" t="str">
        <f t="shared" si="853"/>
        <v>Consumo de materias primas e insumos</v>
      </c>
      <c r="D448" s="76" t="str">
        <f t="shared" si="854"/>
        <v>Agotamiento general de los recursos naturales</v>
      </c>
      <c r="E448" s="82">
        <v>43647</v>
      </c>
      <c r="F448" s="168" t="s">
        <v>334</v>
      </c>
      <c r="G448" s="99" t="s">
        <v>177</v>
      </c>
      <c r="H448" s="99" t="s">
        <v>354</v>
      </c>
      <c r="I448" s="77" t="s">
        <v>16</v>
      </c>
      <c r="J448" s="78" t="s">
        <v>90</v>
      </c>
      <c r="K448" s="111" t="s">
        <v>230</v>
      </c>
      <c r="L448" s="53" t="s">
        <v>272</v>
      </c>
      <c r="M448" s="80" t="s">
        <v>233</v>
      </c>
      <c r="N448" s="77" t="s">
        <v>205</v>
      </c>
      <c r="O448" s="77" t="s">
        <v>457</v>
      </c>
      <c r="P448" s="77" t="s">
        <v>24</v>
      </c>
      <c r="Q448" s="77" t="s">
        <v>63</v>
      </c>
      <c r="R448" s="78" t="s">
        <v>71</v>
      </c>
      <c r="S448" s="81" t="s">
        <v>77</v>
      </c>
      <c r="T448" s="82">
        <v>43647</v>
      </c>
      <c r="U448" s="78" t="s">
        <v>100</v>
      </c>
      <c r="V448" s="78" t="s">
        <v>102</v>
      </c>
      <c r="W448" s="78" t="str">
        <f t="shared" si="855"/>
        <v>Bajo</v>
      </c>
      <c r="X448" s="78">
        <f t="shared" ref="X448:X481" si="883">IF(U448="","",VLOOKUP(U448,MATRIZ2,2,FALSE))</f>
        <v>3</v>
      </c>
      <c r="Y448" s="78">
        <f t="shared" ref="Y448:Y481" si="884">IF(V448="","",VLOOKUP(V448,MATRIZ3,2,FALSE))</f>
        <v>1</v>
      </c>
      <c r="Z448" s="78">
        <f t="shared" si="856"/>
        <v>3</v>
      </c>
      <c r="AA448" s="78" t="str">
        <f t="shared" si="857"/>
        <v>Tolerable</v>
      </c>
      <c r="AB448" s="78" t="str">
        <f t="shared" si="858"/>
        <v>No</v>
      </c>
      <c r="AC448" s="53" t="s">
        <v>306</v>
      </c>
      <c r="AD448" s="80" t="s">
        <v>230</v>
      </c>
      <c r="AE448" s="78">
        <v>0</v>
      </c>
      <c r="AF448" s="83">
        <v>0</v>
      </c>
      <c r="AG448" s="84">
        <f t="shared" si="859"/>
        <v>0</v>
      </c>
      <c r="AH448" s="27">
        <v>0</v>
      </c>
      <c r="AI448" s="187">
        <f t="shared" si="802"/>
        <v>0</v>
      </c>
      <c r="AJ448" s="145">
        <v>44006</v>
      </c>
      <c r="AK448" s="145" t="s">
        <v>291</v>
      </c>
      <c r="AL448" s="158" t="str">
        <f>IF(MATRIZASPECTOS[[#This Row],[(2) Tipo de valoración 2020]]="","",IF(MATRIZASPECTOS[[#This Row],[(2) Tipo de valoración 2020]]="Manual","",MATRIZASPECTOS[[#This Row],[Probabilidad]]))</f>
        <v>Probable</v>
      </c>
      <c r="AM448" s="158" t="str">
        <f>IF(MATRIZASPECTOS[[#This Row],[(2) Tipo de valoración 2020]]="","",IF(MATRIZASPECTOS[[#This Row],[(2) Tipo de valoración 2020]]="Manual","",MATRIZASPECTOS[[#This Row],[Consecuencia]]))</f>
        <v>Baja</v>
      </c>
      <c r="AN448" s="159" t="str">
        <f t="shared" si="803"/>
        <v>Bajo</v>
      </c>
      <c r="AO448" s="159">
        <f t="shared" si="804"/>
        <v>3</v>
      </c>
      <c r="AP448" s="159">
        <f t="shared" si="805"/>
        <v>1</v>
      </c>
      <c r="AQ448" s="78">
        <f t="shared" si="806"/>
        <v>3</v>
      </c>
      <c r="AR448" s="84">
        <f t="shared" si="807"/>
        <v>3</v>
      </c>
      <c r="AS448" s="78" t="str">
        <f t="shared" si="860"/>
        <v>Tolerable</v>
      </c>
      <c r="AT448" s="78" t="str">
        <f t="shared" si="861"/>
        <v>No</v>
      </c>
      <c r="AU448" s="140" t="s">
        <v>300</v>
      </c>
      <c r="AV448" s="37" t="s">
        <v>230</v>
      </c>
      <c r="AW448" s="27">
        <v>0</v>
      </c>
      <c r="AX448" s="191">
        <v>0</v>
      </c>
      <c r="AY448" s="29">
        <f t="shared" si="808"/>
        <v>0</v>
      </c>
      <c r="AZ448" s="27">
        <v>0</v>
      </c>
      <c r="BA448" s="189">
        <f t="shared" si="809"/>
        <v>0</v>
      </c>
      <c r="BB448" s="145">
        <v>44105</v>
      </c>
      <c r="BC448" s="27" t="s">
        <v>292</v>
      </c>
      <c r="BD448" s="27" t="s">
        <v>99</v>
      </c>
      <c r="BE448" s="27" t="s">
        <v>102</v>
      </c>
      <c r="BF448" s="27" t="str">
        <f t="shared" si="810"/>
        <v>Bajo</v>
      </c>
      <c r="BG448" s="27">
        <f t="shared" si="811"/>
        <v>1</v>
      </c>
      <c r="BH448" s="27">
        <f t="shared" si="812"/>
        <v>1</v>
      </c>
      <c r="BI448" s="27">
        <f t="shared" si="801"/>
        <v>1</v>
      </c>
      <c r="BJ448" s="29">
        <f t="shared" si="813"/>
        <v>1</v>
      </c>
      <c r="BK448" s="78" t="str">
        <f t="shared" si="818"/>
        <v>Tolerable</v>
      </c>
      <c r="BL448" s="27" t="str">
        <f t="shared" si="814"/>
        <v>No</v>
      </c>
      <c r="BM448" s="53" t="s">
        <v>424</v>
      </c>
      <c r="BN448" s="80"/>
      <c r="BO448" s="84">
        <f t="shared" si="815"/>
        <v>0</v>
      </c>
      <c r="BP448" s="83"/>
      <c r="BQ448" s="84" t="str">
        <f t="shared" si="862"/>
        <v/>
      </c>
      <c r="BR448" s="27"/>
      <c r="BS448" s="85" t="str">
        <f t="shared" si="863"/>
        <v/>
      </c>
      <c r="BT448" s="86"/>
      <c r="BU448" s="78">
        <f t="shared" si="816"/>
        <v>3</v>
      </c>
      <c r="BV448" s="78" t="str">
        <f t="shared" si="817"/>
        <v>Tolerable</v>
      </c>
      <c r="BW448" s="84" t="str">
        <f t="shared" si="864"/>
        <v/>
      </c>
      <c r="BX448" s="78" t="str">
        <f t="shared" si="865"/>
        <v/>
      </c>
      <c r="BY448" s="78" t="str">
        <f t="shared" si="866"/>
        <v/>
      </c>
      <c r="BZ448" s="79"/>
      <c r="CA448" s="80"/>
      <c r="CB448" s="84" t="str">
        <f t="shared" si="867"/>
        <v/>
      </c>
      <c r="CC448" s="83"/>
      <c r="CD448" s="84" t="str">
        <f t="shared" si="868"/>
        <v/>
      </c>
      <c r="CE448" s="27"/>
      <c r="CF448" s="85" t="str">
        <f t="shared" si="869"/>
        <v/>
      </c>
      <c r="CG448" s="86"/>
      <c r="CH448" s="78" t="str">
        <f t="shared" si="870"/>
        <v/>
      </c>
      <c r="CI448" s="78" t="str">
        <f t="shared" si="871"/>
        <v/>
      </c>
      <c r="CJ448" s="84" t="str">
        <f t="shared" si="872"/>
        <v/>
      </c>
      <c r="CK448" s="78" t="str">
        <f t="shared" si="873"/>
        <v/>
      </c>
      <c r="CL448" s="78" t="str">
        <f t="shared" si="874"/>
        <v/>
      </c>
      <c r="CM448" s="79"/>
      <c r="CN448" s="80"/>
      <c r="CO448" s="84" t="str">
        <f t="shared" si="875"/>
        <v/>
      </c>
      <c r="CP448" s="83"/>
      <c r="CQ448" s="84" t="str">
        <f t="shared" si="876"/>
        <v/>
      </c>
      <c r="CR448" s="27"/>
      <c r="CS448" s="85" t="str">
        <f t="shared" si="877"/>
        <v/>
      </c>
      <c r="CT448" s="86"/>
      <c r="CU448" s="78" t="str">
        <f t="shared" si="878"/>
        <v/>
      </c>
      <c r="CV448" s="78" t="str">
        <f t="shared" si="879"/>
        <v/>
      </c>
      <c r="CW448" s="84" t="str">
        <f t="shared" si="880"/>
        <v/>
      </c>
      <c r="CX448" s="78" t="str">
        <f t="shared" si="881"/>
        <v/>
      </c>
      <c r="CY448" s="78" t="str">
        <f t="shared" si="882"/>
        <v/>
      </c>
      <c r="CZ448" s="87"/>
    </row>
    <row r="449" spans="1:104" ht="45.75" thickBot="1" x14ac:dyDescent="0.3">
      <c r="A449" s="17">
        <v>446</v>
      </c>
      <c r="B449" s="76" t="str">
        <f t="shared" si="852"/>
        <v>Gestión Documental</v>
      </c>
      <c r="C449" s="76" t="str">
        <f t="shared" si="853"/>
        <v>Consumo de materias primas e insumos</v>
      </c>
      <c r="D449" s="76" t="str">
        <f t="shared" si="854"/>
        <v>Agotamiento de los recursos naturales no renovables</v>
      </c>
      <c r="E449" s="82">
        <v>43647</v>
      </c>
      <c r="F449" s="168" t="s">
        <v>334</v>
      </c>
      <c r="G449" s="99" t="s">
        <v>177</v>
      </c>
      <c r="H449" s="99" t="s">
        <v>354</v>
      </c>
      <c r="I449" s="77" t="s">
        <v>16</v>
      </c>
      <c r="J449" s="78" t="s">
        <v>90</v>
      </c>
      <c r="K449" s="111" t="s">
        <v>230</v>
      </c>
      <c r="L449" s="53" t="s">
        <v>272</v>
      </c>
      <c r="M449" s="80" t="s">
        <v>233</v>
      </c>
      <c r="N449" s="77" t="s">
        <v>203</v>
      </c>
      <c r="O449" s="77" t="s">
        <v>458</v>
      </c>
      <c r="P449" s="77" t="s">
        <v>24</v>
      </c>
      <c r="Q449" s="77" t="s">
        <v>62</v>
      </c>
      <c r="R449" s="78" t="s">
        <v>71</v>
      </c>
      <c r="S449" s="81" t="s">
        <v>77</v>
      </c>
      <c r="T449" s="82">
        <v>43647</v>
      </c>
      <c r="U449" s="78" t="s">
        <v>101</v>
      </c>
      <c r="V449" s="78" t="s">
        <v>103</v>
      </c>
      <c r="W449" s="78" t="str">
        <f t="shared" si="855"/>
        <v>Moderado</v>
      </c>
      <c r="X449" s="78">
        <f t="shared" si="883"/>
        <v>5</v>
      </c>
      <c r="Y449" s="78">
        <f t="shared" si="884"/>
        <v>3</v>
      </c>
      <c r="Z449" s="78">
        <f t="shared" si="856"/>
        <v>15</v>
      </c>
      <c r="AA449" s="78" t="str">
        <f t="shared" si="857"/>
        <v>Potencialmente no tolerable</v>
      </c>
      <c r="AB449" s="78" t="str">
        <f t="shared" si="858"/>
        <v>No</v>
      </c>
      <c r="AC449" s="53" t="s">
        <v>306</v>
      </c>
      <c r="AD449" s="80" t="s">
        <v>230</v>
      </c>
      <c r="AE449" s="78">
        <v>0</v>
      </c>
      <c r="AF449" s="83">
        <v>0</v>
      </c>
      <c r="AG449" s="84">
        <f t="shared" si="859"/>
        <v>0</v>
      </c>
      <c r="AH449" s="27">
        <v>0</v>
      </c>
      <c r="AI449" s="187">
        <f t="shared" si="802"/>
        <v>0</v>
      </c>
      <c r="AJ449" s="145">
        <v>44006</v>
      </c>
      <c r="AK449" s="145" t="s">
        <v>291</v>
      </c>
      <c r="AL449" s="158" t="str">
        <f>IF(MATRIZASPECTOS[[#This Row],[(2) Tipo de valoración 2020]]="","",IF(MATRIZASPECTOS[[#This Row],[(2) Tipo de valoración 2020]]="Manual","",MATRIZASPECTOS[[#This Row],[Probabilidad]]))</f>
        <v>Certeza</v>
      </c>
      <c r="AM449" s="158" t="str">
        <f>IF(MATRIZASPECTOS[[#This Row],[(2) Tipo de valoración 2020]]="","",IF(MATRIZASPECTOS[[#This Row],[(2) Tipo de valoración 2020]]="Manual","",MATRIZASPECTOS[[#This Row],[Consecuencia]]))</f>
        <v>Moderada</v>
      </c>
      <c r="AN449" s="159" t="str">
        <f t="shared" si="803"/>
        <v>Moderado</v>
      </c>
      <c r="AO449" s="159">
        <f t="shared" si="804"/>
        <v>5</v>
      </c>
      <c r="AP449" s="159">
        <f t="shared" si="805"/>
        <v>3</v>
      </c>
      <c r="AQ449" s="78">
        <f t="shared" si="806"/>
        <v>15</v>
      </c>
      <c r="AR449" s="84">
        <f t="shared" si="807"/>
        <v>15</v>
      </c>
      <c r="AS449" s="78" t="str">
        <f t="shared" si="860"/>
        <v>Potencialmente no tolerable</v>
      </c>
      <c r="AT449" s="78" t="str">
        <f t="shared" si="861"/>
        <v>No</v>
      </c>
      <c r="AU449" s="140" t="s">
        <v>300</v>
      </c>
      <c r="AV449" s="37" t="s">
        <v>230</v>
      </c>
      <c r="AW449" s="27">
        <v>0</v>
      </c>
      <c r="AX449" s="191">
        <v>0</v>
      </c>
      <c r="AY449" s="29">
        <f t="shared" si="808"/>
        <v>0</v>
      </c>
      <c r="AZ449" s="27">
        <v>0</v>
      </c>
      <c r="BA449" s="189">
        <f t="shared" si="809"/>
        <v>0</v>
      </c>
      <c r="BB449" s="145">
        <v>44105</v>
      </c>
      <c r="BC449" s="27" t="s">
        <v>292</v>
      </c>
      <c r="BD449" s="27" t="s">
        <v>100</v>
      </c>
      <c r="BE449" s="27" t="s">
        <v>103</v>
      </c>
      <c r="BF449" s="27" t="str">
        <f t="shared" si="810"/>
        <v>Bajo</v>
      </c>
      <c r="BG449" s="27">
        <f t="shared" si="811"/>
        <v>3</v>
      </c>
      <c r="BH449" s="27">
        <f t="shared" si="812"/>
        <v>3</v>
      </c>
      <c r="BI449" s="27">
        <f t="shared" si="801"/>
        <v>9</v>
      </c>
      <c r="BJ449" s="29">
        <f t="shared" si="813"/>
        <v>9</v>
      </c>
      <c r="BK449" s="78" t="str">
        <f t="shared" si="818"/>
        <v>Tolerable</v>
      </c>
      <c r="BL449" s="27" t="str">
        <f t="shared" si="814"/>
        <v>No</v>
      </c>
      <c r="BM449" s="53" t="s">
        <v>433</v>
      </c>
      <c r="BN449" s="80"/>
      <c r="BO449" s="84">
        <f t="shared" si="815"/>
        <v>0</v>
      </c>
      <c r="BP449" s="83"/>
      <c r="BQ449" s="84" t="str">
        <f t="shared" si="862"/>
        <v/>
      </c>
      <c r="BR449" s="27"/>
      <c r="BS449" s="85" t="str">
        <f t="shared" si="863"/>
        <v/>
      </c>
      <c r="BT449" s="86"/>
      <c r="BU449" s="78">
        <f t="shared" si="816"/>
        <v>15</v>
      </c>
      <c r="BV449" s="78" t="str">
        <f t="shared" si="817"/>
        <v>Potencialmente no tolerable</v>
      </c>
      <c r="BW449" s="84" t="str">
        <f t="shared" si="864"/>
        <v/>
      </c>
      <c r="BX449" s="78" t="str">
        <f t="shared" si="865"/>
        <v/>
      </c>
      <c r="BY449" s="78" t="str">
        <f t="shared" si="866"/>
        <v/>
      </c>
      <c r="BZ449" s="79"/>
      <c r="CA449" s="80"/>
      <c r="CB449" s="84" t="str">
        <f t="shared" si="867"/>
        <v/>
      </c>
      <c r="CC449" s="83"/>
      <c r="CD449" s="84" t="str">
        <f t="shared" si="868"/>
        <v/>
      </c>
      <c r="CE449" s="27"/>
      <c r="CF449" s="85" t="str">
        <f t="shared" si="869"/>
        <v/>
      </c>
      <c r="CG449" s="86"/>
      <c r="CH449" s="78" t="str">
        <f t="shared" si="870"/>
        <v/>
      </c>
      <c r="CI449" s="78" t="str">
        <f t="shared" si="871"/>
        <v/>
      </c>
      <c r="CJ449" s="84" t="str">
        <f t="shared" si="872"/>
        <v/>
      </c>
      <c r="CK449" s="78" t="str">
        <f t="shared" si="873"/>
        <v/>
      </c>
      <c r="CL449" s="78" t="str">
        <f t="shared" si="874"/>
        <v/>
      </c>
      <c r="CM449" s="79"/>
      <c r="CN449" s="80"/>
      <c r="CO449" s="84" t="str">
        <f t="shared" si="875"/>
        <v/>
      </c>
      <c r="CP449" s="83"/>
      <c r="CQ449" s="84" t="str">
        <f t="shared" si="876"/>
        <v/>
      </c>
      <c r="CR449" s="27"/>
      <c r="CS449" s="85" t="str">
        <f t="shared" si="877"/>
        <v/>
      </c>
      <c r="CT449" s="86"/>
      <c r="CU449" s="78" t="str">
        <f t="shared" si="878"/>
        <v/>
      </c>
      <c r="CV449" s="78" t="str">
        <f t="shared" si="879"/>
        <v/>
      </c>
      <c r="CW449" s="84" t="str">
        <f t="shared" si="880"/>
        <v/>
      </c>
      <c r="CX449" s="78" t="str">
        <f t="shared" si="881"/>
        <v/>
      </c>
      <c r="CY449" s="78" t="str">
        <f t="shared" si="882"/>
        <v/>
      </c>
      <c r="CZ449" s="87"/>
    </row>
    <row r="450" spans="1:104" ht="45.75" thickBot="1" x14ac:dyDescent="0.3">
      <c r="A450" s="17">
        <v>447</v>
      </c>
      <c r="B450" s="76" t="str">
        <f t="shared" si="852"/>
        <v>Gestión Documental</v>
      </c>
      <c r="C450" s="76" t="str">
        <f t="shared" si="853"/>
        <v>Consumo de materias primas e insumos</v>
      </c>
      <c r="D450" s="76" t="str">
        <f t="shared" si="854"/>
        <v>Agotamiento de los recursos naturales no renovables</v>
      </c>
      <c r="E450" s="82">
        <v>43647</v>
      </c>
      <c r="F450" s="168" t="s">
        <v>334</v>
      </c>
      <c r="G450" s="99" t="s">
        <v>177</v>
      </c>
      <c r="H450" s="99" t="s">
        <v>354</v>
      </c>
      <c r="I450" s="77" t="s">
        <v>16</v>
      </c>
      <c r="J450" s="78" t="s">
        <v>90</v>
      </c>
      <c r="K450" s="111" t="s">
        <v>230</v>
      </c>
      <c r="L450" s="53" t="s">
        <v>272</v>
      </c>
      <c r="M450" s="80" t="s">
        <v>233</v>
      </c>
      <c r="N450" s="77" t="s">
        <v>204</v>
      </c>
      <c r="O450" s="77" t="s">
        <v>458</v>
      </c>
      <c r="P450" s="77" t="s">
        <v>24</v>
      </c>
      <c r="Q450" s="77" t="s">
        <v>62</v>
      </c>
      <c r="R450" s="78" t="s">
        <v>71</v>
      </c>
      <c r="S450" s="81" t="s">
        <v>77</v>
      </c>
      <c r="T450" s="82">
        <v>43647</v>
      </c>
      <c r="U450" s="78" t="s">
        <v>101</v>
      </c>
      <c r="V450" s="78" t="s">
        <v>103</v>
      </c>
      <c r="W450" s="78" t="str">
        <f t="shared" si="855"/>
        <v>Moderado</v>
      </c>
      <c r="X450" s="78">
        <f t="shared" si="883"/>
        <v>5</v>
      </c>
      <c r="Y450" s="78">
        <f t="shared" si="884"/>
        <v>3</v>
      </c>
      <c r="Z450" s="78">
        <f t="shared" si="856"/>
        <v>15</v>
      </c>
      <c r="AA450" s="78" t="str">
        <f t="shared" si="857"/>
        <v>Potencialmente no tolerable</v>
      </c>
      <c r="AB450" s="78" t="str">
        <f t="shared" si="858"/>
        <v>No</v>
      </c>
      <c r="AC450" s="53" t="s">
        <v>306</v>
      </c>
      <c r="AD450" s="80" t="s">
        <v>230</v>
      </c>
      <c r="AE450" s="78">
        <v>0</v>
      </c>
      <c r="AF450" s="83">
        <v>0</v>
      </c>
      <c r="AG450" s="84">
        <f t="shared" si="859"/>
        <v>0</v>
      </c>
      <c r="AH450" s="27">
        <v>0</v>
      </c>
      <c r="AI450" s="187">
        <f t="shared" si="802"/>
        <v>0</v>
      </c>
      <c r="AJ450" s="145">
        <v>44006</v>
      </c>
      <c r="AK450" s="145" t="s">
        <v>291</v>
      </c>
      <c r="AL450" s="158" t="str">
        <f>IF(MATRIZASPECTOS[[#This Row],[(2) Tipo de valoración 2020]]="","",IF(MATRIZASPECTOS[[#This Row],[(2) Tipo de valoración 2020]]="Manual","",MATRIZASPECTOS[[#This Row],[Probabilidad]]))</f>
        <v>Certeza</v>
      </c>
      <c r="AM450" s="158" t="str">
        <f>IF(MATRIZASPECTOS[[#This Row],[(2) Tipo de valoración 2020]]="","",IF(MATRIZASPECTOS[[#This Row],[(2) Tipo de valoración 2020]]="Manual","",MATRIZASPECTOS[[#This Row],[Consecuencia]]))</f>
        <v>Moderada</v>
      </c>
      <c r="AN450" s="159" t="str">
        <f t="shared" si="803"/>
        <v>Moderado</v>
      </c>
      <c r="AO450" s="159">
        <f t="shared" si="804"/>
        <v>5</v>
      </c>
      <c r="AP450" s="159">
        <f t="shared" si="805"/>
        <v>3</v>
      </c>
      <c r="AQ450" s="78">
        <f t="shared" si="806"/>
        <v>15</v>
      </c>
      <c r="AR450" s="84">
        <f t="shared" si="807"/>
        <v>15</v>
      </c>
      <c r="AS450" s="78" t="str">
        <f t="shared" si="860"/>
        <v>Potencialmente no tolerable</v>
      </c>
      <c r="AT450" s="78" t="str">
        <f t="shared" si="861"/>
        <v>No</v>
      </c>
      <c r="AU450" s="140" t="s">
        <v>300</v>
      </c>
      <c r="AV450" s="37" t="s">
        <v>230</v>
      </c>
      <c r="AW450" s="27">
        <v>0</v>
      </c>
      <c r="AX450" s="191">
        <v>0</v>
      </c>
      <c r="AY450" s="29">
        <f t="shared" si="808"/>
        <v>0</v>
      </c>
      <c r="AZ450" s="27">
        <v>0</v>
      </c>
      <c r="BA450" s="189">
        <f t="shared" si="809"/>
        <v>0</v>
      </c>
      <c r="BB450" s="145">
        <v>44105</v>
      </c>
      <c r="BC450" s="27" t="s">
        <v>292</v>
      </c>
      <c r="BD450" s="27" t="s">
        <v>100</v>
      </c>
      <c r="BE450" s="27" t="s">
        <v>103</v>
      </c>
      <c r="BF450" s="27" t="str">
        <f t="shared" si="810"/>
        <v>Bajo</v>
      </c>
      <c r="BG450" s="27">
        <f t="shared" si="811"/>
        <v>3</v>
      </c>
      <c r="BH450" s="27">
        <f t="shared" si="812"/>
        <v>3</v>
      </c>
      <c r="BI450" s="27">
        <f t="shared" si="801"/>
        <v>9</v>
      </c>
      <c r="BJ450" s="29">
        <f t="shared" si="813"/>
        <v>9</v>
      </c>
      <c r="BK450" s="78" t="str">
        <f t="shared" si="818"/>
        <v>Tolerable</v>
      </c>
      <c r="BL450" s="27" t="str">
        <f t="shared" si="814"/>
        <v>No</v>
      </c>
      <c r="BM450" s="53" t="s">
        <v>430</v>
      </c>
      <c r="BN450" s="80"/>
      <c r="BO450" s="84">
        <f t="shared" si="815"/>
        <v>0</v>
      </c>
      <c r="BP450" s="83"/>
      <c r="BQ450" s="84" t="str">
        <f t="shared" si="862"/>
        <v/>
      </c>
      <c r="BR450" s="27"/>
      <c r="BS450" s="85" t="str">
        <f t="shared" si="863"/>
        <v/>
      </c>
      <c r="BT450" s="86"/>
      <c r="BU450" s="78">
        <f t="shared" si="816"/>
        <v>15</v>
      </c>
      <c r="BV450" s="78" t="str">
        <f t="shared" si="817"/>
        <v>Potencialmente no tolerable</v>
      </c>
      <c r="BW450" s="84" t="str">
        <f t="shared" si="864"/>
        <v/>
      </c>
      <c r="BX450" s="78" t="str">
        <f t="shared" si="865"/>
        <v/>
      </c>
      <c r="BY450" s="78" t="str">
        <f t="shared" si="866"/>
        <v/>
      </c>
      <c r="BZ450" s="79"/>
      <c r="CA450" s="80"/>
      <c r="CB450" s="84" t="str">
        <f t="shared" si="867"/>
        <v/>
      </c>
      <c r="CC450" s="83"/>
      <c r="CD450" s="84" t="str">
        <f t="shared" si="868"/>
        <v/>
      </c>
      <c r="CE450" s="27"/>
      <c r="CF450" s="85" t="str">
        <f t="shared" si="869"/>
        <v/>
      </c>
      <c r="CG450" s="86"/>
      <c r="CH450" s="78" t="str">
        <f t="shared" si="870"/>
        <v/>
      </c>
      <c r="CI450" s="78" t="str">
        <f t="shared" si="871"/>
        <v/>
      </c>
      <c r="CJ450" s="84" t="str">
        <f t="shared" si="872"/>
        <v/>
      </c>
      <c r="CK450" s="78" t="str">
        <f t="shared" si="873"/>
        <v/>
      </c>
      <c r="CL450" s="78" t="str">
        <f t="shared" si="874"/>
        <v/>
      </c>
      <c r="CM450" s="79"/>
      <c r="CN450" s="80"/>
      <c r="CO450" s="84" t="str">
        <f t="shared" si="875"/>
        <v/>
      </c>
      <c r="CP450" s="83"/>
      <c r="CQ450" s="84" t="str">
        <f t="shared" si="876"/>
        <v/>
      </c>
      <c r="CR450" s="27"/>
      <c r="CS450" s="85" t="str">
        <f t="shared" si="877"/>
        <v/>
      </c>
      <c r="CT450" s="86"/>
      <c r="CU450" s="78" t="str">
        <f t="shared" si="878"/>
        <v/>
      </c>
      <c r="CV450" s="78" t="str">
        <f t="shared" si="879"/>
        <v/>
      </c>
      <c r="CW450" s="84" t="str">
        <f t="shared" si="880"/>
        <v/>
      </c>
      <c r="CX450" s="78" t="str">
        <f t="shared" si="881"/>
        <v/>
      </c>
      <c r="CY450" s="78" t="str">
        <f t="shared" si="882"/>
        <v/>
      </c>
      <c r="CZ450" s="87"/>
    </row>
    <row r="451" spans="1:104" ht="45.75" thickBot="1" x14ac:dyDescent="0.3">
      <c r="A451" s="17">
        <v>448</v>
      </c>
      <c r="B451" s="76" t="str">
        <f t="shared" si="852"/>
        <v>Gestión Documental</v>
      </c>
      <c r="C451" s="76" t="str">
        <f t="shared" si="853"/>
        <v>Consumo de materias primas e insumos</v>
      </c>
      <c r="D451" s="76" t="str">
        <f t="shared" si="854"/>
        <v>Agotamiento general de los recursos naturales</v>
      </c>
      <c r="E451" s="82">
        <v>43647</v>
      </c>
      <c r="F451" s="168" t="s">
        <v>334</v>
      </c>
      <c r="G451" s="99" t="s">
        <v>177</v>
      </c>
      <c r="H451" s="99" t="s">
        <v>354</v>
      </c>
      <c r="I451" s="77" t="s">
        <v>16</v>
      </c>
      <c r="J451" s="78" t="s">
        <v>90</v>
      </c>
      <c r="K451" s="111" t="s">
        <v>230</v>
      </c>
      <c r="L451" s="53" t="s">
        <v>272</v>
      </c>
      <c r="M451" s="80" t="s">
        <v>233</v>
      </c>
      <c r="N451" s="77" t="s">
        <v>206</v>
      </c>
      <c r="O451" s="77" t="s">
        <v>457</v>
      </c>
      <c r="P451" s="77" t="s">
        <v>24</v>
      </c>
      <c r="Q451" s="77" t="s">
        <v>63</v>
      </c>
      <c r="R451" s="78" t="s">
        <v>71</v>
      </c>
      <c r="S451" s="81" t="s">
        <v>77</v>
      </c>
      <c r="T451" s="82">
        <v>43647</v>
      </c>
      <c r="U451" s="78" t="s">
        <v>101</v>
      </c>
      <c r="V451" s="78" t="s">
        <v>102</v>
      </c>
      <c r="W451" s="78" t="str">
        <f t="shared" si="855"/>
        <v>Bajo</v>
      </c>
      <c r="X451" s="78">
        <f t="shared" si="883"/>
        <v>5</v>
      </c>
      <c r="Y451" s="78">
        <f t="shared" si="884"/>
        <v>1</v>
      </c>
      <c r="Z451" s="78">
        <f t="shared" si="856"/>
        <v>5</v>
      </c>
      <c r="AA451" s="78" t="str">
        <f t="shared" si="857"/>
        <v>Tolerable</v>
      </c>
      <c r="AB451" s="78" t="str">
        <f t="shared" si="858"/>
        <v>No</v>
      </c>
      <c r="AC451" s="53" t="s">
        <v>306</v>
      </c>
      <c r="AD451" s="80" t="s">
        <v>230</v>
      </c>
      <c r="AE451" s="78">
        <v>0</v>
      </c>
      <c r="AF451" s="83">
        <v>0</v>
      </c>
      <c r="AG451" s="84">
        <f t="shared" si="859"/>
        <v>0</v>
      </c>
      <c r="AH451" s="27">
        <v>0</v>
      </c>
      <c r="AI451" s="187">
        <f t="shared" si="802"/>
        <v>0</v>
      </c>
      <c r="AJ451" s="145">
        <v>44006</v>
      </c>
      <c r="AK451" s="145" t="s">
        <v>291</v>
      </c>
      <c r="AL451" s="158" t="str">
        <f>IF(MATRIZASPECTOS[[#This Row],[(2) Tipo de valoración 2020]]="","",IF(MATRIZASPECTOS[[#This Row],[(2) Tipo de valoración 2020]]="Manual","",MATRIZASPECTOS[[#This Row],[Probabilidad]]))</f>
        <v>Certeza</v>
      </c>
      <c r="AM451" s="158" t="str">
        <f>IF(MATRIZASPECTOS[[#This Row],[(2) Tipo de valoración 2020]]="","",IF(MATRIZASPECTOS[[#This Row],[(2) Tipo de valoración 2020]]="Manual","",MATRIZASPECTOS[[#This Row],[Consecuencia]]))</f>
        <v>Baja</v>
      </c>
      <c r="AN451" s="159" t="str">
        <f t="shared" si="803"/>
        <v>Bajo</v>
      </c>
      <c r="AO451" s="159">
        <f t="shared" si="804"/>
        <v>5</v>
      </c>
      <c r="AP451" s="159">
        <f t="shared" si="805"/>
        <v>1</v>
      </c>
      <c r="AQ451" s="78">
        <f t="shared" si="806"/>
        <v>5</v>
      </c>
      <c r="AR451" s="84">
        <f t="shared" si="807"/>
        <v>5</v>
      </c>
      <c r="AS451" s="78" t="str">
        <f t="shared" si="860"/>
        <v>Tolerable</v>
      </c>
      <c r="AT451" s="78" t="str">
        <f t="shared" si="861"/>
        <v>No</v>
      </c>
      <c r="AU451" s="140" t="s">
        <v>282</v>
      </c>
      <c r="AV451" s="37" t="s">
        <v>230</v>
      </c>
      <c r="AW451" s="27">
        <v>0</v>
      </c>
      <c r="AX451" s="191">
        <v>0</v>
      </c>
      <c r="AY451" s="29">
        <f t="shared" si="808"/>
        <v>0</v>
      </c>
      <c r="AZ451" s="27">
        <v>0</v>
      </c>
      <c r="BA451" s="189">
        <f t="shared" si="809"/>
        <v>0</v>
      </c>
      <c r="BB451" s="142">
        <v>44105</v>
      </c>
      <c r="BC451" s="27" t="s">
        <v>291</v>
      </c>
      <c r="BD451" s="27" t="str">
        <f>IF(MATRIZASPECTOS[[#This Row],[(E) Tipo de valoración extraordinaria 2020]]="","",IF(MATRIZASPECTOS[[#This Row],[(E) Tipo de valoración extraordinaria 2020]]="Manual","",MATRIZASPECTOS[[#This Row],[(2) Probabilidad]]))</f>
        <v>Certeza</v>
      </c>
      <c r="BE451" s="27" t="str">
        <f>IF(MATRIZASPECTOS[[#This Row],[(E) Tipo de valoración extraordinaria 2020]]="","",IF(MATRIZASPECTOS[[#This Row],[(E) Tipo de valoración extraordinaria 2020]]="Manual","",MATRIZASPECTOS[[#This Row],[(2) Consecuencia]]))</f>
        <v>Baja</v>
      </c>
      <c r="BF451" s="27" t="str">
        <f t="shared" si="810"/>
        <v>Bajo</v>
      </c>
      <c r="BG451" s="27">
        <f t="shared" si="811"/>
        <v>5</v>
      </c>
      <c r="BH451" s="27">
        <f t="shared" si="812"/>
        <v>1</v>
      </c>
      <c r="BI451" s="27">
        <f t="shared" si="801"/>
        <v>5</v>
      </c>
      <c r="BJ451" s="29">
        <f t="shared" si="813"/>
        <v>5</v>
      </c>
      <c r="BK451" s="78" t="str">
        <f t="shared" si="818"/>
        <v>Tolerable</v>
      </c>
      <c r="BL451" s="27" t="str">
        <f t="shared" si="814"/>
        <v>No</v>
      </c>
      <c r="BM451" s="53" t="s">
        <v>409</v>
      </c>
      <c r="BN451" s="80"/>
      <c r="BO451" s="84">
        <f t="shared" si="815"/>
        <v>0</v>
      </c>
      <c r="BP451" s="83"/>
      <c r="BQ451" s="84" t="str">
        <f t="shared" si="862"/>
        <v/>
      </c>
      <c r="BR451" s="27"/>
      <c r="BS451" s="85" t="str">
        <f t="shared" si="863"/>
        <v/>
      </c>
      <c r="BT451" s="86"/>
      <c r="BU451" s="78">
        <f t="shared" si="816"/>
        <v>5</v>
      </c>
      <c r="BV451" s="78" t="str">
        <f t="shared" si="817"/>
        <v>Tolerable</v>
      </c>
      <c r="BW451" s="84" t="str">
        <f t="shared" si="864"/>
        <v/>
      </c>
      <c r="BX451" s="78" t="str">
        <f t="shared" si="865"/>
        <v/>
      </c>
      <c r="BY451" s="78" t="str">
        <f t="shared" si="866"/>
        <v/>
      </c>
      <c r="BZ451" s="79"/>
      <c r="CA451" s="80"/>
      <c r="CB451" s="84" t="str">
        <f t="shared" si="867"/>
        <v/>
      </c>
      <c r="CC451" s="83"/>
      <c r="CD451" s="84" t="str">
        <f t="shared" si="868"/>
        <v/>
      </c>
      <c r="CE451" s="27"/>
      <c r="CF451" s="85" t="str">
        <f t="shared" si="869"/>
        <v/>
      </c>
      <c r="CG451" s="86"/>
      <c r="CH451" s="78" t="str">
        <f t="shared" si="870"/>
        <v/>
      </c>
      <c r="CI451" s="78" t="str">
        <f t="shared" si="871"/>
        <v/>
      </c>
      <c r="CJ451" s="84" t="str">
        <f t="shared" si="872"/>
        <v/>
      </c>
      <c r="CK451" s="78" t="str">
        <f t="shared" si="873"/>
        <v/>
      </c>
      <c r="CL451" s="78" t="str">
        <f t="shared" si="874"/>
        <v/>
      </c>
      <c r="CM451" s="79"/>
      <c r="CN451" s="80"/>
      <c r="CO451" s="84" t="str">
        <f t="shared" si="875"/>
        <v/>
      </c>
      <c r="CP451" s="83"/>
      <c r="CQ451" s="84" t="str">
        <f t="shared" si="876"/>
        <v/>
      </c>
      <c r="CR451" s="27"/>
      <c r="CS451" s="85" t="str">
        <f t="shared" si="877"/>
        <v/>
      </c>
      <c r="CT451" s="86"/>
      <c r="CU451" s="78" t="str">
        <f t="shared" si="878"/>
        <v/>
      </c>
      <c r="CV451" s="78" t="str">
        <f t="shared" si="879"/>
        <v/>
      </c>
      <c r="CW451" s="84" t="str">
        <f t="shared" si="880"/>
        <v/>
      </c>
      <c r="CX451" s="78" t="str">
        <f t="shared" si="881"/>
        <v/>
      </c>
      <c r="CY451" s="78" t="str">
        <f t="shared" si="882"/>
        <v/>
      </c>
      <c r="CZ451" s="87"/>
    </row>
    <row r="452" spans="1:104" ht="45.75" thickBot="1" x14ac:dyDescent="0.3">
      <c r="A452" s="17">
        <v>449</v>
      </c>
      <c r="B452" s="76" t="str">
        <f t="shared" si="852"/>
        <v>Gestión Documental</v>
      </c>
      <c r="C452" s="76" t="str">
        <f t="shared" si="853"/>
        <v>Consumo de materias primas e insumos</v>
      </c>
      <c r="D452" s="76" t="str">
        <f t="shared" si="854"/>
        <v>Agotamiento general de los recursos naturales</v>
      </c>
      <c r="E452" s="82">
        <v>43647</v>
      </c>
      <c r="F452" s="168" t="s">
        <v>334</v>
      </c>
      <c r="G452" s="99" t="s">
        <v>177</v>
      </c>
      <c r="H452" s="99" t="s">
        <v>354</v>
      </c>
      <c r="I452" s="77" t="s">
        <v>16</v>
      </c>
      <c r="J452" s="78" t="s">
        <v>90</v>
      </c>
      <c r="K452" s="111" t="s">
        <v>230</v>
      </c>
      <c r="L452" s="53" t="s">
        <v>272</v>
      </c>
      <c r="M452" s="80" t="s">
        <v>233</v>
      </c>
      <c r="N452" s="77" t="s">
        <v>207</v>
      </c>
      <c r="O452" s="77" t="s">
        <v>457</v>
      </c>
      <c r="P452" s="77" t="s">
        <v>24</v>
      </c>
      <c r="Q452" s="77" t="s">
        <v>63</v>
      </c>
      <c r="R452" s="78" t="s">
        <v>71</v>
      </c>
      <c r="S452" s="81" t="s">
        <v>77</v>
      </c>
      <c r="T452" s="82">
        <v>43647</v>
      </c>
      <c r="U452" s="78" t="s">
        <v>100</v>
      </c>
      <c r="V452" s="78" t="s">
        <v>104</v>
      </c>
      <c r="W452" s="78" t="str">
        <f t="shared" si="855"/>
        <v>Moderado</v>
      </c>
      <c r="X452" s="78">
        <f t="shared" si="883"/>
        <v>3</v>
      </c>
      <c r="Y452" s="78">
        <f t="shared" si="884"/>
        <v>5</v>
      </c>
      <c r="Z452" s="78">
        <f t="shared" si="856"/>
        <v>15</v>
      </c>
      <c r="AA452" s="78" t="str">
        <f t="shared" si="857"/>
        <v>Potencialmente no tolerable</v>
      </c>
      <c r="AB452" s="78" t="str">
        <f t="shared" si="858"/>
        <v>No</v>
      </c>
      <c r="AC452" s="53" t="s">
        <v>306</v>
      </c>
      <c r="AD452" s="80" t="s">
        <v>230</v>
      </c>
      <c r="AE452" s="27">
        <v>0</v>
      </c>
      <c r="AF452" s="28">
        <v>0</v>
      </c>
      <c r="AG452" s="84">
        <f t="shared" si="859"/>
        <v>0</v>
      </c>
      <c r="AH452" s="27">
        <v>0</v>
      </c>
      <c r="AI452" s="187">
        <f t="shared" si="802"/>
        <v>0</v>
      </c>
      <c r="AJ452" s="145">
        <v>44006</v>
      </c>
      <c r="AK452" s="145" t="s">
        <v>291</v>
      </c>
      <c r="AL452" s="158" t="str">
        <f>IF(MATRIZASPECTOS[[#This Row],[(2) Tipo de valoración 2020]]="","",IF(MATRIZASPECTOS[[#This Row],[(2) Tipo de valoración 2020]]="Manual","",MATRIZASPECTOS[[#This Row],[Probabilidad]]))</f>
        <v>Probable</v>
      </c>
      <c r="AM452" s="158" t="str">
        <f>IF(MATRIZASPECTOS[[#This Row],[(2) Tipo de valoración 2020]]="","",IF(MATRIZASPECTOS[[#This Row],[(2) Tipo de valoración 2020]]="Manual","",MATRIZASPECTOS[[#This Row],[Consecuencia]]))</f>
        <v>Alta</v>
      </c>
      <c r="AN452" s="159" t="str">
        <f t="shared" si="803"/>
        <v>Moderado</v>
      </c>
      <c r="AO452" s="159">
        <f t="shared" si="804"/>
        <v>3</v>
      </c>
      <c r="AP452" s="159">
        <f t="shared" si="805"/>
        <v>5</v>
      </c>
      <c r="AQ452" s="78">
        <f t="shared" si="806"/>
        <v>15</v>
      </c>
      <c r="AR452" s="84">
        <f t="shared" si="807"/>
        <v>15</v>
      </c>
      <c r="AS452" s="78" t="str">
        <f t="shared" si="860"/>
        <v>Potencialmente no tolerable</v>
      </c>
      <c r="AT452" s="78" t="str">
        <f t="shared" si="861"/>
        <v>No</v>
      </c>
      <c r="AU452" s="140" t="s">
        <v>300</v>
      </c>
      <c r="AV452" s="37" t="s">
        <v>230</v>
      </c>
      <c r="AW452" s="27">
        <v>0</v>
      </c>
      <c r="AX452" s="191">
        <v>0</v>
      </c>
      <c r="AY452" s="29">
        <f t="shared" si="808"/>
        <v>0</v>
      </c>
      <c r="AZ452" s="27">
        <v>0</v>
      </c>
      <c r="BA452" s="189">
        <f t="shared" si="809"/>
        <v>0</v>
      </c>
      <c r="BB452" s="142">
        <v>44105</v>
      </c>
      <c r="BC452" s="27" t="s">
        <v>291</v>
      </c>
      <c r="BD452" s="27" t="str">
        <f>IF(MATRIZASPECTOS[[#This Row],[(E) Tipo de valoración extraordinaria 2020]]="","",IF(MATRIZASPECTOS[[#This Row],[(E) Tipo de valoración extraordinaria 2020]]="Manual","",MATRIZASPECTOS[[#This Row],[(2) Probabilidad]]))</f>
        <v>Probable</v>
      </c>
      <c r="BE452" s="27" t="str">
        <f>IF(MATRIZASPECTOS[[#This Row],[(E) Tipo de valoración extraordinaria 2020]]="","",IF(MATRIZASPECTOS[[#This Row],[(E) Tipo de valoración extraordinaria 2020]]="Manual","",MATRIZASPECTOS[[#This Row],[(2) Consecuencia]]))</f>
        <v>Alta</v>
      </c>
      <c r="BF452" s="27" t="str">
        <f t="shared" si="810"/>
        <v>Moderado</v>
      </c>
      <c r="BG452" s="27">
        <f t="shared" si="811"/>
        <v>3</v>
      </c>
      <c r="BH452" s="27">
        <f t="shared" si="812"/>
        <v>5</v>
      </c>
      <c r="BI452" s="27">
        <f t="shared" ref="BI452:BI500" si="885">IF(BG452="","",IF(BH452="","",IF(BC452="Manual",(BG452*BH452),AR452)))</f>
        <v>15</v>
      </c>
      <c r="BJ452" s="29">
        <f t="shared" si="813"/>
        <v>15</v>
      </c>
      <c r="BK452" s="78" t="str">
        <f t="shared" si="818"/>
        <v>Potencialmente no tolerable</v>
      </c>
      <c r="BL452" s="27" t="str">
        <f t="shared" si="814"/>
        <v>No</v>
      </c>
      <c r="BM452" s="53" t="s">
        <v>417</v>
      </c>
      <c r="BN452" s="80"/>
      <c r="BO452" s="84">
        <f t="shared" si="815"/>
        <v>0</v>
      </c>
      <c r="BP452" s="83"/>
      <c r="BQ452" s="84" t="str">
        <f t="shared" si="862"/>
        <v/>
      </c>
      <c r="BR452" s="27"/>
      <c r="BS452" s="85" t="str">
        <f t="shared" si="863"/>
        <v/>
      </c>
      <c r="BT452" s="86"/>
      <c r="BU452" s="78">
        <f t="shared" si="816"/>
        <v>15</v>
      </c>
      <c r="BV452" s="78" t="str">
        <f t="shared" si="817"/>
        <v>Potencialmente no tolerable</v>
      </c>
      <c r="BW452" s="84" t="str">
        <f t="shared" si="864"/>
        <v/>
      </c>
      <c r="BX452" s="78" t="str">
        <f t="shared" si="865"/>
        <v/>
      </c>
      <c r="BY452" s="78" t="str">
        <f t="shared" si="866"/>
        <v/>
      </c>
      <c r="BZ452" s="79"/>
      <c r="CA452" s="80"/>
      <c r="CB452" s="84" t="str">
        <f t="shared" si="867"/>
        <v/>
      </c>
      <c r="CC452" s="83"/>
      <c r="CD452" s="84" t="str">
        <f t="shared" si="868"/>
        <v/>
      </c>
      <c r="CE452" s="27"/>
      <c r="CF452" s="85" t="str">
        <f t="shared" si="869"/>
        <v/>
      </c>
      <c r="CG452" s="86"/>
      <c r="CH452" s="78" t="str">
        <f t="shared" si="870"/>
        <v/>
      </c>
      <c r="CI452" s="78" t="str">
        <f t="shared" si="871"/>
        <v/>
      </c>
      <c r="CJ452" s="84" t="str">
        <f t="shared" si="872"/>
        <v/>
      </c>
      <c r="CK452" s="78" t="str">
        <f t="shared" si="873"/>
        <v/>
      </c>
      <c r="CL452" s="78" t="str">
        <f t="shared" si="874"/>
        <v/>
      </c>
      <c r="CM452" s="79"/>
      <c r="CN452" s="80"/>
      <c r="CO452" s="84" t="str">
        <f t="shared" si="875"/>
        <v/>
      </c>
      <c r="CP452" s="83"/>
      <c r="CQ452" s="84" t="str">
        <f t="shared" si="876"/>
        <v/>
      </c>
      <c r="CR452" s="27"/>
      <c r="CS452" s="85" t="str">
        <f t="shared" si="877"/>
        <v/>
      </c>
      <c r="CT452" s="86"/>
      <c r="CU452" s="78" t="str">
        <f t="shared" si="878"/>
        <v/>
      </c>
      <c r="CV452" s="78" t="str">
        <f t="shared" si="879"/>
        <v/>
      </c>
      <c r="CW452" s="84" t="str">
        <f t="shared" si="880"/>
        <v/>
      </c>
      <c r="CX452" s="78" t="str">
        <f t="shared" si="881"/>
        <v/>
      </c>
      <c r="CY452" s="78" t="str">
        <f t="shared" si="882"/>
        <v/>
      </c>
      <c r="CZ452" s="87"/>
    </row>
    <row r="453" spans="1:104" ht="45.75" thickBot="1" x14ac:dyDescent="0.3">
      <c r="A453" s="17">
        <v>450</v>
      </c>
      <c r="B453" s="76" t="str">
        <f t="shared" si="852"/>
        <v>Gestión Documental</v>
      </c>
      <c r="C453" s="76" t="str">
        <f t="shared" si="853"/>
        <v>Generación de empleo</v>
      </c>
      <c r="D453" s="76" t="str">
        <f t="shared" si="854"/>
        <v>Desarrollo económico y social</v>
      </c>
      <c r="E453" s="82">
        <v>43647</v>
      </c>
      <c r="F453" s="168" t="s">
        <v>334</v>
      </c>
      <c r="G453" s="99" t="s">
        <v>177</v>
      </c>
      <c r="H453" s="99" t="s">
        <v>354</v>
      </c>
      <c r="I453" s="77" t="s">
        <v>16</v>
      </c>
      <c r="J453" s="78" t="s">
        <v>90</v>
      </c>
      <c r="K453" s="111" t="s">
        <v>230</v>
      </c>
      <c r="L453" s="53" t="s">
        <v>272</v>
      </c>
      <c r="M453" s="80" t="s">
        <v>233</v>
      </c>
      <c r="N453" s="77" t="s">
        <v>213</v>
      </c>
      <c r="O453" s="77" t="s">
        <v>461</v>
      </c>
      <c r="P453" s="77" t="s">
        <v>25</v>
      </c>
      <c r="Q453" s="77" t="s">
        <v>215</v>
      </c>
      <c r="R453" s="78" t="s">
        <v>72</v>
      </c>
      <c r="S453" s="81" t="s">
        <v>78</v>
      </c>
      <c r="T453" s="82">
        <v>43647</v>
      </c>
      <c r="U453" s="78" t="s">
        <v>101</v>
      </c>
      <c r="V453" s="78" t="s">
        <v>103</v>
      </c>
      <c r="W453" s="78" t="str">
        <f t="shared" si="855"/>
        <v>Moderado</v>
      </c>
      <c r="X453" s="78">
        <f t="shared" si="883"/>
        <v>5</v>
      </c>
      <c r="Y453" s="78">
        <f t="shared" si="884"/>
        <v>3</v>
      </c>
      <c r="Z453" s="78">
        <f t="shared" si="856"/>
        <v>15</v>
      </c>
      <c r="AA453" s="78" t="str">
        <f t="shared" si="857"/>
        <v>Potencialmente no tolerable</v>
      </c>
      <c r="AB453" s="78" t="str">
        <f t="shared" si="858"/>
        <v>No</v>
      </c>
      <c r="AC453" s="53" t="s">
        <v>306</v>
      </c>
      <c r="AD453" s="80" t="s">
        <v>230</v>
      </c>
      <c r="AE453" s="78">
        <v>0</v>
      </c>
      <c r="AF453" s="83">
        <v>0</v>
      </c>
      <c r="AG453" s="84">
        <f t="shared" si="859"/>
        <v>0</v>
      </c>
      <c r="AH453" s="27">
        <v>0</v>
      </c>
      <c r="AI453" s="187">
        <f t="shared" si="802"/>
        <v>0</v>
      </c>
      <c r="AJ453" s="145">
        <v>44006</v>
      </c>
      <c r="AK453" s="145" t="s">
        <v>291</v>
      </c>
      <c r="AL453" s="158" t="str">
        <f>IF(MATRIZASPECTOS[[#This Row],[(2) Tipo de valoración 2020]]="","",IF(MATRIZASPECTOS[[#This Row],[(2) Tipo de valoración 2020]]="Manual","",MATRIZASPECTOS[[#This Row],[Probabilidad]]))</f>
        <v>Certeza</v>
      </c>
      <c r="AM453" s="158" t="str">
        <f>IF(MATRIZASPECTOS[[#This Row],[(2) Tipo de valoración 2020]]="","",IF(MATRIZASPECTOS[[#This Row],[(2) Tipo de valoración 2020]]="Manual","",MATRIZASPECTOS[[#This Row],[Consecuencia]]))</f>
        <v>Moderada</v>
      </c>
      <c r="AN453" s="159" t="str">
        <f t="shared" si="803"/>
        <v>Moderado</v>
      </c>
      <c r="AO453" s="159">
        <f t="shared" si="804"/>
        <v>5</v>
      </c>
      <c r="AP453" s="159">
        <f t="shared" si="805"/>
        <v>3</v>
      </c>
      <c r="AQ453" s="78">
        <f t="shared" si="806"/>
        <v>15</v>
      </c>
      <c r="AR453" s="84">
        <f t="shared" si="807"/>
        <v>15</v>
      </c>
      <c r="AS453" s="78" t="str">
        <f t="shared" si="860"/>
        <v>Potencialmente no tolerable</v>
      </c>
      <c r="AT453" s="78" t="str">
        <f t="shared" si="861"/>
        <v>No</v>
      </c>
      <c r="AU453" s="140" t="s">
        <v>300</v>
      </c>
      <c r="AV453" s="37" t="s">
        <v>230</v>
      </c>
      <c r="AW453" s="27">
        <v>0</v>
      </c>
      <c r="AX453" s="191">
        <v>0</v>
      </c>
      <c r="AY453" s="29">
        <f t="shared" si="808"/>
        <v>0</v>
      </c>
      <c r="AZ453" s="27">
        <v>0</v>
      </c>
      <c r="BA453" s="189">
        <f t="shared" si="809"/>
        <v>0</v>
      </c>
      <c r="BB453" s="142">
        <v>44105</v>
      </c>
      <c r="BC453" s="27" t="s">
        <v>291</v>
      </c>
      <c r="BD453" s="27" t="str">
        <f>IF(MATRIZASPECTOS[[#This Row],[(E) Tipo de valoración extraordinaria 2020]]="","",IF(MATRIZASPECTOS[[#This Row],[(E) Tipo de valoración extraordinaria 2020]]="Manual","",MATRIZASPECTOS[[#This Row],[(2) Probabilidad]]))</f>
        <v>Certeza</v>
      </c>
      <c r="BE453" s="27" t="str">
        <f>IF(MATRIZASPECTOS[[#This Row],[(E) Tipo de valoración extraordinaria 2020]]="","",IF(MATRIZASPECTOS[[#This Row],[(E) Tipo de valoración extraordinaria 2020]]="Manual","",MATRIZASPECTOS[[#This Row],[(2) Consecuencia]]))</f>
        <v>Moderada</v>
      </c>
      <c r="BF453" s="27" t="str">
        <f t="shared" si="810"/>
        <v>Moderado</v>
      </c>
      <c r="BG453" s="27">
        <f t="shared" si="811"/>
        <v>5</v>
      </c>
      <c r="BH453" s="27">
        <f t="shared" si="812"/>
        <v>3</v>
      </c>
      <c r="BI453" s="27">
        <f t="shared" si="885"/>
        <v>15</v>
      </c>
      <c r="BJ453" s="29">
        <f t="shared" si="813"/>
        <v>15</v>
      </c>
      <c r="BK453" s="78" t="str">
        <f t="shared" si="818"/>
        <v>Potencialmente no tolerable</v>
      </c>
      <c r="BL453" s="27" t="str">
        <f t="shared" si="814"/>
        <v>No</v>
      </c>
      <c r="BM453" s="53" t="s">
        <v>418</v>
      </c>
      <c r="BN453" s="80"/>
      <c r="BO453" s="84">
        <f t="shared" si="815"/>
        <v>0</v>
      </c>
      <c r="BP453" s="83"/>
      <c r="BQ453" s="84" t="str">
        <f t="shared" si="862"/>
        <v/>
      </c>
      <c r="BR453" s="27"/>
      <c r="BS453" s="85" t="str">
        <f t="shared" si="863"/>
        <v/>
      </c>
      <c r="BT453" s="86"/>
      <c r="BU453" s="78">
        <f t="shared" si="816"/>
        <v>15</v>
      </c>
      <c r="BV453" s="78" t="str">
        <f t="shared" si="817"/>
        <v>Potencialmente no tolerable</v>
      </c>
      <c r="BW453" s="84" t="str">
        <f t="shared" si="864"/>
        <v/>
      </c>
      <c r="BX453" s="78" t="str">
        <f t="shared" si="865"/>
        <v/>
      </c>
      <c r="BY453" s="78" t="str">
        <f t="shared" si="866"/>
        <v/>
      </c>
      <c r="BZ453" s="79"/>
      <c r="CA453" s="80"/>
      <c r="CB453" s="84" t="str">
        <f t="shared" si="867"/>
        <v/>
      </c>
      <c r="CC453" s="83"/>
      <c r="CD453" s="84" t="str">
        <f t="shared" si="868"/>
        <v/>
      </c>
      <c r="CE453" s="27"/>
      <c r="CF453" s="85" t="str">
        <f t="shared" si="869"/>
        <v/>
      </c>
      <c r="CG453" s="86"/>
      <c r="CH453" s="78" t="str">
        <f t="shared" si="870"/>
        <v/>
      </c>
      <c r="CI453" s="78" t="str">
        <f t="shared" si="871"/>
        <v/>
      </c>
      <c r="CJ453" s="84" t="str">
        <f t="shared" si="872"/>
        <v/>
      </c>
      <c r="CK453" s="78" t="str">
        <f t="shared" si="873"/>
        <v/>
      </c>
      <c r="CL453" s="78" t="str">
        <f t="shared" si="874"/>
        <v/>
      </c>
      <c r="CM453" s="79"/>
      <c r="CN453" s="80"/>
      <c r="CO453" s="84" t="str">
        <f t="shared" si="875"/>
        <v/>
      </c>
      <c r="CP453" s="83"/>
      <c r="CQ453" s="84" t="str">
        <f t="shared" si="876"/>
        <v/>
      </c>
      <c r="CR453" s="27"/>
      <c r="CS453" s="85" t="str">
        <f t="shared" si="877"/>
        <v/>
      </c>
      <c r="CT453" s="86"/>
      <c r="CU453" s="78" t="str">
        <f t="shared" si="878"/>
        <v/>
      </c>
      <c r="CV453" s="78" t="str">
        <f t="shared" si="879"/>
        <v/>
      </c>
      <c r="CW453" s="84" t="str">
        <f t="shared" si="880"/>
        <v/>
      </c>
      <c r="CX453" s="78" t="str">
        <f t="shared" si="881"/>
        <v/>
      </c>
      <c r="CY453" s="78" t="str">
        <f t="shared" si="882"/>
        <v/>
      </c>
      <c r="CZ453" s="87"/>
    </row>
    <row r="454" spans="1:104" ht="45.75" thickBot="1" x14ac:dyDescent="0.3">
      <c r="A454" s="17">
        <v>451</v>
      </c>
      <c r="B454" s="76" t="str">
        <f t="shared" si="852"/>
        <v>Gestión Documental</v>
      </c>
      <c r="C454" s="76" t="str">
        <f t="shared" si="853"/>
        <v>Generación de vertimientos</v>
      </c>
      <c r="D454" s="76" t="str">
        <f t="shared" si="854"/>
        <v>Contaminación por descarga de aguas residuales domésticas</v>
      </c>
      <c r="E454" s="82">
        <v>43647</v>
      </c>
      <c r="F454" s="168" t="s">
        <v>334</v>
      </c>
      <c r="G454" s="99" t="s">
        <v>177</v>
      </c>
      <c r="H454" s="99" t="s">
        <v>354</v>
      </c>
      <c r="I454" s="77" t="s">
        <v>16</v>
      </c>
      <c r="J454" s="78" t="s">
        <v>90</v>
      </c>
      <c r="K454" s="111" t="s">
        <v>230</v>
      </c>
      <c r="L454" s="53" t="s">
        <v>272</v>
      </c>
      <c r="M454" s="80" t="s">
        <v>68</v>
      </c>
      <c r="N454" s="77" t="s">
        <v>208</v>
      </c>
      <c r="O454" s="77" t="s">
        <v>461</v>
      </c>
      <c r="P454" s="77" t="s">
        <v>20</v>
      </c>
      <c r="Q454" s="77" t="s">
        <v>50</v>
      </c>
      <c r="R454" s="78" t="s">
        <v>71</v>
      </c>
      <c r="S454" s="81" t="s">
        <v>75</v>
      </c>
      <c r="T454" s="82">
        <v>43647</v>
      </c>
      <c r="U454" s="78" t="s">
        <v>101</v>
      </c>
      <c r="V454" s="78" t="s">
        <v>103</v>
      </c>
      <c r="W454" s="78" t="str">
        <f t="shared" si="855"/>
        <v>Moderado</v>
      </c>
      <c r="X454" s="78">
        <f t="shared" si="883"/>
        <v>5</v>
      </c>
      <c r="Y454" s="78">
        <f t="shared" si="884"/>
        <v>3</v>
      </c>
      <c r="Z454" s="78">
        <f t="shared" si="856"/>
        <v>15</v>
      </c>
      <c r="AA454" s="78" t="str">
        <f t="shared" si="857"/>
        <v>Potencialmente no tolerable</v>
      </c>
      <c r="AB454" s="78" t="str">
        <f t="shared" si="858"/>
        <v>No</v>
      </c>
      <c r="AC454" s="53" t="s">
        <v>306</v>
      </c>
      <c r="AD454" s="80" t="s">
        <v>230</v>
      </c>
      <c r="AE454" s="78">
        <v>0</v>
      </c>
      <c r="AF454" s="83">
        <v>0</v>
      </c>
      <c r="AG454" s="84">
        <f t="shared" si="859"/>
        <v>0</v>
      </c>
      <c r="AH454" s="27">
        <v>0</v>
      </c>
      <c r="AI454" s="187">
        <f t="shared" ref="AI454:AI500" si="886">IF(AG454="","",IF(AH454="","",IF(AH454=0,0,((AG454-AH454)/AG454))))</f>
        <v>0</v>
      </c>
      <c r="AJ454" s="145">
        <v>44006</v>
      </c>
      <c r="AK454" s="145" t="s">
        <v>291</v>
      </c>
      <c r="AL454" s="158" t="str">
        <f>IF(MATRIZASPECTOS[[#This Row],[(2) Tipo de valoración 2020]]="","",IF(MATRIZASPECTOS[[#This Row],[(2) Tipo de valoración 2020]]="Manual","",MATRIZASPECTOS[[#This Row],[Probabilidad]]))</f>
        <v>Certeza</v>
      </c>
      <c r="AM454" s="158" t="str">
        <f>IF(MATRIZASPECTOS[[#This Row],[(2) Tipo de valoración 2020]]="","",IF(MATRIZASPECTOS[[#This Row],[(2) Tipo de valoración 2020]]="Manual","",MATRIZASPECTOS[[#This Row],[Consecuencia]]))</f>
        <v>Moderada</v>
      </c>
      <c r="AN454" s="159" t="str">
        <f t="shared" ref="AN454:AN500" si="887">IF(AQ454="","",IF(AQ454&lt;=10,"Bajo",IF(AQ454&lt;=15,"Moderado",IF(AQ454&gt;15,"Alto",""))))</f>
        <v>Moderado</v>
      </c>
      <c r="AO454" s="159">
        <f t="shared" ref="AO454:AO500" si="888">IF(AL454="","",VLOOKUP(AL454,MATRIZ2,2,FALSE))</f>
        <v>5</v>
      </c>
      <c r="AP454" s="159">
        <f t="shared" ref="AP454:AP500" si="889">IF(AM454="","",VLOOKUP(AM454,MATRIZ3,2,FALSE))</f>
        <v>3</v>
      </c>
      <c r="AQ454" s="78">
        <f t="shared" ref="AQ454:AQ500" si="890">IF(AO454="","",IF(AP454="","",(AO454*AP454)))</f>
        <v>15</v>
      </c>
      <c r="AR454" s="84">
        <f t="shared" ref="AR454:AR500" si="891">IF(AI454="","",(IF(AI454&lt;=-1%,(AQ454+(ABS(AQ454*AI454))),(AQ454-((ABS(AQ454*AI454))+AF454)))))</f>
        <v>15</v>
      </c>
      <c r="AS454" s="78" t="str">
        <f t="shared" si="860"/>
        <v>Potencialmente no tolerable</v>
      </c>
      <c r="AT454" s="78" t="str">
        <f t="shared" si="861"/>
        <v>No</v>
      </c>
      <c r="AU454" s="140" t="s">
        <v>282</v>
      </c>
      <c r="AV454" s="37" t="s">
        <v>230</v>
      </c>
      <c r="AW454" s="27">
        <v>0</v>
      </c>
      <c r="AX454" s="191">
        <v>0</v>
      </c>
      <c r="AY454" s="29">
        <f t="shared" ref="AY454:AY500" si="892">IF(AW454="","",IF(AX454="","",(AW454-(AW454*AX454))))</f>
        <v>0</v>
      </c>
      <c r="AZ454" s="27">
        <v>0</v>
      </c>
      <c r="BA454" s="189">
        <f t="shared" ref="BA454:BA500" si="893">IF(AY454="","",IF(AZ454="","",IF(AZ454=0,0,((AY454-AZ454)/AY454))))</f>
        <v>0</v>
      </c>
      <c r="BB454" s="145">
        <v>44105</v>
      </c>
      <c r="BC454" s="27" t="s">
        <v>292</v>
      </c>
      <c r="BD454" s="27" t="s">
        <v>99</v>
      </c>
      <c r="BE454" s="27" t="s">
        <v>103</v>
      </c>
      <c r="BF454" s="27" t="str">
        <f t="shared" ref="BF454:BF500" si="894">IF(BI454="","",IF(BI454&lt;=10,"Bajo",IF(BI454&lt;=15,"Moderado",IF(BI454&gt;15,"Alto",""))))</f>
        <v>Bajo</v>
      </c>
      <c r="BG454" s="27">
        <f t="shared" ref="BG454:BG500" si="895">IF(BD454="","",VLOOKUP(BD454,MATRIZ2,2,FALSE))</f>
        <v>1</v>
      </c>
      <c r="BH454" s="27">
        <f t="shared" ref="BH454:BH500" si="896">IF(BE454="","",VLOOKUP(BE454,MATRIZ3,2,FALSE))</f>
        <v>3</v>
      </c>
      <c r="BI454" s="27">
        <f t="shared" si="885"/>
        <v>3</v>
      </c>
      <c r="BJ454" s="29">
        <f t="shared" ref="BJ454:BJ500" si="897">IF(BA454="","",(IF(BA454&lt;=-1%,(BI454+(ABS(BI454*BA454))),(BI454-((ABS(BI454*BA454))+AX454)))))</f>
        <v>3</v>
      </c>
      <c r="BK454" s="78" t="str">
        <f t="shared" si="818"/>
        <v>Tolerable</v>
      </c>
      <c r="BL454" s="27" t="str">
        <f t="shared" ref="BL454:BL500" si="898">IF(BK454="","",IF(BK454="Tolerable","No",IF(BK454="Potencialmente no tolerable","No",IF(BK454="No tolerable","Si",""))))</f>
        <v>No</v>
      </c>
      <c r="BM454" s="53" t="s">
        <v>399</v>
      </c>
      <c r="BN454" s="80"/>
      <c r="BO454" s="84">
        <f t="shared" ref="BO454:BO500" si="899">IF(AH454="","",AH454)</f>
        <v>0</v>
      </c>
      <c r="BP454" s="83"/>
      <c r="BQ454" s="84" t="str">
        <f t="shared" si="862"/>
        <v/>
      </c>
      <c r="BR454" s="27"/>
      <c r="BS454" s="85" t="str">
        <f t="shared" si="863"/>
        <v/>
      </c>
      <c r="BT454" s="86"/>
      <c r="BU454" s="78">
        <f t="shared" ref="BU454:BU500" si="900">IF(AR454="","",AR454)</f>
        <v>15</v>
      </c>
      <c r="BV454" s="78" t="str">
        <f t="shared" ref="BV454:BV500" si="901">IF(AS454="","",AS454)</f>
        <v>Potencialmente no tolerable</v>
      </c>
      <c r="BW454" s="84" t="str">
        <f t="shared" si="864"/>
        <v/>
      </c>
      <c r="BX454" s="78" t="str">
        <f t="shared" si="865"/>
        <v/>
      </c>
      <c r="BY454" s="78" t="str">
        <f t="shared" si="866"/>
        <v/>
      </c>
      <c r="BZ454" s="79"/>
      <c r="CA454" s="80"/>
      <c r="CB454" s="84" t="str">
        <f t="shared" si="867"/>
        <v/>
      </c>
      <c r="CC454" s="83"/>
      <c r="CD454" s="84" t="str">
        <f t="shared" si="868"/>
        <v/>
      </c>
      <c r="CE454" s="27"/>
      <c r="CF454" s="85" t="str">
        <f t="shared" si="869"/>
        <v/>
      </c>
      <c r="CG454" s="86"/>
      <c r="CH454" s="78" t="str">
        <f t="shared" si="870"/>
        <v/>
      </c>
      <c r="CI454" s="78" t="str">
        <f t="shared" si="871"/>
        <v/>
      </c>
      <c r="CJ454" s="84" t="str">
        <f t="shared" si="872"/>
        <v/>
      </c>
      <c r="CK454" s="78" t="str">
        <f t="shared" si="873"/>
        <v/>
      </c>
      <c r="CL454" s="78" t="str">
        <f t="shared" si="874"/>
        <v/>
      </c>
      <c r="CM454" s="79"/>
      <c r="CN454" s="80"/>
      <c r="CO454" s="84" t="str">
        <f t="shared" si="875"/>
        <v/>
      </c>
      <c r="CP454" s="83"/>
      <c r="CQ454" s="84" t="str">
        <f t="shared" si="876"/>
        <v/>
      </c>
      <c r="CR454" s="27"/>
      <c r="CS454" s="85" t="str">
        <f t="shared" si="877"/>
        <v/>
      </c>
      <c r="CT454" s="86"/>
      <c r="CU454" s="78" t="str">
        <f t="shared" si="878"/>
        <v/>
      </c>
      <c r="CV454" s="78" t="str">
        <f t="shared" si="879"/>
        <v/>
      </c>
      <c r="CW454" s="84" t="str">
        <f t="shared" si="880"/>
        <v/>
      </c>
      <c r="CX454" s="78" t="str">
        <f t="shared" si="881"/>
        <v/>
      </c>
      <c r="CY454" s="78" t="str">
        <f t="shared" si="882"/>
        <v/>
      </c>
      <c r="CZ454" s="87"/>
    </row>
    <row r="455" spans="1:104" ht="72.75" thickBot="1" x14ac:dyDescent="0.3">
      <c r="A455" s="17">
        <v>452</v>
      </c>
      <c r="B455" s="76" t="str">
        <f t="shared" si="852"/>
        <v>Gestión Documental</v>
      </c>
      <c r="C455" s="76" t="str">
        <f t="shared" si="853"/>
        <v>Generación de residuos</v>
      </c>
      <c r="D455" s="76" t="str">
        <f t="shared" si="854"/>
        <v>Contaminación por generación de residuos ordinarios</v>
      </c>
      <c r="E455" s="82">
        <v>43647</v>
      </c>
      <c r="F455" s="168" t="s">
        <v>334</v>
      </c>
      <c r="G455" s="99" t="s">
        <v>177</v>
      </c>
      <c r="H455" s="99" t="s">
        <v>354</v>
      </c>
      <c r="I455" s="77" t="s">
        <v>16</v>
      </c>
      <c r="J455" s="78" t="s">
        <v>90</v>
      </c>
      <c r="K455" s="111" t="s">
        <v>230</v>
      </c>
      <c r="L455" s="53" t="s">
        <v>272</v>
      </c>
      <c r="M455" s="80" t="s">
        <v>68</v>
      </c>
      <c r="N455" s="77" t="s">
        <v>209</v>
      </c>
      <c r="O455" s="77" t="s">
        <v>461</v>
      </c>
      <c r="P455" s="77" t="s">
        <v>23</v>
      </c>
      <c r="Q455" s="77" t="s">
        <v>55</v>
      </c>
      <c r="R455" s="78" t="s">
        <v>71</v>
      </c>
      <c r="S455" s="81" t="s">
        <v>76</v>
      </c>
      <c r="T455" s="82">
        <v>43647</v>
      </c>
      <c r="U455" s="78" t="s">
        <v>101</v>
      </c>
      <c r="V455" s="78" t="s">
        <v>104</v>
      </c>
      <c r="W455" s="78" t="str">
        <f t="shared" si="855"/>
        <v>Alto</v>
      </c>
      <c r="X455" s="78">
        <f t="shared" si="883"/>
        <v>5</v>
      </c>
      <c r="Y455" s="78">
        <f t="shared" si="884"/>
        <v>5</v>
      </c>
      <c r="Z455" s="78">
        <f t="shared" si="856"/>
        <v>25</v>
      </c>
      <c r="AA455" s="78" t="str">
        <f t="shared" si="857"/>
        <v>No tolerable</v>
      </c>
      <c r="AB455" s="78" t="str">
        <f t="shared" si="858"/>
        <v>Si</v>
      </c>
      <c r="AC455" s="53" t="s">
        <v>308</v>
      </c>
      <c r="AD455" s="80" t="s">
        <v>284</v>
      </c>
      <c r="AE455" s="78">
        <v>0.97</v>
      </c>
      <c r="AF455" s="83">
        <v>0</v>
      </c>
      <c r="AG455" s="84">
        <f t="shared" si="859"/>
        <v>0.97</v>
      </c>
      <c r="AH455" s="27">
        <v>0.74</v>
      </c>
      <c r="AI455" s="187">
        <f t="shared" si="886"/>
        <v>0.23711340206185566</v>
      </c>
      <c r="AJ455" s="145">
        <v>44006</v>
      </c>
      <c r="AK455" s="145" t="s">
        <v>291</v>
      </c>
      <c r="AL455" s="158" t="str">
        <f>IF(MATRIZASPECTOS[[#This Row],[(2) Tipo de valoración 2020]]="","",IF(MATRIZASPECTOS[[#This Row],[(2) Tipo de valoración 2020]]="Manual","",MATRIZASPECTOS[[#This Row],[Probabilidad]]))</f>
        <v>Certeza</v>
      </c>
      <c r="AM455" s="158" t="str">
        <f>IF(MATRIZASPECTOS[[#This Row],[(2) Tipo de valoración 2020]]="","",IF(MATRIZASPECTOS[[#This Row],[(2) Tipo de valoración 2020]]="Manual","",MATRIZASPECTOS[[#This Row],[Consecuencia]]))</f>
        <v>Alta</v>
      </c>
      <c r="AN455" s="159" t="str">
        <f t="shared" si="887"/>
        <v>Alto</v>
      </c>
      <c r="AO455" s="159">
        <f t="shared" si="888"/>
        <v>5</v>
      </c>
      <c r="AP455" s="159">
        <f t="shared" si="889"/>
        <v>5</v>
      </c>
      <c r="AQ455" s="78">
        <f t="shared" si="890"/>
        <v>25</v>
      </c>
      <c r="AR455" s="84">
        <f t="shared" si="891"/>
        <v>19.072164948453608</v>
      </c>
      <c r="AS455" s="78" t="str">
        <f t="shared" si="860"/>
        <v>No tolerable</v>
      </c>
      <c r="AT455" s="78" t="str">
        <f t="shared" si="861"/>
        <v>Si</v>
      </c>
      <c r="AU455" s="140" t="s">
        <v>285</v>
      </c>
      <c r="AV455" s="37" t="s">
        <v>284</v>
      </c>
      <c r="AW455" s="27">
        <v>0.74</v>
      </c>
      <c r="AX455" s="191">
        <v>-0.18</v>
      </c>
      <c r="AY455" s="29">
        <f t="shared" si="892"/>
        <v>0.87319999999999998</v>
      </c>
      <c r="AZ455" s="27">
        <v>0.28000000000000003</v>
      </c>
      <c r="BA455" s="189">
        <f t="shared" si="893"/>
        <v>0.67934035730645892</v>
      </c>
      <c r="BB455" s="143">
        <v>44105</v>
      </c>
      <c r="BC455" s="27" t="s">
        <v>291</v>
      </c>
      <c r="BD455" s="27" t="str">
        <f>IF(MATRIZASPECTOS[[#This Row],[(E) Tipo de valoración extraordinaria 2020]]="","",IF(MATRIZASPECTOS[[#This Row],[(E) Tipo de valoración extraordinaria 2020]]="Manual","",MATRIZASPECTOS[[#This Row],[(2) Probabilidad]]))</f>
        <v>Certeza</v>
      </c>
      <c r="BE455" s="27" t="str">
        <f>IF(MATRIZASPECTOS[[#This Row],[(E) Tipo de valoración extraordinaria 2020]]="","",IF(MATRIZASPECTOS[[#This Row],[(E) Tipo de valoración extraordinaria 2020]]="Manual","",MATRIZASPECTOS[[#This Row],[(2) Consecuencia]]))</f>
        <v>Alta</v>
      </c>
      <c r="BF455" s="27" t="str">
        <f t="shared" si="894"/>
        <v>Alto</v>
      </c>
      <c r="BG455" s="27">
        <f t="shared" si="895"/>
        <v>5</v>
      </c>
      <c r="BH455" s="27">
        <f t="shared" si="896"/>
        <v>5</v>
      </c>
      <c r="BI455" s="29">
        <f t="shared" si="885"/>
        <v>19.072164948453608</v>
      </c>
      <c r="BJ455" s="29">
        <f t="shared" si="897"/>
        <v>6.2956735977634128</v>
      </c>
      <c r="BK455" s="78" t="str">
        <f t="shared" si="818"/>
        <v>Tolerable</v>
      </c>
      <c r="BL455" s="27" t="str">
        <f t="shared" si="898"/>
        <v>No</v>
      </c>
      <c r="BM455" s="53" t="s">
        <v>454</v>
      </c>
      <c r="BN455" s="80"/>
      <c r="BO455" s="84">
        <f t="shared" si="899"/>
        <v>0.74</v>
      </c>
      <c r="BP455" s="83"/>
      <c r="BQ455" s="84" t="str">
        <f t="shared" si="862"/>
        <v/>
      </c>
      <c r="BR455" s="27"/>
      <c r="BS455" s="85" t="str">
        <f t="shared" si="863"/>
        <v/>
      </c>
      <c r="BT455" s="86"/>
      <c r="BU455" s="78">
        <f t="shared" si="900"/>
        <v>19.072164948453608</v>
      </c>
      <c r="BV455" s="78" t="str">
        <f t="shared" si="901"/>
        <v>No tolerable</v>
      </c>
      <c r="BW455" s="84" t="str">
        <f t="shared" si="864"/>
        <v/>
      </c>
      <c r="BX455" s="78" t="str">
        <f t="shared" si="865"/>
        <v/>
      </c>
      <c r="BY455" s="78" t="str">
        <f t="shared" si="866"/>
        <v/>
      </c>
      <c r="BZ455" s="79"/>
      <c r="CA455" s="80"/>
      <c r="CB455" s="84" t="str">
        <f t="shared" si="867"/>
        <v/>
      </c>
      <c r="CC455" s="83"/>
      <c r="CD455" s="84" t="str">
        <f t="shared" si="868"/>
        <v/>
      </c>
      <c r="CE455" s="27"/>
      <c r="CF455" s="85" t="str">
        <f t="shared" si="869"/>
        <v/>
      </c>
      <c r="CG455" s="86"/>
      <c r="CH455" s="78" t="str">
        <f t="shared" si="870"/>
        <v/>
      </c>
      <c r="CI455" s="78" t="str">
        <f t="shared" si="871"/>
        <v/>
      </c>
      <c r="CJ455" s="84" t="str">
        <f t="shared" si="872"/>
        <v/>
      </c>
      <c r="CK455" s="78" t="str">
        <f t="shared" si="873"/>
        <v/>
      </c>
      <c r="CL455" s="78" t="str">
        <f t="shared" si="874"/>
        <v/>
      </c>
      <c r="CM455" s="79"/>
      <c r="CN455" s="80"/>
      <c r="CO455" s="84" t="str">
        <f t="shared" si="875"/>
        <v/>
      </c>
      <c r="CP455" s="83"/>
      <c r="CQ455" s="84" t="str">
        <f t="shared" si="876"/>
        <v/>
      </c>
      <c r="CR455" s="27"/>
      <c r="CS455" s="85" t="str">
        <f t="shared" si="877"/>
        <v/>
      </c>
      <c r="CT455" s="86"/>
      <c r="CU455" s="78" t="str">
        <f t="shared" si="878"/>
        <v/>
      </c>
      <c r="CV455" s="78" t="str">
        <f t="shared" si="879"/>
        <v/>
      </c>
      <c r="CW455" s="84" t="str">
        <f t="shared" si="880"/>
        <v/>
      </c>
      <c r="CX455" s="78" t="str">
        <f t="shared" si="881"/>
        <v/>
      </c>
      <c r="CY455" s="78" t="str">
        <f t="shared" si="882"/>
        <v/>
      </c>
      <c r="CZ455" s="87"/>
    </row>
    <row r="456" spans="1:104" ht="45.75" thickBot="1" x14ac:dyDescent="0.3">
      <c r="A456" s="17">
        <v>453</v>
      </c>
      <c r="B456" s="18" t="str">
        <f>IF(I456="","",I456)</f>
        <v>Gestión Documental</v>
      </c>
      <c r="C456" s="18" t="str">
        <f>IF(P456="","",P456)</f>
        <v>Generación de residuos</v>
      </c>
      <c r="D456" s="18" t="str">
        <f>IF(Q456="","",Q456)</f>
        <v>Aprovechamiento de residuos reutilizables</v>
      </c>
      <c r="E456" s="35">
        <v>44105</v>
      </c>
      <c r="F456" s="99" t="s">
        <v>334</v>
      </c>
      <c r="G456" s="99" t="s">
        <v>177</v>
      </c>
      <c r="H456" s="99" t="s">
        <v>354</v>
      </c>
      <c r="I456" s="26" t="s">
        <v>16</v>
      </c>
      <c r="J456" s="27" t="s">
        <v>90</v>
      </c>
      <c r="K456" s="104" t="s">
        <v>230</v>
      </c>
      <c r="L456" s="53" t="s">
        <v>272</v>
      </c>
      <c r="M456" s="37" t="s">
        <v>68</v>
      </c>
      <c r="N456" s="77" t="s">
        <v>216</v>
      </c>
      <c r="O456" s="26" t="s">
        <v>466</v>
      </c>
      <c r="P456" s="26" t="s">
        <v>23</v>
      </c>
      <c r="Q456" s="26" t="s">
        <v>60</v>
      </c>
      <c r="R456" s="27" t="s">
        <v>72</v>
      </c>
      <c r="S456" s="55" t="s">
        <v>76</v>
      </c>
      <c r="T456" s="35" t="s">
        <v>230</v>
      </c>
      <c r="U456" s="27" t="s">
        <v>101</v>
      </c>
      <c r="V456" s="27" t="s">
        <v>103</v>
      </c>
      <c r="W456" s="27" t="str">
        <f>IF(Z456="","",IF(Z456&lt;=10,"Bajo",IF(Z456&lt;=15,"Moderado",IF(Z456&gt;15,"Alto",""))))</f>
        <v>Moderado</v>
      </c>
      <c r="X456" s="27">
        <f>IF(U456="","",VLOOKUP(U456,MATRIZ2,2,FALSE))</f>
        <v>5</v>
      </c>
      <c r="Y456" s="27">
        <f>IF(V456="","",VLOOKUP(V456,MATRIZ3,2,FALSE))</f>
        <v>3</v>
      </c>
      <c r="Z456" s="27">
        <f>IF(X456="","",IF(Y456="","",(X456*Y456)))</f>
        <v>15</v>
      </c>
      <c r="AA456" s="27" t="str">
        <f>IF(Z456="","",IF(Z456&lt;=10,"Tolerable",IF(Z456&lt;=15,"Potencialmente no tolerable",IF(Z456&gt;15,"No tolerable",""))))</f>
        <v>Potencialmente no tolerable</v>
      </c>
      <c r="AB456" s="27" t="str">
        <f>IF(AA456="","",IF(AA456="Tolerable","No",IF(AA456="Potencialmente no tolerable","No",IF(AA456="No tolerable","Si",""))))</f>
        <v>No</v>
      </c>
      <c r="AC456" s="140" t="s">
        <v>401</v>
      </c>
      <c r="AD456" s="37" t="s">
        <v>230</v>
      </c>
      <c r="AE456" s="27">
        <v>0</v>
      </c>
      <c r="AF456" s="28">
        <v>0</v>
      </c>
      <c r="AG456" s="29">
        <f>IF(AE456="","",IF(AF456="","",(AE456-(AE456*AF456))))</f>
        <v>0</v>
      </c>
      <c r="AH456" s="27">
        <v>0</v>
      </c>
      <c r="AI456" s="184">
        <f>IF(AG456="","",IF(AH456="","",IF(AH456=0,0,((AG456-AH456)/AG456))))</f>
        <v>0</v>
      </c>
      <c r="AJ456" s="35" t="s">
        <v>230</v>
      </c>
      <c r="AK456" s="215" t="s">
        <v>291</v>
      </c>
      <c r="AL456" s="216" t="str">
        <f>IF(MATRIZASPECTOS[[#This Row],[(2) Tipo de valoración 2020]]="","",IF(MATRIZASPECTOS[[#This Row],[(2) Tipo de valoración 2020]]="Manual","",MATRIZASPECTOS[[#This Row],[Probabilidad]]))</f>
        <v>Certeza</v>
      </c>
      <c r="AM456" s="216" t="str">
        <f>IF(MATRIZASPECTOS[[#This Row],[(2) Tipo de valoración 2020]]="","",IF(MATRIZASPECTOS[[#This Row],[(2) Tipo de valoración 2020]]="Manual","",MATRIZASPECTOS[[#This Row],[Consecuencia]]))</f>
        <v>Moderada</v>
      </c>
      <c r="AN456" s="211" t="str">
        <f>IF(AQ456="","",IF(AQ456&lt;=10,"Bajo",IF(AQ456&lt;=15,"Moderado",IF(AQ456&gt;15,"Alto",""))))</f>
        <v>Moderado</v>
      </c>
      <c r="AO456" s="211">
        <f>IF(AL456="","",VLOOKUP(AL456,MATRIZ2,2,FALSE))</f>
        <v>5</v>
      </c>
      <c r="AP456" s="211">
        <f>IF(AM456="","",VLOOKUP(AM456,MATRIZ3,2,FALSE))</f>
        <v>3</v>
      </c>
      <c r="AQ456" s="212">
        <f>IF(AO456="","",IF(AP456="","",(AO456*AP456)))</f>
        <v>15</v>
      </c>
      <c r="AR456" s="29">
        <f>IF(AI456="","",(IF(AI456&lt;=-1%,(AQ456+(ABS(AQ456*AI456))),(AQ456-((ABS(AQ456*AI456))+AF456)))))</f>
        <v>15</v>
      </c>
      <c r="AS456" s="27" t="str">
        <f>IF(AR456="","",IF(AR456&lt;=10,"Tolerable",IF(AR456&lt;=15,"Potencialmente no tolerable",IF(AR456&gt;15,"No tolerable",""))))</f>
        <v>Potencialmente no tolerable</v>
      </c>
      <c r="AT456" s="27" t="str">
        <f>IF(AS456="","",IF(AS456="Tolerable","No",IF(AS456="Potencialmente no tolerable","No",IF(AS456="No tolerable","Si",""))))</f>
        <v>No</v>
      </c>
      <c r="AU456" s="140" t="s">
        <v>402</v>
      </c>
      <c r="AV456" s="37" t="s">
        <v>230</v>
      </c>
      <c r="AW456" s="27">
        <v>0</v>
      </c>
      <c r="AX456" s="191">
        <v>0</v>
      </c>
      <c r="AY456" s="29">
        <f>IF(AW456="","",IF(AX456="","",(AW456-(AW456*AX456))))</f>
        <v>0</v>
      </c>
      <c r="AZ456" s="27">
        <v>0</v>
      </c>
      <c r="BA456" s="189">
        <f>IF(AY456="","",IF(AZ456="","",IF(AZ456=0,0,((AY456-AZ456)/AY456))))</f>
        <v>0</v>
      </c>
      <c r="BB456" s="145">
        <v>44105</v>
      </c>
      <c r="BC456" s="27" t="s">
        <v>292</v>
      </c>
      <c r="BD456" s="27" t="s">
        <v>100</v>
      </c>
      <c r="BE456" s="27" t="s">
        <v>103</v>
      </c>
      <c r="BF456" s="212" t="str">
        <f>IF(BI456="","",IF(BI456&lt;=10,"Bajo",IF(BI456&lt;=15,"Moderado",IF(BI456&gt;15,"Alto",""))))</f>
        <v>Bajo</v>
      </c>
      <c r="BG456" s="212">
        <f>IF(BD456="","",VLOOKUP(BD456,MATRIZ2,2,FALSE))</f>
        <v>3</v>
      </c>
      <c r="BH456" s="212">
        <f>IF(BE456="","",VLOOKUP(BE456,MATRIZ3,2,FALSE))</f>
        <v>3</v>
      </c>
      <c r="BI456" s="212">
        <f t="shared" si="885"/>
        <v>9</v>
      </c>
      <c r="BJ456" s="29">
        <f>IF(BA456="","",(IF(BA456&lt;=-1%,(BI456+(ABS(BI456*BA456))),(BI456-((ABS(BI456*BA456))+AX456)))))</f>
        <v>9</v>
      </c>
      <c r="BK456" s="207" t="str">
        <f>IF(BJ456="","",IF(BJ456&lt;=10,"Tolerable",IF(BJ456&lt;=15,"Potencialmente no tolerable",IF(BJ456&gt;15,"No tolerable",""))))</f>
        <v>Tolerable</v>
      </c>
      <c r="BL456" s="212" t="str">
        <f>IF(BK456="","",IF(BK456="Tolerable","No",IF(BK456="Potencialmente no tolerable","No",IF(BK456="No tolerable","Si",""))))</f>
        <v>No</v>
      </c>
      <c r="BM456" s="53" t="s">
        <v>449</v>
      </c>
      <c r="BN456" s="217"/>
      <c r="BO456" s="29">
        <f>IF(AH456="","",AH456)</f>
        <v>0</v>
      </c>
      <c r="BP456" s="28"/>
      <c r="BQ456" s="29" t="str">
        <f>IF(BO456="","",IF(BP456="","",(BO456-(BO456*BP456))))</f>
        <v/>
      </c>
      <c r="BR456" s="27"/>
      <c r="BS456" s="49" t="str">
        <f>IF(BQ456="","",IF(BR456="","",((BQ456-BR456)/BQ456)))</f>
        <v/>
      </c>
      <c r="BT456" s="25"/>
      <c r="BU456" s="27">
        <f>IF(AR456="","",AR456)</f>
        <v>15</v>
      </c>
      <c r="BV456" s="27" t="str">
        <f>IF(AS456="","",AS456)</f>
        <v>Potencialmente no tolerable</v>
      </c>
      <c r="BW456" s="29" t="str">
        <f>IF(BS456="","",(IF(BS456&lt;=-1%,(BU456+(ABS(BU456*BS456))),(BU456-((ABS(BU456*BS456))+BP456)))))</f>
        <v/>
      </c>
      <c r="BX456" s="27" t="str">
        <f>IF(BW456="","",IF(BW456&lt;=10,"Tolerable",IF(BW456&lt;=15,"Potencialmente no tolerable",IF(BW456&gt;15,"No tolerable",""))))</f>
        <v/>
      </c>
      <c r="BY456" s="27" t="str">
        <f>IF(BX456="","",IF(BX456="Tolerable","No",IF(BX456="Potencialmente no tolerable","No",IF(BX456="No tolerable","Si",""))))</f>
        <v/>
      </c>
      <c r="BZ456" s="53"/>
      <c r="CA456" s="37"/>
      <c r="CB456" s="29" t="str">
        <f>IF(BR456="","",BR456)</f>
        <v/>
      </c>
      <c r="CC456" s="28"/>
      <c r="CD456" s="29" t="str">
        <f>IF(CB456="","",IF(CC456="","",(CB456-(CB456*CC456))))</f>
        <v/>
      </c>
      <c r="CE456" s="27"/>
      <c r="CF456" s="49" t="str">
        <f>IF(CD456="","",IF(CE456="","",((CD456-CE456)/CD456)))</f>
        <v/>
      </c>
      <c r="CG456" s="25"/>
      <c r="CH456" s="27" t="str">
        <f>IF(BW456="","",BW456)</f>
        <v/>
      </c>
      <c r="CI456" s="27" t="str">
        <f>IF(BX456="","",BX456)</f>
        <v/>
      </c>
      <c r="CJ456" s="29" t="str">
        <f>IF(CF456="","",(IF(CF456&lt;=-1%,(CH456+(ABS(CH456*CF456))),(CH456-((ABS(CH456*CF456))+CC456)))))</f>
        <v/>
      </c>
      <c r="CK456" s="27" t="str">
        <f>IF(CJ456="","",IF(CJ456&lt;=10,"Tolerable",IF(CJ456&lt;=15,"Potencialmente no tolerable",IF(CJ456&gt;15,"No tolerable",""))))</f>
        <v/>
      </c>
      <c r="CL456" s="27" t="str">
        <f>IF(CK456="","",IF(CK456="Tolerable","No",IF(CK456="Potencialmente no tolerable","No",IF(CK456="No tolerable","Si",""))))</f>
        <v/>
      </c>
      <c r="CM456" s="53"/>
      <c r="CN456" s="37"/>
      <c r="CO456" s="29" t="str">
        <f>IF(CE456="","",CE456)</f>
        <v/>
      </c>
      <c r="CP456" s="28"/>
      <c r="CQ456" s="29" t="str">
        <f>IF(CO456="","",IF(CP456="","",(CO456-(CO456*CP456))))</f>
        <v/>
      </c>
      <c r="CR456" s="27"/>
      <c r="CS456" s="49" t="str">
        <f>IF(CQ456="","",IF(CR456="","",((CQ456-CR456)/CQ456)))</f>
        <v/>
      </c>
      <c r="CT456" s="25"/>
      <c r="CU456" s="27" t="str">
        <f>IF(CJ456="","",CJ456)</f>
        <v/>
      </c>
      <c r="CV456" s="27" t="str">
        <f>IF(CK456="","",CK456)</f>
        <v/>
      </c>
      <c r="CW456" s="29" t="str">
        <f>IF(CS456="","",(IF(CS456&lt;=-1%,(CU456+(ABS(CU456*CS456))),(CU456-((ABS(CU456*CS456))+CP456)))))</f>
        <v/>
      </c>
      <c r="CX456" s="27" t="str">
        <f>IF(CW456="","",IF(CW456&lt;=10,"Tolerable",IF(CW456&lt;=15,"Potencialmente no tolerable",IF(CW456&gt;15,"No tolerable",""))))</f>
        <v/>
      </c>
      <c r="CY456" s="27" t="str">
        <f>IF(CX456="","",IF(CX456="Tolerable","No",IF(CX456="Potencialmente no tolerable","No",IF(CX456="No tolerable","Si",""))))</f>
        <v/>
      </c>
      <c r="CZ456" s="30"/>
    </row>
    <row r="457" spans="1:104" ht="45.75" thickBot="1" x14ac:dyDescent="0.3">
      <c r="A457" s="17">
        <v>454</v>
      </c>
      <c r="B457" s="76" t="str">
        <f t="shared" si="852"/>
        <v>Gestión Documental</v>
      </c>
      <c r="C457" s="76" t="str">
        <f t="shared" si="853"/>
        <v>Generación de residuos</v>
      </c>
      <c r="D457" s="76" t="str">
        <f t="shared" si="854"/>
        <v>Aprovechamiento de residuos reutilizables</v>
      </c>
      <c r="E457" s="82">
        <v>43647</v>
      </c>
      <c r="F457" s="218" t="s">
        <v>334</v>
      </c>
      <c r="G457" s="99" t="s">
        <v>177</v>
      </c>
      <c r="H457" s="99" t="s">
        <v>354</v>
      </c>
      <c r="I457" s="77" t="s">
        <v>16</v>
      </c>
      <c r="J457" s="78" t="s">
        <v>90</v>
      </c>
      <c r="K457" s="111" t="s">
        <v>230</v>
      </c>
      <c r="L457" s="53" t="s">
        <v>272</v>
      </c>
      <c r="M457" s="80" t="s">
        <v>68</v>
      </c>
      <c r="N457" s="77" t="s">
        <v>216</v>
      </c>
      <c r="O457" s="77" t="s">
        <v>464</v>
      </c>
      <c r="P457" s="77" t="s">
        <v>23</v>
      </c>
      <c r="Q457" s="77" t="s">
        <v>60</v>
      </c>
      <c r="R457" s="78" t="s">
        <v>72</v>
      </c>
      <c r="S457" s="81" t="s">
        <v>76</v>
      </c>
      <c r="T457" s="82">
        <v>43647</v>
      </c>
      <c r="U457" s="78" t="s">
        <v>101</v>
      </c>
      <c r="V457" s="78" t="s">
        <v>103</v>
      </c>
      <c r="W457" s="78" t="str">
        <f t="shared" si="855"/>
        <v>Moderado</v>
      </c>
      <c r="X457" s="78">
        <f t="shared" si="883"/>
        <v>5</v>
      </c>
      <c r="Y457" s="78">
        <f t="shared" si="884"/>
        <v>3</v>
      </c>
      <c r="Z457" s="78">
        <f t="shared" si="856"/>
        <v>15</v>
      </c>
      <c r="AA457" s="78" t="str">
        <f t="shared" si="857"/>
        <v>Potencialmente no tolerable</v>
      </c>
      <c r="AB457" s="78" t="str">
        <f t="shared" si="858"/>
        <v>No</v>
      </c>
      <c r="AC457" s="53" t="s">
        <v>320</v>
      </c>
      <c r="AD457" s="80" t="s">
        <v>230</v>
      </c>
      <c r="AE457" s="78">
        <v>0</v>
      </c>
      <c r="AF457" s="83">
        <v>0</v>
      </c>
      <c r="AG457" s="84">
        <f t="shared" si="859"/>
        <v>0</v>
      </c>
      <c r="AH457" s="27">
        <v>0</v>
      </c>
      <c r="AI457" s="187">
        <f t="shared" si="886"/>
        <v>0</v>
      </c>
      <c r="AJ457" s="82">
        <v>44006</v>
      </c>
      <c r="AK457" s="219" t="s">
        <v>291</v>
      </c>
      <c r="AL457" s="220" t="str">
        <f>IF(MATRIZASPECTOS[[#This Row],[(2) Tipo de valoración 2020]]="","",IF(MATRIZASPECTOS[[#This Row],[(2) Tipo de valoración 2020]]="Manual","",MATRIZASPECTOS[[#This Row],[Probabilidad]]))</f>
        <v>Certeza</v>
      </c>
      <c r="AM457" s="220" t="str">
        <f>IF(MATRIZASPECTOS[[#This Row],[(2) Tipo de valoración 2020]]="","",IF(MATRIZASPECTOS[[#This Row],[(2) Tipo de valoración 2020]]="Manual","",MATRIZASPECTOS[[#This Row],[Consecuencia]]))</f>
        <v>Moderada</v>
      </c>
      <c r="AN457" s="221" t="str">
        <f t="shared" si="887"/>
        <v>Moderado</v>
      </c>
      <c r="AO457" s="221">
        <f t="shared" si="888"/>
        <v>5</v>
      </c>
      <c r="AP457" s="221">
        <f t="shared" si="889"/>
        <v>3</v>
      </c>
      <c r="AQ457" s="78">
        <f t="shared" si="890"/>
        <v>15</v>
      </c>
      <c r="AR457" s="84">
        <f t="shared" si="891"/>
        <v>15</v>
      </c>
      <c r="AS457" s="78" t="str">
        <f t="shared" si="860"/>
        <v>Potencialmente no tolerable</v>
      </c>
      <c r="AT457" s="78" t="str">
        <f t="shared" si="861"/>
        <v>No</v>
      </c>
      <c r="AU457" s="140" t="s">
        <v>321</v>
      </c>
      <c r="AV457" s="37" t="s">
        <v>230</v>
      </c>
      <c r="AW457" s="27">
        <v>0</v>
      </c>
      <c r="AX457" s="191">
        <v>0</v>
      </c>
      <c r="AY457" s="29">
        <f t="shared" si="892"/>
        <v>0</v>
      </c>
      <c r="AZ457" s="27">
        <v>0</v>
      </c>
      <c r="BA457" s="189">
        <f t="shared" si="893"/>
        <v>0</v>
      </c>
      <c r="BB457" s="145">
        <v>44105</v>
      </c>
      <c r="BC457" s="27" t="s">
        <v>292</v>
      </c>
      <c r="BD457" s="27" t="s">
        <v>100</v>
      </c>
      <c r="BE457" s="27" t="s">
        <v>103</v>
      </c>
      <c r="BF457" s="27" t="str">
        <f t="shared" si="894"/>
        <v>Bajo</v>
      </c>
      <c r="BG457" s="27">
        <f t="shared" si="895"/>
        <v>3</v>
      </c>
      <c r="BH457" s="27">
        <f t="shared" si="896"/>
        <v>3</v>
      </c>
      <c r="BI457" s="27">
        <f t="shared" si="885"/>
        <v>9</v>
      </c>
      <c r="BJ457" s="29">
        <f t="shared" si="897"/>
        <v>9</v>
      </c>
      <c r="BK457" s="78" t="str">
        <f t="shared" si="818"/>
        <v>Tolerable</v>
      </c>
      <c r="BL457" s="27" t="str">
        <f t="shared" si="898"/>
        <v>No</v>
      </c>
      <c r="BM457" s="53" t="s">
        <v>449</v>
      </c>
      <c r="BN457" s="80"/>
      <c r="BO457" s="84">
        <f t="shared" si="899"/>
        <v>0</v>
      </c>
      <c r="BP457" s="83"/>
      <c r="BQ457" s="84" t="str">
        <f t="shared" si="862"/>
        <v/>
      </c>
      <c r="BR457" s="27"/>
      <c r="BS457" s="85" t="str">
        <f t="shared" si="863"/>
        <v/>
      </c>
      <c r="BT457" s="86"/>
      <c r="BU457" s="78">
        <f t="shared" si="900"/>
        <v>15</v>
      </c>
      <c r="BV457" s="78" t="str">
        <f t="shared" si="901"/>
        <v>Potencialmente no tolerable</v>
      </c>
      <c r="BW457" s="84" t="str">
        <f t="shared" si="864"/>
        <v/>
      </c>
      <c r="BX457" s="78" t="str">
        <f t="shared" si="865"/>
        <v/>
      </c>
      <c r="BY457" s="78" t="str">
        <f t="shared" si="866"/>
        <v/>
      </c>
      <c r="BZ457" s="79"/>
      <c r="CA457" s="80"/>
      <c r="CB457" s="84" t="str">
        <f t="shared" si="867"/>
        <v/>
      </c>
      <c r="CC457" s="83"/>
      <c r="CD457" s="84" t="str">
        <f t="shared" si="868"/>
        <v/>
      </c>
      <c r="CE457" s="27"/>
      <c r="CF457" s="85" t="str">
        <f t="shared" si="869"/>
        <v/>
      </c>
      <c r="CG457" s="86"/>
      <c r="CH457" s="78" t="str">
        <f t="shared" si="870"/>
        <v/>
      </c>
      <c r="CI457" s="78" t="str">
        <f t="shared" si="871"/>
        <v/>
      </c>
      <c r="CJ457" s="84" t="str">
        <f t="shared" si="872"/>
        <v/>
      </c>
      <c r="CK457" s="78" t="str">
        <f t="shared" si="873"/>
        <v/>
      </c>
      <c r="CL457" s="78" t="str">
        <f t="shared" si="874"/>
        <v/>
      </c>
      <c r="CM457" s="79"/>
      <c r="CN457" s="80"/>
      <c r="CO457" s="84" t="str">
        <f t="shared" si="875"/>
        <v/>
      </c>
      <c r="CP457" s="83"/>
      <c r="CQ457" s="84" t="str">
        <f t="shared" si="876"/>
        <v/>
      </c>
      <c r="CR457" s="27"/>
      <c r="CS457" s="85" t="str">
        <f t="shared" si="877"/>
        <v/>
      </c>
      <c r="CT457" s="86"/>
      <c r="CU457" s="78" t="str">
        <f t="shared" si="878"/>
        <v/>
      </c>
      <c r="CV457" s="78" t="str">
        <f t="shared" si="879"/>
        <v/>
      </c>
      <c r="CW457" s="84" t="str">
        <f t="shared" si="880"/>
        <v/>
      </c>
      <c r="CX457" s="78" t="str">
        <f t="shared" si="881"/>
        <v/>
      </c>
      <c r="CY457" s="78" t="str">
        <f t="shared" si="882"/>
        <v/>
      </c>
      <c r="CZ457" s="87"/>
    </row>
    <row r="458" spans="1:104" ht="45.75" thickBot="1" x14ac:dyDescent="0.3">
      <c r="A458" s="17">
        <v>455</v>
      </c>
      <c r="B458" s="18" t="str">
        <f>IF(I458="","",I458)</f>
        <v>Gestión Documental</v>
      </c>
      <c r="C458" s="18" t="str">
        <f>IF(P458="","",P458)</f>
        <v>Generación de residuos</v>
      </c>
      <c r="D458" s="18" t="str">
        <f>IF(Q458="","",Q458)</f>
        <v>Aprovechamiento de residuos recuperables</v>
      </c>
      <c r="E458" s="35">
        <v>44105</v>
      </c>
      <c r="F458" s="99" t="s">
        <v>334</v>
      </c>
      <c r="G458" s="99" t="s">
        <v>177</v>
      </c>
      <c r="H458" s="99" t="s">
        <v>354</v>
      </c>
      <c r="I458" s="26" t="s">
        <v>16</v>
      </c>
      <c r="J458" s="27" t="s">
        <v>90</v>
      </c>
      <c r="K458" s="104" t="s">
        <v>230</v>
      </c>
      <c r="L458" s="53" t="s">
        <v>272</v>
      </c>
      <c r="M458" s="37" t="s">
        <v>68</v>
      </c>
      <c r="N458" s="77" t="s">
        <v>210</v>
      </c>
      <c r="O458" s="26" t="s">
        <v>466</v>
      </c>
      <c r="P458" s="26" t="s">
        <v>23</v>
      </c>
      <c r="Q458" s="26" t="s">
        <v>59</v>
      </c>
      <c r="R458" s="27" t="s">
        <v>72</v>
      </c>
      <c r="S458" s="55" t="s">
        <v>76</v>
      </c>
      <c r="T458" s="35" t="s">
        <v>230</v>
      </c>
      <c r="U458" s="27" t="s">
        <v>101</v>
      </c>
      <c r="V458" s="27" t="s">
        <v>103</v>
      </c>
      <c r="W458" s="27" t="str">
        <f>IF(Z458="","",IF(Z458&lt;=10,"Bajo",IF(Z458&lt;=15,"Moderado",IF(Z458&gt;15,"Alto",""))))</f>
        <v>Moderado</v>
      </c>
      <c r="X458" s="27">
        <f>IF(U458="","",VLOOKUP(U458,MATRIZ2,2,FALSE))</f>
        <v>5</v>
      </c>
      <c r="Y458" s="27">
        <f>IF(V458="","",VLOOKUP(V458,MATRIZ3,2,FALSE))</f>
        <v>3</v>
      </c>
      <c r="Z458" s="27">
        <f>IF(X458="","",IF(Y458="","",(X458*Y458)))</f>
        <v>15</v>
      </c>
      <c r="AA458" s="27" t="str">
        <f>IF(Z458="","",IF(Z458&lt;=10,"Tolerable",IF(Z458&lt;=15,"Potencialmente no tolerable",IF(Z458&gt;15,"No tolerable",""))))</f>
        <v>Potencialmente no tolerable</v>
      </c>
      <c r="AB458" s="27" t="str">
        <f>IF(AA458="","",IF(AA458="Tolerable","No",IF(AA458="Potencialmente no tolerable","No",IF(AA458="No tolerable","Si",""))))</f>
        <v>No</v>
      </c>
      <c r="AC458" s="140" t="s">
        <v>401</v>
      </c>
      <c r="AD458" s="37" t="s">
        <v>230</v>
      </c>
      <c r="AE458" s="27">
        <v>0</v>
      </c>
      <c r="AF458" s="28">
        <v>0</v>
      </c>
      <c r="AG458" s="29">
        <f>IF(AE458="","",IF(AF458="","",(AE458-(AE458*AF458))))</f>
        <v>0</v>
      </c>
      <c r="AH458" s="27">
        <v>0</v>
      </c>
      <c r="AI458" s="184">
        <f>IF(AG458="","",IF(AH458="","",IF(AH458=0,0,((AG458-AH458)/AG458))))</f>
        <v>0</v>
      </c>
      <c r="AJ458" s="35" t="s">
        <v>230</v>
      </c>
      <c r="AK458" s="215" t="s">
        <v>291</v>
      </c>
      <c r="AL458" s="216" t="str">
        <f>IF(MATRIZASPECTOS[[#This Row],[(2) Tipo de valoración 2020]]="","",IF(MATRIZASPECTOS[[#This Row],[(2) Tipo de valoración 2020]]="Manual","",MATRIZASPECTOS[[#This Row],[Probabilidad]]))</f>
        <v>Certeza</v>
      </c>
      <c r="AM458" s="216" t="str">
        <f>IF(MATRIZASPECTOS[[#This Row],[(2) Tipo de valoración 2020]]="","",IF(MATRIZASPECTOS[[#This Row],[(2) Tipo de valoración 2020]]="Manual","",MATRIZASPECTOS[[#This Row],[Consecuencia]]))</f>
        <v>Moderada</v>
      </c>
      <c r="AN458" s="211" t="str">
        <f>IF(AQ458="","",IF(AQ458&lt;=10,"Bajo",IF(AQ458&lt;=15,"Moderado",IF(AQ458&gt;15,"Alto",""))))</f>
        <v>Moderado</v>
      </c>
      <c r="AO458" s="211">
        <f>IF(AL458="","",VLOOKUP(AL458,MATRIZ2,2,FALSE))</f>
        <v>5</v>
      </c>
      <c r="AP458" s="211">
        <f>IF(AM458="","",VLOOKUP(AM458,MATRIZ3,2,FALSE))</f>
        <v>3</v>
      </c>
      <c r="AQ458" s="212">
        <f>IF(AO458="","",IF(AP458="","",(AO458*AP458)))</f>
        <v>15</v>
      </c>
      <c r="AR458" s="29">
        <f>IF(AI458="","",(IF(AI458&lt;=-1%,(AQ458+(ABS(AQ458*AI458))),(AQ458-((ABS(AQ458*AI458))+AF458)))))</f>
        <v>15</v>
      </c>
      <c r="AS458" s="27" t="str">
        <f>IF(AR458="","",IF(AR458&lt;=10,"Tolerable",IF(AR458&lt;=15,"Potencialmente no tolerable",IF(AR458&gt;15,"No tolerable",""))))</f>
        <v>Potencialmente no tolerable</v>
      </c>
      <c r="AT458" s="27" t="str">
        <f>IF(AS458="","",IF(AS458="Tolerable","No",IF(AS458="Potencialmente no tolerable","No",IF(AS458="No tolerable","Si",""))))</f>
        <v>No</v>
      </c>
      <c r="AU458" s="140" t="s">
        <v>402</v>
      </c>
      <c r="AV458" s="37" t="s">
        <v>230</v>
      </c>
      <c r="AW458" s="27">
        <v>0</v>
      </c>
      <c r="AX458" s="191">
        <v>0</v>
      </c>
      <c r="AY458" s="29">
        <f>IF(AW458="","",IF(AX458="","",(AW458-(AW458*AX458))))</f>
        <v>0</v>
      </c>
      <c r="AZ458" s="27">
        <v>0</v>
      </c>
      <c r="BA458" s="189">
        <f>IF(AY458="","",IF(AZ458="","",IF(AZ458=0,0,((AY458-AZ458)/AY458))))</f>
        <v>0</v>
      </c>
      <c r="BB458" s="145">
        <v>44105</v>
      </c>
      <c r="BC458" s="27" t="s">
        <v>292</v>
      </c>
      <c r="BD458" s="27" t="s">
        <v>100</v>
      </c>
      <c r="BE458" s="27" t="s">
        <v>103</v>
      </c>
      <c r="BF458" s="212" t="str">
        <f>IF(BI458="","",IF(BI458&lt;=10,"Bajo",IF(BI458&lt;=15,"Moderado",IF(BI458&gt;15,"Alto",""))))</f>
        <v>Bajo</v>
      </c>
      <c r="BG458" s="212">
        <f>IF(BD458="","",VLOOKUP(BD458,MATRIZ2,2,FALSE))</f>
        <v>3</v>
      </c>
      <c r="BH458" s="212">
        <f>IF(BE458="","",VLOOKUP(BE458,MATRIZ3,2,FALSE))</f>
        <v>3</v>
      </c>
      <c r="BI458" s="212">
        <f t="shared" si="885"/>
        <v>9</v>
      </c>
      <c r="BJ458" s="29">
        <f>IF(BA458="","",(IF(BA458&lt;=-1%,(BI458+(ABS(BI458*BA458))),(BI458-((ABS(BI458*BA458))+AX458)))))</f>
        <v>9</v>
      </c>
      <c r="BK458" s="207" t="str">
        <f>IF(BJ458="","",IF(BJ458&lt;=10,"Tolerable",IF(BJ458&lt;=15,"Potencialmente no tolerable",IF(BJ458&gt;15,"No tolerable",""))))</f>
        <v>Tolerable</v>
      </c>
      <c r="BL458" s="212" t="str">
        <f>IF(BK458="","",IF(BK458="Tolerable","No",IF(BK458="Potencialmente no tolerable","No",IF(BK458="No tolerable","Si",""))))</f>
        <v>No</v>
      </c>
      <c r="BM458" s="53" t="s">
        <v>449</v>
      </c>
      <c r="BN458" s="217"/>
      <c r="BO458" s="29">
        <f>IF(AH458="","",AH458)</f>
        <v>0</v>
      </c>
      <c r="BP458" s="28"/>
      <c r="BQ458" s="29" t="str">
        <f>IF(BO458="","",IF(BP458="","",(BO458-(BO458*BP458))))</f>
        <v/>
      </c>
      <c r="BR458" s="27"/>
      <c r="BS458" s="49" t="str">
        <f>IF(BQ458="","",IF(BR458="","",((BQ458-BR458)/BQ458)))</f>
        <v/>
      </c>
      <c r="BT458" s="25"/>
      <c r="BU458" s="27">
        <f>IF(AR458="","",AR458)</f>
        <v>15</v>
      </c>
      <c r="BV458" s="27" t="str">
        <f>IF(AS458="","",AS458)</f>
        <v>Potencialmente no tolerable</v>
      </c>
      <c r="BW458" s="29" t="str">
        <f>IF(BS458="","",(IF(BS458&lt;=-1%,(BU458+(ABS(BU458*BS458))),(BU458-((ABS(BU458*BS458))+BP458)))))</f>
        <v/>
      </c>
      <c r="BX458" s="27" t="str">
        <f>IF(BW458="","",IF(BW458&lt;=10,"Tolerable",IF(BW458&lt;=15,"Potencialmente no tolerable",IF(BW458&gt;15,"No tolerable",""))))</f>
        <v/>
      </c>
      <c r="BY458" s="27" t="str">
        <f>IF(BX458="","",IF(BX458="Tolerable","No",IF(BX458="Potencialmente no tolerable","No",IF(BX458="No tolerable","Si",""))))</f>
        <v/>
      </c>
      <c r="BZ458" s="53"/>
      <c r="CA458" s="37"/>
      <c r="CB458" s="29" t="str">
        <f>IF(BR458="","",BR458)</f>
        <v/>
      </c>
      <c r="CC458" s="28"/>
      <c r="CD458" s="29" t="str">
        <f>IF(CB458="","",IF(CC458="","",(CB458-(CB458*CC458))))</f>
        <v/>
      </c>
      <c r="CE458" s="27"/>
      <c r="CF458" s="49" t="str">
        <f>IF(CD458="","",IF(CE458="","",((CD458-CE458)/CD458)))</f>
        <v/>
      </c>
      <c r="CG458" s="25"/>
      <c r="CH458" s="27" t="str">
        <f>IF(BW458="","",BW458)</f>
        <v/>
      </c>
      <c r="CI458" s="27" t="str">
        <f>IF(BX458="","",BX458)</f>
        <v/>
      </c>
      <c r="CJ458" s="29" t="str">
        <f>IF(CF458="","",(IF(CF458&lt;=-1%,(CH458+(ABS(CH458*CF458))),(CH458-((ABS(CH458*CF458))+CC458)))))</f>
        <v/>
      </c>
      <c r="CK458" s="27" t="str">
        <f>IF(CJ458="","",IF(CJ458&lt;=10,"Tolerable",IF(CJ458&lt;=15,"Potencialmente no tolerable",IF(CJ458&gt;15,"No tolerable",""))))</f>
        <v/>
      </c>
      <c r="CL458" s="27" t="str">
        <f>IF(CK458="","",IF(CK458="Tolerable","No",IF(CK458="Potencialmente no tolerable","No",IF(CK458="No tolerable","Si",""))))</f>
        <v/>
      </c>
      <c r="CM458" s="53"/>
      <c r="CN458" s="37"/>
      <c r="CO458" s="29" t="str">
        <f>IF(CE458="","",CE458)</f>
        <v/>
      </c>
      <c r="CP458" s="28"/>
      <c r="CQ458" s="29" t="str">
        <f>IF(CO458="","",IF(CP458="","",(CO458-(CO458*CP458))))</f>
        <v/>
      </c>
      <c r="CR458" s="27"/>
      <c r="CS458" s="49" t="str">
        <f>IF(CQ458="","",IF(CR458="","",((CQ458-CR458)/CQ458)))</f>
        <v/>
      </c>
      <c r="CT458" s="25"/>
      <c r="CU458" s="27" t="str">
        <f>IF(CJ458="","",CJ458)</f>
        <v/>
      </c>
      <c r="CV458" s="27" t="str">
        <f>IF(CK458="","",CK458)</f>
        <v/>
      </c>
      <c r="CW458" s="29" t="str">
        <f>IF(CS458="","",(IF(CS458&lt;=-1%,(CU458+(ABS(CU458*CS458))),(CU458-((ABS(CU458*CS458))+CP458)))))</f>
        <v/>
      </c>
      <c r="CX458" s="27" t="str">
        <f>IF(CW458="","",IF(CW458&lt;=10,"Tolerable",IF(CW458&lt;=15,"Potencialmente no tolerable",IF(CW458&gt;15,"No tolerable",""))))</f>
        <v/>
      </c>
      <c r="CY458" s="27" t="str">
        <f>IF(CX458="","",IF(CX458="Tolerable","No",IF(CX458="Potencialmente no tolerable","No",IF(CX458="No tolerable","Si",""))))</f>
        <v/>
      </c>
      <c r="CZ458" s="30"/>
    </row>
    <row r="459" spans="1:104" ht="45.75" thickBot="1" x14ac:dyDescent="0.3">
      <c r="A459" s="17">
        <v>456</v>
      </c>
      <c r="B459" s="76" t="str">
        <f t="shared" si="852"/>
        <v>Gestión Documental</v>
      </c>
      <c r="C459" s="76" t="str">
        <f t="shared" si="853"/>
        <v>Generación de residuos</v>
      </c>
      <c r="D459" s="76" t="str">
        <f t="shared" si="854"/>
        <v>Aprovechamiento de residuos recuperables</v>
      </c>
      <c r="E459" s="82">
        <v>43647</v>
      </c>
      <c r="F459" s="218" t="s">
        <v>334</v>
      </c>
      <c r="G459" s="99" t="s">
        <v>177</v>
      </c>
      <c r="H459" s="99" t="s">
        <v>354</v>
      </c>
      <c r="I459" s="77" t="s">
        <v>16</v>
      </c>
      <c r="J459" s="78" t="s">
        <v>90</v>
      </c>
      <c r="K459" s="111" t="s">
        <v>230</v>
      </c>
      <c r="L459" s="53" t="s">
        <v>272</v>
      </c>
      <c r="M459" s="80" t="s">
        <v>68</v>
      </c>
      <c r="N459" s="77" t="s">
        <v>210</v>
      </c>
      <c r="O459" s="77" t="s">
        <v>461</v>
      </c>
      <c r="P459" s="77" t="s">
        <v>23</v>
      </c>
      <c r="Q459" s="77" t="s">
        <v>59</v>
      </c>
      <c r="R459" s="78" t="s">
        <v>72</v>
      </c>
      <c r="S459" s="81" t="s">
        <v>76</v>
      </c>
      <c r="T459" s="82">
        <v>43647</v>
      </c>
      <c r="U459" s="78" t="s">
        <v>101</v>
      </c>
      <c r="V459" s="78" t="s">
        <v>103</v>
      </c>
      <c r="W459" s="78" t="str">
        <f t="shared" si="855"/>
        <v>Moderado</v>
      </c>
      <c r="X459" s="78">
        <f t="shared" si="883"/>
        <v>5</v>
      </c>
      <c r="Y459" s="78">
        <f t="shared" si="884"/>
        <v>3</v>
      </c>
      <c r="Z459" s="78">
        <f t="shared" si="856"/>
        <v>15</v>
      </c>
      <c r="AA459" s="78" t="str">
        <f t="shared" si="857"/>
        <v>Potencialmente no tolerable</v>
      </c>
      <c r="AB459" s="78" t="str">
        <f t="shared" si="858"/>
        <v>No</v>
      </c>
      <c r="AC459" s="53" t="s">
        <v>320</v>
      </c>
      <c r="AD459" s="80" t="s">
        <v>230</v>
      </c>
      <c r="AE459" s="78">
        <v>0</v>
      </c>
      <c r="AF459" s="83">
        <v>0</v>
      </c>
      <c r="AG459" s="84">
        <f t="shared" si="859"/>
        <v>0</v>
      </c>
      <c r="AH459" s="27">
        <v>0</v>
      </c>
      <c r="AI459" s="187">
        <f t="shared" si="886"/>
        <v>0</v>
      </c>
      <c r="AJ459" s="82">
        <v>44006</v>
      </c>
      <c r="AK459" s="219" t="s">
        <v>291</v>
      </c>
      <c r="AL459" s="220" t="str">
        <f>IF(MATRIZASPECTOS[[#This Row],[(2) Tipo de valoración 2020]]="","",IF(MATRIZASPECTOS[[#This Row],[(2) Tipo de valoración 2020]]="Manual","",MATRIZASPECTOS[[#This Row],[Probabilidad]]))</f>
        <v>Certeza</v>
      </c>
      <c r="AM459" s="220" t="str">
        <f>IF(MATRIZASPECTOS[[#This Row],[(2) Tipo de valoración 2020]]="","",IF(MATRIZASPECTOS[[#This Row],[(2) Tipo de valoración 2020]]="Manual","",MATRIZASPECTOS[[#This Row],[Consecuencia]]))</f>
        <v>Moderada</v>
      </c>
      <c r="AN459" s="221" t="str">
        <f t="shared" si="887"/>
        <v>Moderado</v>
      </c>
      <c r="AO459" s="221">
        <f t="shared" si="888"/>
        <v>5</v>
      </c>
      <c r="AP459" s="221">
        <f t="shared" si="889"/>
        <v>3</v>
      </c>
      <c r="AQ459" s="78">
        <f t="shared" si="890"/>
        <v>15</v>
      </c>
      <c r="AR459" s="84">
        <f t="shared" si="891"/>
        <v>15</v>
      </c>
      <c r="AS459" s="78" t="str">
        <f t="shared" si="860"/>
        <v>Potencialmente no tolerable</v>
      </c>
      <c r="AT459" s="78" t="str">
        <f t="shared" si="861"/>
        <v>No</v>
      </c>
      <c r="AU459" s="140" t="s">
        <v>321</v>
      </c>
      <c r="AV459" s="37" t="s">
        <v>230</v>
      </c>
      <c r="AW459" s="27">
        <v>0</v>
      </c>
      <c r="AX459" s="191">
        <v>0</v>
      </c>
      <c r="AY459" s="29">
        <f t="shared" si="892"/>
        <v>0</v>
      </c>
      <c r="AZ459" s="27">
        <v>0</v>
      </c>
      <c r="BA459" s="189">
        <f t="shared" si="893"/>
        <v>0</v>
      </c>
      <c r="BB459" s="145">
        <v>44105</v>
      </c>
      <c r="BC459" s="27" t="s">
        <v>292</v>
      </c>
      <c r="BD459" s="27" t="s">
        <v>100</v>
      </c>
      <c r="BE459" s="27" t="s">
        <v>103</v>
      </c>
      <c r="BF459" s="27" t="str">
        <f t="shared" si="894"/>
        <v>Bajo</v>
      </c>
      <c r="BG459" s="27">
        <f t="shared" si="895"/>
        <v>3</v>
      </c>
      <c r="BH459" s="27">
        <f t="shared" si="896"/>
        <v>3</v>
      </c>
      <c r="BI459" s="27">
        <f t="shared" si="885"/>
        <v>9</v>
      </c>
      <c r="BJ459" s="29">
        <f t="shared" si="897"/>
        <v>9</v>
      </c>
      <c r="BK459" s="78" t="str">
        <f t="shared" si="818"/>
        <v>Tolerable</v>
      </c>
      <c r="BL459" s="27" t="str">
        <f t="shared" si="898"/>
        <v>No</v>
      </c>
      <c r="BM459" s="53" t="s">
        <v>449</v>
      </c>
      <c r="BN459" s="80"/>
      <c r="BO459" s="84">
        <f t="shared" si="899"/>
        <v>0</v>
      </c>
      <c r="BP459" s="83"/>
      <c r="BQ459" s="84" t="str">
        <f t="shared" si="862"/>
        <v/>
      </c>
      <c r="BR459" s="27"/>
      <c r="BS459" s="85" t="str">
        <f t="shared" si="863"/>
        <v/>
      </c>
      <c r="BT459" s="86"/>
      <c r="BU459" s="78">
        <f t="shared" si="900"/>
        <v>15</v>
      </c>
      <c r="BV459" s="78" t="str">
        <f t="shared" si="901"/>
        <v>Potencialmente no tolerable</v>
      </c>
      <c r="BW459" s="84" t="str">
        <f t="shared" si="864"/>
        <v/>
      </c>
      <c r="BX459" s="78" t="str">
        <f t="shared" si="865"/>
        <v/>
      </c>
      <c r="BY459" s="78" t="str">
        <f t="shared" si="866"/>
        <v/>
      </c>
      <c r="BZ459" s="79"/>
      <c r="CA459" s="80"/>
      <c r="CB459" s="84" t="str">
        <f t="shared" si="867"/>
        <v/>
      </c>
      <c r="CC459" s="83"/>
      <c r="CD459" s="84" t="str">
        <f t="shared" si="868"/>
        <v/>
      </c>
      <c r="CE459" s="27"/>
      <c r="CF459" s="85" t="str">
        <f t="shared" si="869"/>
        <v/>
      </c>
      <c r="CG459" s="86"/>
      <c r="CH459" s="78" t="str">
        <f t="shared" si="870"/>
        <v/>
      </c>
      <c r="CI459" s="78" t="str">
        <f t="shared" si="871"/>
        <v/>
      </c>
      <c r="CJ459" s="84" t="str">
        <f t="shared" si="872"/>
        <v/>
      </c>
      <c r="CK459" s="78" t="str">
        <f t="shared" si="873"/>
        <v/>
      </c>
      <c r="CL459" s="78" t="str">
        <f t="shared" si="874"/>
        <v/>
      </c>
      <c r="CM459" s="79"/>
      <c r="CN459" s="80"/>
      <c r="CO459" s="84" t="str">
        <f t="shared" si="875"/>
        <v/>
      </c>
      <c r="CP459" s="83"/>
      <c r="CQ459" s="84" t="str">
        <f t="shared" si="876"/>
        <v/>
      </c>
      <c r="CR459" s="27"/>
      <c r="CS459" s="85" t="str">
        <f t="shared" si="877"/>
        <v/>
      </c>
      <c r="CT459" s="86"/>
      <c r="CU459" s="78" t="str">
        <f t="shared" si="878"/>
        <v/>
      </c>
      <c r="CV459" s="78" t="str">
        <f t="shared" si="879"/>
        <v/>
      </c>
      <c r="CW459" s="84" t="str">
        <f t="shared" si="880"/>
        <v/>
      </c>
      <c r="CX459" s="78" t="str">
        <f t="shared" si="881"/>
        <v/>
      </c>
      <c r="CY459" s="78" t="str">
        <f t="shared" si="882"/>
        <v/>
      </c>
      <c r="CZ459" s="87"/>
    </row>
    <row r="460" spans="1:104" ht="54.75" thickBot="1" x14ac:dyDescent="0.3">
      <c r="A460" s="17">
        <v>457</v>
      </c>
      <c r="B460" s="76" t="str">
        <f t="shared" si="852"/>
        <v>Gestión Documental</v>
      </c>
      <c r="C460" s="76" t="str">
        <f t="shared" si="853"/>
        <v>Generación de residuos</v>
      </c>
      <c r="D460" s="76" t="str">
        <f t="shared" si="854"/>
        <v>Contaminación por generación de residuos de aparatos eléctricos y electrónicos</v>
      </c>
      <c r="E460" s="82">
        <v>43647</v>
      </c>
      <c r="F460" s="168" t="s">
        <v>334</v>
      </c>
      <c r="G460" s="99" t="s">
        <v>177</v>
      </c>
      <c r="H460" s="99" t="s">
        <v>354</v>
      </c>
      <c r="I460" s="77" t="s">
        <v>16</v>
      </c>
      <c r="J460" s="78" t="s">
        <v>90</v>
      </c>
      <c r="K460" s="111" t="s">
        <v>230</v>
      </c>
      <c r="L460" s="53" t="s">
        <v>272</v>
      </c>
      <c r="M460" s="80" t="s">
        <v>68</v>
      </c>
      <c r="N460" s="77" t="s">
        <v>214</v>
      </c>
      <c r="O460" s="77" t="s">
        <v>461</v>
      </c>
      <c r="P460" s="77" t="s">
        <v>23</v>
      </c>
      <c r="Q460" s="77" t="s">
        <v>58</v>
      </c>
      <c r="R460" s="78" t="s">
        <v>71</v>
      </c>
      <c r="S460" s="81" t="s">
        <v>76</v>
      </c>
      <c r="T460" s="82">
        <v>43647</v>
      </c>
      <c r="U460" s="78" t="s">
        <v>101</v>
      </c>
      <c r="V460" s="78" t="s">
        <v>104</v>
      </c>
      <c r="W460" s="78" t="str">
        <f t="shared" si="855"/>
        <v>Alto</v>
      </c>
      <c r="X460" s="78">
        <f t="shared" si="883"/>
        <v>5</v>
      </c>
      <c r="Y460" s="78">
        <f t="shared" si="884"/>
        <v>5</v>
      </c>
      <c r="Z460" s="78">
        <f t="shared" si="856"/>
        <v>25</v>
      </c>
      <c r="AA460" s="78" t="str">
        <f t="shared" si="857"/>
        <v>No tolerable</v>
      </c>
      <c r="AB460" s="78" t="str">
        <f t="shared" si="858"/>
        <v>Si</v>
      </c>
      <c r="AC460" s="53" t="s">
        <v>309</v>
      </c>
      <c r="AD460" s="37" t="s">
        <v>230</v>
      </c>
      <c r="AE460" s="78">
        <v>0</v>
      </c>
      <c r="AF460" s="83">
        <v>0</v>
      </c>
      <c r="AG460" s="84">
        <f t="shared" si="859"/>
        <v>0</v>
      </c>
      <c r="AH460" s="27">
        <v>0</v>
      </c>
      <c r="AI460" s="187">
        <f t="shared" si="886"/>
        <v>0</v>
      </c>
      <c r="AJ460" s="145">
        <v>44006</v>
      </c>
      <c r="AK460" s="145" t="s">
        <v>291</v>
      </c>
      <c r="AL460" s="158" t="str">
        <f>IF(MATRIZASPECTOS[[#This Row],[(2) Tipo de valoración 2020]]="","",IF(MATRIZASPECTOS[[#This Row],[(2) Tipo de valoración 2020]]="Manual","",MATRIZASPECTOS[[#This Row],[Probabilidad]]))</f>
        <v>Certeza</v>
      </c>
      <c r="AM460" s="158" t="str">
        <f>IF(MATRIZASPECTOS[[#This Row],[(2) Tipo de valoración 2020]]="","",IF(MATRIZASPECTOS[[#This Row],[(2) Tipo de valoración 2020]]="Manual","",MATRIZASPECTOS[[#This Row],[Consecuencia]]))</f>
        <v>Alta</v>
      </c>
      <c r="AN460" s="159" t="str">
        <f t="shared" si="887"/>
        <v>Alto</v>
      </c>
      <c r="AO460" s="159">
        <f t="shared" si="888"/>
        <v>5</v>
      </c>
      <c r="AP460" s="159">
        <f t="shared" si="889"/>
        <v>5</v>
      </c>
      <c r="AQ460" s="78">
        <f t="shared" si="890"/>
        <v>25</v>
      </c>
      <c r="AR460" s="84">
        <f t="shared" si="891"/>
        <v>25</v>
      </c>
      <c r="AS460" s="78" t="str">
        <f t="shared" si="860"/>
        <v>No tolerable</v>
      </c>
      <c r="AT460" s="78" t="str">
        <f t="shared" si="861"/>
        <v>Si</v>
      </c>
      <c r="AU460" s="53" t="s">
        <v>286</v>
      </c>
      <c r="AV460" s="37" t="s">
        <v>230</v>
      </c>
      <c r="AW460" s="27">
        <v>0</v>
      </c>
      <c r="AX460" s="191">
        <v>0</v>
      </c>
      <c r="AY460" s="29">
        <f t="shared" si="892"/>
        <v>0</v>
      </c>
      <c r="AZ460" s="27">
        <v>0</v>
      </c>
      <c r="BA460" s="189">
        <f t="shared" si="893"/>
        <v>0</v>
      </c>
      <c r="BB460" s="142">
        <v>44105</v>
      </c>
      <c r="BC460" s="27" t="s">
        <v>291</v>
      </c>
      <c r="BD460" s="27" t="str">
        <f>IF(MATRIZASPECTOS[[#This Row],[(E) Tipo de valoración extraordinaria 2020]]="","",IF(MATRIZASPECTOS[[#This Row],[(E) Tipo de valoración extraordinaria 2020]]="Manual","",MATRIZASPECTOS[[#This Row],[(2) Probabilidad]]))</f>
        <v>Certeza</v>
      </c>
      <c r="BE460" s="27" t="str">
        <f>IF(MATRIZASPECTOS[[#This Row],[(E) Tipo de valoración extraordinaria 2020]]="","",IF(MATRIZASPECTOS[[#This Row],[(E) Tipo de valoración extraordinaria 2020]]="Manual","",MATRIZASPECTOS[[#This Row],[(2) Consecuencia]]))</f>
        <v>Alta</v>
      </c>
      <c r="BF460" s="27" t="str">
        <f t="shared" si="894"/>
        <v>Alto</v>
      </c>
      <c r="BG460" s="27">
        <f t="shared" si="895"/>
        <v>5</v>
      </c>
      <c r="BH460" s="27">
        <f t="shared" si="896"/>
        <v>5</v>
      </c>
      <c r="BI460" s="27">
        <f t="shared" si="885"/>
        <v>25</v>
      </c>
      <c r="BJ460" s="29">
        <f t="shared" si="897"/>
        <v>25</v>
      </c>
      <c r="BK460" s="78" t="str">
        <f t="shared" si="818"/>
        <v>No tolerable</v>
      </c>
      <c r="BL460" s="27" t="str">
        <f t="shared" si="898"/>
        <v>Si</v>
      </c>
      <c r="BM460" s="53" t="s">
        <v>420</v>
      </c>
      <c r="BN460" s="80"/>
      <c r="BO460" s="84">
        <f t="shared" si="899"/>
        <v>0</v>
      </c>
      <c r="BP460" s="83"/>
      <c r="BQ460" s="84" t="str">
        <f t="shared" si="862"/>
        <v/>
      </c>
      <c r="BR460" s="27"/>
      <c r="BS460" s="85" t="str">
        <f t="shared" si="863"/>
        <v/>
      </c>
      <c r="BT460" s="86"/>
      <c r="BU460" s="78">
        <f t="shared" si="900"/>
        <v>25</v>
      </c>
      <c r="BV460" s="78" t="str">
        <f t="shared" si="901"/>
        <v>No tolerable</v>
      </c>
      <c r="BW460" s="84" t="str">
        <f t="shared" si="864"/>
        <v/>
      </c>
      <c r="BX460" s="78" t="str">
        <f t="shared" si="865"/>
        <v/>
      </c>
      <c r="BY460" s="78" t="str">
        <f t="shared" si="866"/>
        <v/>
      </c>
      <c r="BZ460" s="79"/>
      <c r="CA460" s="80"/>
      <c r="CB460" s="84" t="str">
        <f t="shared" si="867"/>
        <v/>
      </c>
      <c r="CC460" s="83"/>
      <c r="CD460" s="84" t="str">
        <f t="shared" si="868"/>
        <v/>
      </c>
      <c r="CE460" s="27"/>
      <c r="CF460" s="85" t="str">
        <f t="shared" si="869"/>
        <v/>
      </c>
      <c r="CG460" s="86"/>
      <c r="CH460" s="78" t="str">
        <f t="shared" si="870"/>
        <v/>
      </c>
      <c r="CI460" s="78" t="str">
        <f t="shared" si="871"/>
        <v/>
      </c>
      <c r="CJ460" s="84" t="str">
        <f t="shared" si="872"/>
        <v/>
      </c>
      <c r="CK460" s="78" t="str">
        <f t="shared" si="873"/>
        <v/>
      </c>
      <c r="CL460" s="78" t="str">
        <f t="shared" si="874"/>
        <v/>
      </c>
      <c r="CM460" s="79"/>
      <c r="CN460" s="80"/>
      <c r="CO460" s="84" t="str">
        <f t="shared" si="875"/>
        <v/>
      </c>
      <c r="CP460" s="83"/>
      <c r="CQ460" s="84" t="str">
        <f t="shared" si="876"/>
        <v/>
      </c>
      <c r="CR460" s="27"/>
      <c r="CS460" s="85" t="str">
        <f t="shared" si="877"/>
        <v/>
      </c>
      <c r="CT460" s="86"/>
      <c r="CU460" s="78" t="str">
        <f t="shared" si="878"/>
        <v/>
      </c>
      <c r="CV460" s="78" t="str">
        <f t="shared" si="879"/>
        <v/>
      </c>
      <c r="CW460" s="84" t="str">
        <f t="shared" si="880"/>
        <v/>
      </c>
      <c r="CX460" s="78" t="str">
        <f t="shared" si="881"/>
        <v/>
      </c>
      <c r="CY460" s="78" t="str">
        <f t="shared" si="882"/>
        <v/>
      </c>
      <c r="CZ460" s="87"/>
    </row>
    <row r="461" spans="1:104" ht="45.75" thickBot="1" x14ac:dyDescent="0.3">
      <c r="A461" s="17">
        <v>458</v>
      </c>
      <c r="B461" s="76" t="str">
        <f t="shared" si="852"/>
        <v>Gestión Documental</v>
      </c>
      <c r="C461" s="76" t="str">
        <f t="shared" si="853"/>
        <v>Generación de emisiones</v>
      </c>
      <c r="D461" s="76" t="str">
        <f t="shared" si="854"/>
        <v>Contaminación por emisión de varios agentes clasificados</v>
      </c>
      <c r="E461" s="82">
        <v>43647</v>
      </c>
      <c r="F461" s="168" t="s">
        <v>334</v>
      </c>
      <c r="G461" s="99" t="s">
        <v>177</v>
      </c>
      <c r="H461" s="99" t="s">
        <v>354</v>
      </c>
      <c r="I461" s="77" t="s">
        <v>16</v>
      </c>
      <c r="J461" s="78" t="s">
        <v>90</v>
      </c>
      <c r="K461" s="111" t="s">
        <v>230</v>
      </c>
      <c r="L461" s="53" t="s">
        <v>272</v>
      </c>
      <c r="M461" s="80" t="s">
        <v>68</v>
      </c>
      <c r="N461" s="77" t="s">
        <v>212</v>
      </c>
      <c r="O461" s="77" t="s">
        <v>458</v>
      </c>
      <c r="P461" s="77" t="s">
        <v>19</v>
      </c>
      <c r="Q461" s="77" t="s">
        <v>44</v>
      </c>
      <c r="R461" s="78" t="s">
        <v>71</v>
      </c>
      <c r="S461" s="81" t="s">
        <v>74</v>
      </c>
      <c r="T461" s="82">
        <v>43647</v>
      </c>
      <c r="U461" s="78" t="s">
        <v>101</v>
      </c>
      <c r="V461" s="78" t="s">
        <v>103</v>
      </c>
      <c r="W461" s="78" t="str">
        <f t="shared" si="855"/>
        <v>Moderado</v>
      </c>
      <c r="X461" s="78">
        <f t="shared" si="883"/>
        <v>5</v>
      </c>
      <c r="Y461" s="78">
        <f t="shared" si="884"/>
        <v>3</v>
      </c>
      <c r="Z461" s="78">
        <f t="shared" si="856"/>
        <v>15</v>
      </c>
      <c r="AA461" s="78" t="str">
        <f t="shared" si="857"/>
        <v>Potencialmente no tolerable</v>
      </c>
      <c r="AB461" s="78" t="str">
        <f t="shared" si="858"/>
        <v>No</v>
      </c>
      <c r="AC461" s="53" t="s">
        <v>306</v>
      </c>
      <c r="AD461" s="80" t="s">
        <v>230</v>
      </c>
      <c r="AE461" s="78">
        <v>0</v>
      </c>
      <c r="AF461" s="83">
        <v>0</v>
      </c>
      <c r="AG461" s="84">
        <f t="shared" si="859"/>
        <v>0</v>
      </c>
      <c r="AH461" s="27">
        <v>0</v>
      </c>
      <c r="AI461" s="187">
        <f t="shared" si="886"/>
        <v>0</v>
      </c>
      <c r="AJ461" s="145">
        <v>44006</v>
      </c>
      <c r="AK461" s="145" t="s">
        <v>291</v>
      </c>
      <c r="AL461" s="158" t="str">
        <f>IF(MATRIZASPECTOS[[#This Row],[(2) Tipo de valoración 2020]]="","",IF(MATRIZASPECTOS[[#This Row],[(2) Tipo de valoración 2020]]="Manual","",MATRIZASPECTOS[[#This Row],[Probabilidad]]))</f>
        <v>Certeza</v>
      </c>
      <c r="AM461" s="158" t="str">
        <f>IF(MATRIZASPECTOS[[#This Row],[(2) Tipo de valoración 2020]]="","",IF(MATRIZASPECTOS[[#This Row],[(2) Tipo de valoración 2020]]="Manual","",MATRIZASPECTOS[[#This Row],[Consecuencia]]))</f>
        <v>Moderada</v>
      </c>
      <c r="AN461" s="159" t="str">
        <f t="shared" si="887"/>
        <v>Moderado</v>
      </c>
      <c r="AO461" s="159">
        <f t="shared" si="888"/>
        <v>5</v>
      </c>
      <c r="AP461" s="159">
        <f t="shared" si="889"/>
        <v>3</v>
      </c>
      <c r="AQ461" s="78">
        <f t="shared" si="890"/>
        <v>15</v>
      </c>
      <c r="AR461" s="84">
        <f t="shared" si="891"/>
        <v>15</v>
      </c>
      <c r="AS461" s="78" t="str">
        <f t="shared" si="860"/>
        <v>Potencialmente no tolerable</v>
      </c>
      <c r="AT461" s="78" t="str">
        <f t="shared" si="861"/>
        <v>No</v>
      </c>
      <c r="AU461" s="140" t="s">
        <v>300</v>
      </c>
      <c r="AV461" s="37" t="s">
        <v>230</v>
      </c>
      <c r="AW461" s="27">
        <v>0</v>
      </c>
      <c r="AX461" s="191">
        <v>0</v>
      </c>
      <c r="AY461" s="29">
        <f t="shared" si="892"/>
        <v>0</v>
      </c>
      <c r="AZ461" s="27">
        <v>0</v>
      </c>
      <c r="BA461" s="189">
        <f t="shared" si="893"/>
        <v>0</v>
      </c>
      <c r="BB461" s="145">
        <v>44105</v>
      </c>
      <c r="BC461" s="27" t="s">
        <v>292</v>
      </c>
      <c r="BD461" s="27" t="s">
        <v>100</v>
      </c>
      <c r="BE461" s="27" t="s">
        <v>103</v>
      </c>
      <c r="BF461" s="27" t="str">
        <f t="shared" si="894"/>
        <v>Bajo</v>
      </c>
      <c r="BG461" s="27">
        <f t="shared" si="895"/>
        <v>3</v>
      </c>
      <c r="BH461" s="27">
        <f t="shared" si="896"/>
        <v>3</v>
      </c>
      <c r="BI461" s="27">
        <f t="shared" si="885"/>
        <v>9</v>
      </c>
      <c r="BJ461" s="29">
        <f t="shared" si="897"/>
        <v>9</v>
      </c>
      <c r="BK461" s="78" t="str">
        <f t="shared" si="818"/>
        <v>Tolerable</v>
      </c>
      <c r="BL461" s="27" t="str">
        <f t="shared" si="898"/>
        <v>No</v>
      </c>
      <c r="BM461" s="53" t="s">
        <v>426</v>
      </c>
      <c r="BN461" s="80"/>
      <c r="BO461" s="84">
        <f t="shared" si="899"/>
        <v>0</v>
      </c>
      <c r="BP461" s="83"/>
      <c r="BQ461" s="84" t="str">
        <f t="shared" si="862"/>
        <v/>
      </c>
      <c r="BR461" s="27"/>
      <c r="BS461" s="85" t="str">
        <f t="shared" si="863"/>
        <v/>
      </c>
      <c r="BT461" s="86"/>
      <c r="BU461" s="78">
        <f t="shared" si="900"/>
        <v>15</v>
      </c>
      <c r="BV461" s="78" t="str">
        <f t="shared" si="901"/>
        <v>Potencialmente no tolerable</v>
      </c>
      <c r="BW461" s="84" t="str">
        <f t="shared" si="864"/>
        <v/>
      </c>
      <c r="BX461" s="78" t="str">
        <f t="shared" si="865"/>
        <v/>
      </c>
      <c r="BY461" s="78" t="str">
        <f t="shared" si="866"/>
        <v/>
      </c>
      <c r="BZ461" s="79"/>
      <c r="CA461" s="80"/>
      <c r="CB461" s="84" t="str">
        <f t="shared" si="867"/>
        <v/>
      </c>
      <c r="CC461" s="83"/>
      <c r="CD461" s="84" t="str">
        <f t="shared" si="868"/>
        <v/>
      </c>
      <c r="CE461" s="27"/>
      <c r="CF461" s="85" t="str">
        <f t="shared" si="869"/>
        <v/>
      </c>
      <c r="CG461" s="86"/>
      <c r="CH461" s="78" t="str">
        <f t="shared" si="870"/>
        <v/>
      </c>
      <c r="CI461" s="78" t="str">
        <f t="shared" si="871"/>
        <v/>
      </c>
      <c r="CJ461" s="84" t="str">
        <f t="shared" si="872"/>
        <v/>
      </c>
      <c r="CK461" s="78" t="str">
        <f t="shared" si="873"/>
        <v/>
      </c>
      <c r="CL461" s="78" t="str">
        <f t="shared" si="874"/>
        <v/>
      </c>
      <c r="CM461" s="79"/>
      <c r="CN461" s="80"/>
      <c r="CO461" s="84" t="str">
        <f t="shared" si="875"/>
        <v/>
      </c>
      <c r="CP461" s="83"/>
      <c r="CQ461" s="84" t="str">
        <f t="shared" si="876"/>
        <v/>
      </c>
      <c r="CR461" s="27"/>
      <c r="CS461" s="85" t="str">
        <f t="shared" si="877"/>
        <v/>
      </c>
      <c r="CT461" s="86"/>
      <c r="CU461" s="78" t="str">
        <f t="shared" si="878"/>
        <v/>
      </c>
      <c r="CV461" s="78" t="str">
        <f t="shared" si="879"/>
        <v/>
      </c>
      <c r="CW461" s="84" t="str">
        <f t="shared" si="880"/>
        <v/>
      </c>
      <c r="CX461" s="78" t="str">
        <f t="shared" si="881"/>
        <v/>
      </c>
      <c r="CY461" s="78" t="str">
        <f t="shared" si="882"/>
        <v/>
      </c>
      <c r="CZ461" s="87"/>
    </row>
    <row r="462" spans="1:104" ht="45.75" thickBot="1" x14ac:dyDescent="0.3">
      <c r="A462" s="17">
        <v>459</v>
      </c>
      <c r="B462" s="76" t="str">
        <f t="shared" si="852"/>
        <v>Gestión Documental</v>
      </c>
      <c r="C462" s="76" t="str">
        <f t="shared" si="853"/>
        <v>Generación de emisiones</v>
      </c>
      <c r="D462" s="76" t="str">
        <f t="shared" si="854"/>
        <v>Contaminación por emisión de varios agentes clasificados</v>
      </c>
      <c r="E462" s="82">
        <v>43647</v>
      </c>
      <c r="F462" s="168" t="s">
        <v>334</v>
      </c>
      <c r="G462" s="99" t="s">
        <v>177</v>
      </c>
      <c r="H462" s="99" t="s">
        <v>354</v>
      </c>
      <c r="I462" s="77" t="s">
        <v>16</v>
      </c>
      <c r="J462" s="78" t="s">
        <v>90</v>
      </c>
      <c r="K462" s="111" t="s">
        <v>230</v>
      </c>
      <c r="L462" s="53" t="s">
        <v>272</v>
      </c>
      <c r="M462" s="80" t="s">
        <v>68</v>
      </c>
      <c r="N462" s="77" t="s">
        <v>211</v>
      </c>
      <c r="O462" s="77" t="s">
        <v>458</v>
      </c>
      <c r="P462" s="77" t="s">
        <v>19</v>
      </c>
      <c r="Q462" s="77" t="s">
        <v>44</v>
      </c>
      <c r="R462" s="78" t="s">
        <v>71</v>
      </c>
      <c r="S462" s="81" t="s">
        <v>74</v>
      </c>
      <c r="T462" s="82">
        <v>43647</v>
      </c>
      <c r="U462" s="78" t="s">
        <v>101</v>
      </c>
      <c r="V462" s="78" t="s">
        <v>103</v>
      </c>
      <c r="W462" s="78" t="str">
        <f t="shared" si="855"/>
        <v>Moderado</v>
      </c>
      <c r="X462" s="78">
        <f t="shared" si="883"/>
        <v>5</v>
      </c>
      <c r="Y462" s="78">
        <f t="shared" si="884"/>
        <v>3</v>
      </c>
      <c r="Z462" s="78">
        <f t="shared" si="856"/>
        <v>15</v>
      </c>
      <c r="AA462" s="78" t="str">
        <f t="shared" si="857"/>
        <v>Potencialmente no tolerable</v>
      </c>
      <c r="AB462" s="78" t="str">
        <f t="shared" si="858"/>
        <v>No</v>
      </c>
      <c r="AC462" s="53" t="s">
        <v>306</v>
      </c>
      <c r="AD462" s="80" t="s">
        <v>230</v>
      </c>
      <c r="AE462" s="78">
        <v>0</v>
      </c>
      <c r="AF462" s="83">
        <v>0</v>
      </c>
      <c r="AG462" s="84">
        <f t="shared" si="859"/>
        <v>0</v>
      </c>
      <c r="AH462" s="27">
        <v>0</v>
      </c>
      <c r="AI462" s="187">
        <f t="shared" si="886"/>
        <v>0</v>
      </c>
      <c r="AJ462" s="145">
        <v>44006</v>
      </c>
      <c r="AK462" s="145" t="s">
        <v>291</v>
      </c>
      <c r="AL462" s="158" t="str">
        <f>IF(MATRIZASPECTOS[[#This Row],[(2) Tipo de valoración 2020]]="","",IF(MATRIZASPECTOS[[#This Row],[(2) Tipo de valoración 2020]]="Manual","",MATRIZASPECTOS[[#This Row],[Probabilidad]]))</f>
        <v>Certeza</v>
      </c>
      <c r="AM462" s="158" t="str">
        <f>IF(MATRIZASPECTOS[[#This Row],[(2) Tipo de valoración 2020]]="","",IF(MATRIZASPECTOS[[#This Row],[(2) Tipo de valoración 2020]]="Manual","",MATRIZASPECTOS[[#This Row],[Consecuencia]]))</f>
        <v>Moderada</v>
      </c>
      <c r="AN462" s="159" t="str">
        <f t="shared" si="887"/>
        <v>Moderado</v>
      </c>
      <c r="AO462" s="159">
        <f t="shared" si="888"/>
        <v>5</v>
      </c>
      <c r="AP462" s="159">
        <f t="shared" si="889"/>
        <v>3</v>
      </c>
      <c r="AQ462" s="78">
        <f t="shared" si="890"/>
        <v>15</v>
      </c>
      <c r="AR462" s="84">
        <f t="shared" si="891"/>
        <v>15</v>
      </c>
      <c r="AS462" s="78" t="str">
        <f t="shared" si="860"/>
        <v>Potencialmente no tolerable</v>
      </c>
      <c r="AT462" s="78" t="str">
        <f t="shared" si="861"/>
        <v>No</v>
      </c>
      <c r="AU462" s="140" t="s">
        <v>282</v>
      </c>
      <c r="AV462" s="37" t="s">
        <v>230</v>
      </c>
      <c r="AW462" s="27">
        <v>0</v>
      </c>
      <c r="AX462" s="191">
        <v>0</v>
      </c>
      <c r="AY462" s="29">
        <f t="shared" si="892"/>
        <v>0</v>
      </c>
      <c r="AZ462" s="27">
        <v>0</v>
      </c>
      <c r="BA462" s="189">
        <f t="shared" si="893"/>
        <v>0</v>
      </c>
      <c r="BB462" s="145">
        <v>44105</v>
      </c>
      <c r="BC462" s="27" t="s">
        <v>292</v>
      </c>
      <c r="BD462" s="27" t="s">
        <v>100</v>
      </c>
      <c r="BE462" s="27" t="s">
        <v>103</v>
      </c>
      <c r="BF462" s="27" t="str">
        <f t="shared" si="894"/>
        <v>Bajo</v>
      </c>
      <c r="BG462" s="27">
        <f t="shared" si="895"/>
        <v>3</v>
      </c>
      <c r="BH462" s="27">
        <f t="shared" si="896"/>
        <v>3</v>
      </c>
      <c r="BI462" s="27">
        <f t="shared" si="885"/>
        <v>9</v>
      </c>
      <c r="BJ462" s="29">
        <f t="shared" si="897"/>
        <v>9</v>
      </c>
      <c r="BK462" s="78" t="str">
        <f t="shared" si="818"/>
        <v>Tolerable</v>
      </c>
      <c r="BL462" s="27" t="str">
        <f t="shared" si="898"/>
        <v>No</v>
      </c>
      <c r="BM462" s="53" t="s">
        <v>425</v>
      </c>
      <c r="BN462" s="80"/>
      <c r="BO462" s="84">
        <f t="shared" si="899"/>
        <v>0</v>
      </c>
      <c r="BP462" s="83"/>
      <c r="BQ462" s="84" t="str">
        <f t="shared" si="862"/>
        <v/>
      </c>
      <c r="BR462" s="27"/>
      <c r="BS462" s="85" t="str">
        <f t="shared" si="863"/>
        <v/>
      </c>
      <c r="BT462" s="86"/>
      <c r="BU462" s="78">
        <f t="shared" si="900"/>
        <v>15</v>
      </c>
      <c r="BV462" s="78" t="str">
        <f t="shared" si="901"/>
        <v>Potencialmente no tolerable</v>
      </c>
      <c r="BW462" s="84" t="str">
        <f t="shared" si="864"/>
        <v/>
      </c>
      <c r="BX462" s="78" t="str">
        <f t="shared" si="865"/>
        <v/>
      </c>
      <c r="BY462" s="78" t="str">
        <f t="shared" si="866"/>
        <v/>
      </c>
      <c r="BZ462" s="79"/>
      <c r="CA462" s="80"/>
      <c r="CB462" s="84" t="str">
        <f t="shared" si="867"/>
        <v/>
      </c>
      <c r="CC462" s="83"/>
      <c r="CD462" s="84" t="str">
        <f t="shared" si="868"/>
        <v/>
      </c>
      <c r="CE462" s="27"/>
      <c r="CF462" s="85" t="str">
        <f t="shared" si="869"/>
        <v/>
      </c>
      <c r="CG462" s="86"/>
      <c r="CH462" s="78" t="str">
        <f t="shared" si="870"/>
        <v/>
      </c>
      <c r="CI462" s="78" t="str">
        <f t="shared" si="871"/>
        <v/>
      </c>
      <c r="CJ462" s="84" t="str">
        <f t="shared" si="872"/>
        <v/>
      </c>
      <c r="CK462" s="78" t="str">
        <f t="shared" si="873"/>
        <v/>
      </c>
      <c r="CL462" s="78" t="str">
        <f t="shared" si="874"/>
        <v/>
      </c>
      <c r="CM462" s="79"/>
      <c r="CN462" s="80"/>
      <c r="CO462" s="84" t="str">
        <f t="shared" si="875"/>
        <v/>
      </c>
      <c r="CP462" s="83"/>
      <c r="CQ462" s="84" t="str">
        <f t="shared" si="876"/>
        <v/>
      </c>
      <c r="CR462" s="27"/>
      <c r="CS462" s="85" t="str">
        <f t="shared" si="877"/>
        <v/>
      </c>
      <c r="CT462" s="86"/>
      <c r="CU462" s="78" t="str">
        <f t="shared" si="878"/>
        <v/>
      </c>
      <c r="CV462" s="78" t="str">
        <f t="shared" si="879"/>
        <v/>
      </c>
      <c r="CW462" s="84" t="str">
        <f t="shared" si="880"/>
        <v/>
      </c>
      <c r="CX462" s="78" t="str">
        <f t="shared" si="881"/>
        <v/>
      </c>
      <c r="CY462" s="78" t="str">
        <f t="shared" si="882"/>
        <v/>
      </c>
      <c r="CZ462" s="87"/>
    </row>
    <row r="463" spans="1:104" ht="45.75" thickBot="1" x14ac:dyDescent="0.3">
      <c r="A463" s="17">
        <v>460</v>
      </c>
      <c r="B463" s="76" t="str">
        <f t="shared" si="852"/>
        <v>Gestión Documental</v>
      </c>
      <c r="C463" s="76" t="str">
        <f t="shared" si="853"/>
        <v>Consumo de materias primas e insumos</v>
      </c>
      <c r="D463" s="76" t="str">
        <f t="shared" si="854"/>
        <v>Agotamiento de los recursos naturales no renovables</v>
      </c>
      <c r="E463" s="82">
        <v>43647</v>
      </c>
      <c r="F463" s="168" t="s">
        <v>334</v>
      </c>
      <c r="G463" s="99" t="s">
        <v>177</v>
      </c>
      <c r="H463" s="99" t="s">
        <v>354</v>
      </c>
      <c r="I463" s="77" t="s">
        <v>16</v>
      </c>
      <c r="J463" s="78" t="s">
        <v>91</v>
      </c>
      <c r="K463" s="104" t="s">
        <v>262</v>
      </c>
      <c r="L463" s="53" t="s">
        <v>272</v>
      </c>
      <c r="M463" s="80" t="s">
        <v>233</v>
      </c>
      <c r="N463" s="77" t="s">
        <v>218</v>
      </c>
      <c r="O463" s="77" t="s">
        <v>461</v>
      </c>
      <c r="P463" s="77" t="s">
        <v>24</v>
      </c>
      <c r="Q463" s="77" t="s">
        <v>62</v>
      </c>
      <c r="R463" s="78" t="s">
        <v>71</v>
      </c>
      <c r="S463" s="81" t="s">
        <v>77</v>
      </c>
      <c r="T463" s="82">
        <v>43647</v>
      </c>
      <c r="U463" s="78" t="s">
        <v>100</v>
      </c>
      <c r="V463" s="78" t="s">
        <v>103</v>
      </c>
      <c r="W463" s="78" t="str">
        <f t="shared" si="855"/>
        <v>Bajo</v>
      </c>
      <c r="X463" s="78">
        <f t="shared" si="883"/>
        <v>3</v>
      </c>
      <c r="Y463" s="78">
        <f t="shared" si="884"/>
        <v>3</v>
      </c>
      <c r="Z463" s="78">
        <f t="shared" si="856"/>
        <v>9</v>
      </c>
      <c r="AA463" s="78" t="str">
        <f t="shared" si="857"/>
        <v>Tolerable</v>
      </c>
      <c r="AB463" s="78" t="str">
        <f t="shared" si="858"/>
        <v>No</v>
      </c>
      <c r="AC463" s="53" t="s">
        <v>306</v>
      </c>
      <c r="AD463" s="80" t="s">
        <v>230</v>
      </c>
      <c r="AE463" s="78">
        <v>0</v>
      </c>
      <c r="AF463" s="83">
        <v>0</v>
      </c>
      <c r="AG463" s="84">
        <f t="shared" si="859"/>
        <v>0</v>
      </c>
      <c r="AH463" s="27">
        <v>0</v>
      </c>
      <c r="AI463" s="187">
        <f t="shared" si="886"/>
        <v>0</v>
      </c>
      <c r="AJ463" s="145">
        <v>44006</v>
      </c>
      <c r="AK463" s="145" t="s">
        <v>291</v>
      </c>
      <c r="AL463" s="158" t="str">
        <f>IF(MATRIZASPECTOS[[#This Row],[(2) Tipo de valoración 2020]]="","",IF(MATRIZASPECTOS[[#This Row],[(2) Tipo de valoración 2020]]="Manual","",MATRIZASPECTOS[[#This Row],[Probabilidad]]))</f>
        <v>Probable</v>
      </c>
      <c r="AM463" s="158" t="str">
        <f>IF(MATRIZASPECTOS[[#This Row],[(2) Tipo de valoración 2020]]="","",IF(MATRIZASPECTOS[[#This Row],[(2) Tipo de valoración 2020]]="Manual","",MATRIZASPECTOS[[#This Row],[Consecuencia]]))</f>
        <v>Moderada</v>
      </c>
      <c r="AN463" s="159" t="str">
        <f t="shared" si="887"/>
        <v>Bajo</v>
      </c>
      <c r="AO463" s="159">
        <f t="shared" si="888"/>
        <v>3</v>
      </c>
      <c r="AP463" s="159">
        <f t="shared" si="889"/>
        <v>3</v>
      </c>
      <c r="AQ463" s="78">
        <f t="shared" si="890"/>
        <v>9</v>
      </c>
      <c r="AR463" s="84">
        <f t="shared" si="891"/>
        <v>9</v>
      </c>
      <c r="AS463" s="78" t="str">
        <f t="shared" si="860"/>
        <v>Tolerable</v>
      </c>
      <c r="AT463" s="78" t="str">
        <f t="shared" si="861"/>
        <v>No</v>
      </c>
      <c r="AU463" s="140" t="s">
        <v>302</v>
      </c>
      <c r="AV463" s="37" t="s">
        <v>230</v>
      </c>
      <c r="AW463" s="27">
        <v>0</v>
      </c>
      <c r="AX463" s="191">
        <v>0</v>
      </c>
      <c r="AY463" s="29">
        <f t="shared" si="892"/>
        <v>0</v>
      </c>
      <c r="AZ463" s="27">
        <v>0</v>
      </c>
      <c r="BA463" s="189">
        <f t="shared" si="893"/>
        <v>0</v>
      </c>
      <c r="BB463" s="142">
        <v>44105</v>
      </c>
      <c r="BC463" s="27" t="s">
        <v>291</v>
      </c>
      <c r="BD463" s="27" t="str">
        <f>IF(MATRIZASPECTOS[[#This Row],[(E) Tipo de valoración extraordinaria 2020]]="","",IF(MATRIZASPECTOS[[#This Row],[(E) Tipo de valoración extraordinaria 2020]]="Manual","",MATRIZASPECTOS[[#This Row],[(2) Probabilidad]]))</f>
        <v>Probable</v>
      </c>
      <c r="BE463" s="27" t="str">
        <f>IF(MATRIZASPECTOS[[#This Row],[(E) Tipo de valoración extraordinaria 2020]]="","",IF(MATRIZASPECTOS[[#This Row],[(E) Tipo de valoración extraordinaria 2020]]="Manual","",MATRIZASPECTOS[[#This Row],[(2) Consecuencia]]))</f>
        <v>Moderada</v>
      </c>
      <c r="BF463" s="27" t="str">
        <f t="shared" si="894"/>
        <v>Bajo</v>
      </c>
      <c r="BG463" s="27">
        <f t="shared" si="895"/>
        <v>3</v>
      </c>
      <c r="BH463" s="27">
        <f t="shared" si="896"/>
        <v>3</v>
      </c>
      <c r="BI463" s="27">
        <f t="shared" si="885"/>
        <v>9</v>
      </c>
      <c r="BJ463" s="29">
        <f t="shared" si="897"/>
        <v>9</v>
      </c>
      <c r="BK463" s="78" t="str">
        <f t="shared" si="818"/>
        <v>Tolerable</v>
      </c>
      <c r="BL463" s="27" t="str">
        <f t="shared" si="898"/>
        <v>No</v>
      </c>
      <c r="BM463" s="53" t="s">
        <v>406</v>
      </c>
      <c r="BN463" s="80"/>
      <c r="BO463" s="84">
        <f t="shared" si="899"/>
        <v>0</v>
      </c>
      <c r="BP463" s="83"/>
      <c r="BQ463" s="84" t="str">
        <f t="shared" si="862"/>
        <v/>
      </c>
      <c r="BR463" s="27"/>
      <c r="BS463" s="85" t="str">
        <f t="shared" si="863"/>
        <v/>
      </c>
      <c r="BT463" s="86"/>
      <c r="BU463" s="78">
        <f t="shared" si="900"/>
        <v>9</v>
      </c>
      <c r="BV463" s="78" t="str">
        <f t="shared" si="901"/>
        <v>Tolerable</v>
      </c>
      <c r="BW463" s="84" t="str">
        <f t="shared" si="864"/>
        <v/>
      </c>
      <c r="BX463" s="78" t="str">
        <f t="shared" si="865"/>
        <v/>
      </c>
      <c r="BY463" s="78" t="str">
        <f t="shared" si="866"/>
        <v/>
      </c>
      <c r="BZ463" s="79"/>
      <c r="CA463" s="80"/>
      <c r="CB463" s="84" t="str">
        <f t="shared" si="867"/>
        <v/>
      </c>
      <c r="CC463" s="83"/>
      <c r="CD463" s="84" t="str">
        <f t="shared" si="868"/>
        <v/>
      </c>
      <c r="CE463" s="27"/>
      <c r="CF463" s="85" t="str">
        <f t="shared" si="869"/>
        <v/>
      </c>
      <c r="CG463" s="86"/>
      <c r="CH463" s="78" t="str">
        <f t="shared" si="870"/>
        <v/>
      </c>
      <c r="CI463" s="78" t="str">
        <f t="shared" si="871"/>
        <v/>
      </c>
      <c r="CJ463" s="84" t="str">
        <f t="shared" si="872"/>
        <v/>
      </c>
      <c r="CK463" s="78" t="str">
        <f t="shared" si="873"/>
        <v/>
      </c>
      <c r="CL463" s="78" t="str">
        <f t="shared" si="874"/>
        <v/>
      </c>
      <c r="CM463" s="79"/>
      <c r="CN463" s="80"/>
      <c r="CO463" s="84" t="str">
        <f t="shared" si="875"/>
        <v/>
      </c>
      <c r="CP463" s="83"/>
      <c r="CQ463" s="84" t="str">
        <f t="shared" si="876"/>
        <v/>
      </c>
      <c r="CR463" s="27"/>
      <c r="CS463" s="85" t="str">
        <f t="shared" si="877"/>
        <v/>
      </c>
      <c r="CT463" s="86"/>
      <c r="CU463" s="78" t="str">
        <f t="shared" si="878"/>
        <v/>
      </c>
      <c r="CV463" s="78" t="str">
        <f t="shared" si="879"/>
        <v/>
      </c>
      <c r="CW463" s="84" t="str">
        <f t="shared" si="880"/>
        <v/>
      </c>
      <c r="CX463" s="78" t="str">
        <f t="shared" si="881"/>
        <v/>
      </c>
      <c r="CY463" s="78" t="str">
        <f t="shared" si="882"/>
        <v/>
      </c>
      <c r="CZ463" s="87"/>
    </row>
    <row r="464" spans="1:104" ht="45.75" thickBot="1" x14ac:dyDescent="0.3">
      <c r="A464" s="17">
        <v>461</v>
      </c>
      <c r="B464" s="76" t="str">
        <f t="shared" si="852"/>
        <v>Gestión Documental</v>
      </c>
      <c r="C464" s="76" t="str">
        <f t="shared" si="853"/>
        <v>Generación de emisiones</v>
      </c>
      <c r="D464" s="76" t="str">
        <f t="shared" si="854"/>
        <v>Contaminación por emisión de contaminantes criterio</v>
      </c>
      <c r="E464" s="82">
        <v>43647</v>
      </c>
      <c r="F464" s="168" t="s">
        <v>334</v>
      </c>
      <c r="G464" s="99" t="s">
        <v>177</v>
      </c>
      <c r="H464" s="99" t="s">
        <v>354</v>
      </c>
      <c r="I464" s="77" t="s">
        <v>16</v>
      </c>
      <c r="J464" s="78" t="s">
        <v>91</v>
      </c>
      <c r="K464" s="104" t="s">
        <v>262</v>
      </c>
      <c r="L464" s="53" t="s">
        <v>272</v>
      </c>
      <c r="M464" s="80" t="s">
        <v>68</v>
      </c>
      <c r="N464" s="77" t="s">
        <v>219</v>
      </c>
      <c r="O464" s="77" t="s">
        <v>461</v>
      </c>
      <c r="P464" s="77" t="s">
        <v>19</v>
      </c>
      <c r="Q464" s="77" t="s">
        <v>46</v>
      </c>
      <c r="R464" s="78" t="s">
        <v>71</v>
      </c>
      <c r="S464" s="81" t="s">
        <v>74</v>
      </c>
      <c r="T464" s="82">
        <v>43647</v>
      </c>
      <c r="U464" s="78" t="s">
        <v>100</v>
      </c>
      <c r="V464" s="78" t="s">
        <v>103</v>
      </c>
      <c r="W464" s="78" t="str">
        <f t="shared" si="855"/>
        <v>Bajo</v>
      </c>
      <c r="X464" s="78">
        <f t="shared" si="883"/>
        <v>3</v>
      </c>
      <c r="Y464" s="78">
        <f t="shared" si="884"/>
        <v>3</v>
      </c>
      <c r="Z464" s="78">
        <f t="shared" si="856"/>
        <v>9</v>
      </c>
      <c r="AA464" s="78" t="str">
        <f t="shared" si="857"/>
        <v>Tolerable</v>
      </c>
      <c r="AB464" s="78" t="str">
        <f t="shared" si="858"/>
        <v>No</v>
      </c>
      <c r="AC464" s="53" t="s">
        <v>306</v>
      </c>
      <c r="AD464" s="80" t="s">
        <v>230</v>
      </c>
      <c r="AE464" s="78">
        <v>0</v>
      </c>
      <c r="AF464" s="83">
        <v>0</v>
      </c>
      <c r="AG464" s="84">
        <f t="shared" si="859"/>
        <v>0</v>
      </c>
      <c r="AH464" s="27">
        <v>0</v>
      </c>
      <c r="AI464" s="187">
        <f t="shared" si="886"/>
        <v>0</v>
      </c>
      <c r="AJ464" s="145">
        <v>44006</v>
      </c>
      <c r="AK464" s="145" t="s">
        <v>291</v>
      </c>
      <c r="AL464" s="158" t="str">
        <f>IF(MATRIZASPECTOS[[#This Row],[(2) Tipo de valoración 2020]]="","",IF(MATRIZASPECTOS[[#This Row],[(2) Tipo de valoración 2020]]="Manual","",MATRIZASPECTOS[[#This Row],[Probabilidad]]))</f>
        <v>Probable</v>
      </c>
      <c r="AM464" s="158" t="str">
        <f>IF(MATRIZASPECTOS[[#This Row],[(2) Tipo de valoración 2020]]="","",IF(MATRIZASPECTOS[[#This Row],[(2) Tipo de valoración 2020]]="Manual","",MATRIZASPECTOS[[#This Row],[Consecuencia]]))</f>
        <v>Moderada</v>
      </c>
      <c r="AN464" s="159" t="str">
        <f t="shared" si="887"/>
        <v>Bajo</v>
      </c>
      <c r="AO464" s="159">
        <f t="shared" si="888"/>
        <v>3</v>
      </c>
      <c r="AP464" s="159">
        <f t="shared" si="889"/>
        <v>3</v>
      </c>
      <c r="AQ464" s="78">
        <f t="shared" si="890"/>
        <v>9</v>
      </c>
      <c r="AR464" s="84">
        <f t="shared" si="891"/>
        <v>9</v>
      </c>
      <c r="AS464" s="78" t="str">
        <f t="shared" si="860"/>
        <v>Tolerable</v>
      </c>
      <c r="AT464" s="78" t="str">
        <f t="shared" si="861"/>
        <v>No</v>
      </c>
      <c r="AU464" s="140" t="s">
        <v>302</v>
      </c>
      <c r="AV464" s="37" t="s">
        <v>230</v>
      </c>
      <c r="AW464" s="27">
        <v>0</v>
      </c>
      <c r="AX464" s="191">
        <v>0</v>
      </c>
      <c r="AY464" s="29">
        <f t="shared" si="892"/>
        <v>0</v>
      </c>
      <c r="AZ464" s="27">
        <v>0</v>
      </c>
      <c r="BA464" s="189">
        <f t="shared" si="893"/>
        <v>0</v>
      </c>
      <c r="BB464" s="142">
        <v>44105</v>
      </c>
      <c r="BC464" s="27" t="s">
        <v>291</v>
      </c>
      <c r="BD464" s="27" t="str">
        <f>IF(MATRIZASPECTOS[[#This Row],[(E) Tipo de valoración extraordinaria 2020]]="","",IF(MATRIZASPECTOS[[#This Row],[(E) Tipo de valoración extraordinaria 2020]]="Manual","",MATRIZASPECTOS[[#This Row],[(2) Probabilidad]]))</f>
        <v>Probable</v>
      </c>
      <c r="BE464" s="27" t="str">
        <f>IF(MATRIZASPECTOS[[#This Row],[(E) Tipo de valoración extraordinaria 2020]]="","",IF(MATRIZASPECTOS[[#This Row],[(E) Tipo de valoración extraordinaria 2020]]="Manual","",MATRIZASPECTOS[[#This Row],[(2) Consecuencia]]))</f>
        <v>Moderada</v>
      </c>
      <c r="BF464" s="27" t="str">
        <f t="shared" si="894"/>
        <v>Bajo</v>
      </c>
      <c r="BG464" s="27">
        <f t="shared" si="895"/>
        <v>3</v>
      </c>
      <c r="BH464" s="27">
        <f t="shared" si="896"/>
        <v>3</v>
      </c>
      <c r="BI464" s="27">
        <f t="shared" si="885"/>
        <v>9</v>
      </c>
      <c r="BJ464" s="29">
        <f t="shared" si="897"/>
        <v>9</v>
      </c>
      <c r="BK464" s="78" t="str">
        <f t="shared" si="818"/>
        <v>Tolerable</v>
      </c>
      <c r="BL464" s="27" t="str">
        <f t="shared" si="898"/>
        <v>No</v>
      </c>
      <c r="BM464" s="53" t="s">
        <v>414</v>
      </c>
      <c r="BN464" s="80"/>
      <c r="BO464" s="84">
        <f t="shared" si="899"/>
        <v>0</v>
      </c>
      <c r="BP464" s="83"/>
      <c r="BQ464" s="84" t="str">
        <f t="shared" si="862"/>
        <v/>
      </c>
      <c r="BR464" s="27"/>
      <c r="BS464" s="85" t="str">
        <f t="shared" si="863"/>
        <v/>
      </c>
      <c r="BT464" s="86"/>
      <c r="BU464" s="78">
        <f t="shared" si="900"/>
        <v>9</v>
      </c>
      <c r="BV464" s="78" t="str">
        <f t="shared" si="901"/>
        <v>Tolerable</v>
      </c>
      <c r="BW464" s="84" t="str">
        <f t="shared" si="864"/>
        <v/>
      </c>
      <c r="BX464" s="78" t="str">
        <f t="shared" si="865"/>
        <v/>
      </c>
      <c r="BY464" s="78" t="str">
        <f t="shared" si="866"/>
        <v/>
      </c>
      <c r="BZ464" s="79"/>
      <c r="CA464" s="80"/>
      <c r="CB464" s="84" t="str">
        <f t="shared" si="867"/>
        <v/>
      </c>
      <c r="CC464" s="83"/>
      <c r="CD464" s="84" t="str">
        <f t="shared" si="868"/>
        <v/>
      </c>
      <c r="CE464" s="27"/>
      <c r="CF464" s="85" t="str">
        <f t="shared" si="869"/>
        <v/>
      </c>
      <c r="CG464" s="86"/>
      <c r="CH464" s="78" t="str">
        <f t="shared" si="870"/>
        <v/>
      </c>
      <c r="CI464" s="78" t="str">
        <f t="shared" si="871"/>
        <v/>
      </c>
      <c r="CJ464" s="84" t="str">
        <f t="shared" si="872"/>
        <v/>
      </c>
      <c r="CK464" s="78" t="str">
        <f t="shared" si="873"/>
        <v/>
      </c>
      <c r="CL464" s="78" t="str">
        <f t="shared" si="874"/>
        <v/>
      </c>
      <c r="CM464" s="79"/>
      <c r="CN464" s="80"/>
      <c r="CO464" s="84" t="str">
        <f t="shared" si="875"/>
        <v/>
      </c>
      <c r="CP464" s="83"/>
      <c r="CQ464" s="84" t="str">
        <f t="shared" si="876"/>
        <v/>
      </c>
      <c r="CR464" s="27"/>
      <c r="CS464" s="85" t="str">
        <f t="shared" si="877"/>
        <v/>
      </c>
      <c r="CT464" s="86"/>
      <c r="CU464" s="78" t="str">
        <f t="shared" si="878"/>
        <v/>
      </c>
      <c r="CV464" s="78" t="str">
        <f t="shared" si="879"/>
        <v/>
      </c>
      <c r="CW464" s="84" t="str">
        <f t="shared" si="880"/>
        <v/>
      </c>
      <c r="CX464" s="78" t="str">
        <f t="shared" si="881"/>
        <v/>
      </c>
      <c r="CY464" s="78" t="str">
        <f t="shared" si="882"/>
        <v/>
      </c>
      <c r="CZ464" s="87"/>
    </row>
    <row r="465" spans="1:104" ht="45.75" thickBot="1" x14ac:dyDescent="0.3">
      <c r="A465" s="17">
        <v>462</v>
      </c>
      <c r="B465" s="76" t="str">
        <f t="shared" si="852"/>
        <v>Gestión Documental</v>
      </c>
      <c r="C465" s="76" t="str">
        <f t="shared" si="853"/>
        <v>Generación de emisiones</v>
      </c>
      <c r="D465" s="76" t="str">
        <f t="shared" si="854"/>
        <v>Contaminación por emisión de ruido</v>
      </c>
      <c r="E465" s="82">
        <v>43647</v>
      </c>
      <c r="F465" s="168" t="s">
        <v>334</v>
      </c>
      <c r="G465" s="99" t="s">
        <v>177</v>
      </c>
      <c r="H465" s="99" t="s">
        <v>354</v>
      </c>
      <c r="I465" s="77" t="s">
        <v>16</v>
      </c>
      <c r="J465" s="78" t="s">
        <v>91</v>
      </c>
      <c r="K465" s="104" t="s">
        <v>262</v>
      </c>
      <c r="L465" s="53" t="s">
        <v>272</v>
      </c>
      <c r="M465" s="80" t="s">
        <v>68</v>
      </c>
      <c r="N465" s="77" t="s">
        <v>220</v>
      </c>
      <c r="O465" s="77" t="s">
        <v>461</v>
      </c>
      <c r="P465" s="77" t="s">
        <v>19</v>
      </c>
      <c r="Q465" s="77" t="s">
        <v>43</v>
      </c>
      <c r="R465" s="78" t="s">
        <v>71</v>
      </c>
      <c r="S465" s="81" t="s">
        <v>74</v>
      </c>
      <c r="T465" s="82">
        <v>43647</v>
      </c>
      <c r="U465" s="78" t="s">
        <v>100</v>
      </c>
      <c r="V465" s="78" t="s">
        <v>102</v>
      </c>
      <c r="W465" s="78" t="str">
        <f t="shared" si="855"/>
        <v>Bajo</v>
      </c>
      <c r="X465" s="78">
        <f t="shared" si="883"/>
        <v>3</v>
      </c>
      <c r="Y465" s="78">
        <f t="shared" si="884"/>
        <v>1</v>
      </c>
      <c r="Z465" s="78">
        <f t="shared" si="856"/>
        <v>3</v>
      </c>
      <c r="AA465" s="78" t="str">
        <f t="shared" si="857"/>
        <v>Tolerable</v>
      </c>
      <c r="AB465" s="78" t="str">
        <f t="shared" si="858"/>
        <v>No</v>
      </c>
      <c r="AC465" s="53" t="s">
        <v>306</v>
      </c>
      <c r="AD465" s="80" t="s">
        <v>230</v>
      </c>
      <c r="AE465" s="78">
        <v>0</v>
      </c>
      <c r="AF465" s="83">
        <v>0</v>
      </c>
      <c r="AG465" s="84">
        <f t="shared" si="859"/>
        <v>0</v>
      </c>
      <c r="AH465" s="27">
        <v>0</v>
      </c>
      <c r="AI465" s="187">
        <f t="shared" si="886"/>
        <v>0</v>
      </c>
      <c r="AJ465" s="145">
        <v>44006</v>
      </c>
      <c r="AK465" s="145" t="s">
        <v>291</v>
      </c>
      <c r="AL465" s="158" t="str">
        <f>IF(MATRIZASPECTOS[[#This Row],[(2) Tipo de valoración 2020]]="","",IF(MATRIZASPECTOS[[#This Row],[(2) Tipo de valoración 2020]]="Manual","",MATRIZASPECTOS[[#This Row],[Probabilidad]]))</f>
        <v>Probable</v>
      </c>
      <c r="AM465" s="158" t="str">
        <f>IF(MATRIZASPECTOS[[#This Row],[(2) Tipo de valoración 2020]]="","",IF(MATRIZASPECTOS[[#This Row],[(2) Tipo de valoración 2020]]="Manual","",MATRIZASPECTOS[[#This Row],[Consecuencia]]))</f>
        <v>Baja</v>
      </c>
      <c r="AN465" s="159" t="str">
        <f t="shared" si="887"/>
        <v>Bajo</v>
      </c>
      <c r="AO465" s="159">
        <f t="shared" si="888"/>
        <v>3</v>
      </c>
      <c r="AP465" s="159">
        <f t="shared" si="889"/>
        <v>1</v>
      </c>
      <c r="AQ465" s="78">
        <f t="shared" si="890"/>
        <v>3</v>
      </c>
      <c r="AR465" s="84">
        <f t="shared" si="891"/>
        <v>3</v>
      </c>
      <c r="AS465" s="78" t="str">
        <f t="shared" si="860"/>
        <v>Tolerable</v>
      </c>
      <c r="AT465" s="78" t="str">
        <f t="shared" si="861"/>
        <v>No</v>
      </c>
      <c r="AU465" s="140" t="s">
        <v>302</v>
      </c>
      <c r="AV465" s="37" t="s">
        <v>230</v>
      </c>
      <c r="AW465" s="27">
        <v>0</v>
      </c>
      <c r="AX465" s="191">
        <v>0</v>
      </c>
      <c r="AY465" s="29">
        <f t="shared" si="892"/>
        <v>0</v>
      </c>
      <c r="AZ465" s="27">
        <v>0</v>
      </c>
      <c r="BA465" s="189">
        <f t="shared" si="893"/>
        <v>0</v>
      </c>
      <c r="BB465" s="145">
        <v>44105</v>
      </c>
      <c r="BC465" s="27" t="s">
        <v>291</v>
      </c>
      <c r="BD465" s="27" t="str">
        <f>IF(MATRIZASPECTOS[[#This Row],[(E) Tipo de valoración extraordinaria 2020]]="","",IF(MATRIZASPECTOS[[#This Row],[(E) Tipo de valoración extraordinaria 2020]]="Manual","",MATRIZASPECTOS[[#This Row],[(2) Probabilidad]]))</f>
        <v>Probable</v>
      </c>
      <c r="BE465" s="27" t="str">
        <f>IF(MATRIZASPECTOS[[#This Row],[(E) Tipo de valoración extraordinaria 2020]]="","",IF(MATRIZASPECTOS[[#This Row],[(E) Tipo de valoración extraordinaria 2020]]="Manual","",MATRIZASPECTOS[[#This Row],[(2) Consecuencia]]))</f>
        <v>Baja</v>
      </c>
      <c r="BF465" s="27" t="str">
        <f t="shared" si="894"/>
        <v>Bajo</v>
      </c>
      <c r="BG465" s="27">
        <f t="shared" si="895"/>
        <v>3</v>
      </c>
      <c r="BH465" s="27">
        <f t="shared" si="896"/>
        <v>1</v>
      </c>
      <c r="BI465" s="27">
        <f t="shared" si="885"/>
        <v>3</v>
      </c>
      <c r="BJ465" s="29">
        <f t="shared" si="897"/>
        <v>3</v>
      </c>
      <c r="BK465" s="78" t="str">
        <f t="shared" si="818"/>
        <v>Tolerable</v>
      </c>
      <c r="BL465" s="27" t="str">
        <f t="shared" si="898"/>
        <v>No</v>
      </c>
      <c r="BM465" s="53" t="s">
        <v>437</v>
      </c>
      <c r="BN465" s="80"/>
      <c r="BO465" s="84">
        <f t="shared" si="899"/>
        <v>0</v>
      </c>
      <c r="BP465" s="83"/>
      <c r="BQ465" s="84" t="str">
        <f t="shared" si="862"/>
        <v/>
      </c>
      <c r="BR465" s="27"/>
      <c r="BS465" s="85" t="str">
        <f t="shared" si="863"/>
        <v/>
      </c>
      <c r="BT465" s="86"/>
      <c r="BU465" s="78">
        <f t="shared" si="900"/>
        <v>3</v>
      </c>
      <c r="BV465" s="78" t="str">
        <f t="shared" si="901"/>
        <v>Tolerable</v>
      </c>
      <c r="BW465" s="84" t="str">
        <f t="shared" si="864"/>
        <v/>
      </c>
      <c r="BX465" s="78" t="str">
        <f t="shared" si="865"/>
        <v/>
      </c>
      <c r="BY465" s="78" t="str">
        <f t="shared" si="866"/>
        <v/>
      </c>
      <c r="BZ465" s="79"/>
      <c r="CA465" s="80"/>
      <c r="CB465" s="84" t="str">
        <f t="shared" si="867"/>
        <v/>
      </c>
      <c r="CC465" s="83"/>
      <c r="CD465" s="84" t="str">
        <f t="shared" si="868"/>
        <v/>
      </c>
      <c r="CE465" s="27"/>
      <c r="CF465" s="85" t="str">
        <f t="shared" si="869"/>
        <v/>
      </c>
      <c r="CG465" s="86"/>
      <c r="CH465" s="78" t="str">
        <f t="shared" si="870"/>
        <v/>
      </c>
      <c r="CI465" s="78" t="str">
        <f t="shared" si="871"/>
        <v/>
      </c>
      <c r="CJ465" s="84" t="str">
        <f t="shared" si="872"/>
        <v/>
      </c>
      <c r="CK465" s="78" t="str">
        <f t="shared" si="873"/>
        <v/>
      </c>
      <c r="CL465" s="78" t="str">
        <f t="shared" si="874"/>
        <v/>
      </c>
      <c r="CM465" s="79"/>
      <c r="CN465" s="80"/>
      <c r="CO465" s="84" t="str">
        <f t="shared" si="875"/>
        <v/>
      </c>
      <c r="CP465" s="83"/>
      <c r="CQ465" s="84" t="str">
        <f t="shared" si="876"/>
        <v/>
      </c>
      <c r="CR465" s="27"/>
      <c r="CS465" s="85" t="str">
        <f t="shared" si="877"/>
        <v/>
      </c>
      <c r="CT465" s="86"/>
      <c r="CU465" s="78" t="str">
        <f t="shared" si="878"/>
        <v/>
      </c>
      <c r="CV465" s="78" t="str">
        <f t="shared" si="879"/>
        <v/>
      </c>
      <c r="CW465" s="84" t="str">
        <f t="shared" si="880"/>
        <v/>
      </c>
      <c r="CX465" s="78" t="str">
        <f t="shared" si="881"/>
        <v/>
      </c>
      <c r="CY465" s="78" t="str">
        <f t="shared" si="882"/>
        <v/>
      </c>
      <c r="CZ465" s="87"/>
    </row>
    <row r="466" spans="1:104" ht="72.75" thickBot="1" x14ac:dyDescent="0.3">
      <c r="A466" s="17">
        <v>463</v>
      </c>
      <c r="B466" s="76" t="str">
        <f t="shared" si="852"/>
        <v>Gestión Documental</v>
      </c>
      <c r="C466" s="76" t="str">
        <f t="shared" si="853"/>
        <v>Generación de residuos</v>
      </c>
      <c r="D466" s="76" t="str">
        <f t="shared" si="854"/>
        <v>Contaminación por generación de residuos ordinarios</v>
      </c>
      <c r="E466" s="82">
        <v>43647</v>
      </c>
      <c r="F466" s="168" t="s">
        <v>334</v>
      </c>
      <c r="G466" s="99" t="s">
        <v>177</v>
      </c>
      <c r="H466" s="99" t="s">
        <v>354</v>
      </c>
      <c r="I466" s="77" t="s">
        <v>16</v>
      </c>
      <c r="J466" s="78" t="s">
        <v>91</v>
      </c>
      <c r="K466" s="111" t="s">
        <v>223</v>
      </c>
      <c r="L466" s="53" t="s">
        <v>272</v>
      </c>
      <c r="M466" s="80" t="s">
        <v>68</v>
      </c>
      <c r="N466" s="77" t="s">
        <v>209</v>
      </c>
      <c r="O466" s="77" t="s">
        <v>461</v>
      </c>
      <c r="P466" s="77" t="s">
        <v>23</v>
      </c>
      <c r="Q466" s="77" t="s">
        <v>55</v>
      </c>
      <c r="R466" s="78" t="s">
        <v>71</v>
      </c>
      <c r="S466" s="81" t="s">
        <v>76</v>
      </c>
      <c r="T466" s="82">
        <v>43647</v>
      </c>
      <c r="U466" s="78" t="s">
        <v>101</v>
      </c>
      <c r="V466" s="78" t="s">
        <v>104</v>
      </c>
      <c r="W466" s="78" t="str">
        <f t="shared" si="855"/>
        <v>Alto</v>
      </c>
      <c r="X466" s="78">
        <f t="shared" si="883"/>
        <v>5</v>
      </c>
      <c r="Y466" s="78">
        <f t="shared" si="884"/>
        <v>5</v>
      </c>
      <c r="Z466" s="78">
        <f t="shared" si="856"/>
        <v>25</v>
      </c>
      <c r="AA466" s="78" t="str">
        <f t="shared" si="857"/>
        <v>No tolerable</v>
      </c>
      <c r="AB466" s="78" t="str">
        <f t="shared" si="858"/>
        <v>Si</v>
      </c>
      <c r="AC466" s="140" t="s">
        <v>312</v>
      </c>
      <c r="AD466" s="80" t="s">
        <v>284</v>
      </c>
      <c r="AE466" s="78">
        <v>0.97</v>
      </c>
      <c r="AF466" s="83">
        <v>0</v>
      </c>
      <c r="AG466" s="84">
        <f t="shared" si="859"/>
        <v>0.97</v>
      </c>
      <c r="AH466" s="27">
        <v>0.74</v>
      </c>
      <c r="AI466" s="187">
        <f t="shared" si="886"/>
        <v>0.23711340206185566</v>
      </c>
      <c r="AJ466" s="145">
        <v>44006</v>
      </c>
      <c r="AK466" s="145" t="s">
        <v>291</v>
      </c>
      <c r="AL466" s="158" t="str">
        <f>IF(MATRIZASPECTOS[[#This Row],[(2) Tipo de valoración 2020]]="","",IF(MATRIZASPECTOS[[#This Row],[(2) Tipo de valoración 2020]]="Manual","",MATRIZASPECTOS[[#This Row],[Probabilidad]]))</f>
        <v>Certeza</v>
      </c>
      <c r="AM466" s="158" t="str">
        <f>IF(MATRIZASPECTOS[[#This Row],[(2) Tipo de valoración 2020]]="","",IF(MATRIZASPECTOS[[#This Row],[(2) Tipo de valoración 2020]]="Manual","",MATRIZASPECTOS[[#This Row],[Consecuencia]]))</f>
        <v>Alta</v>
      </c>
      <c r="AN466" s="159" t="str">
        <f t="shared" si="887"/>
        <v>Alto</v>
      </c>
      <c r="AO466" s="159">
        <f t="shared" si="888"/>
        <v>5</v>
      </c>
      <c r="AP466" s="159">
        <f t="shared" si="889"/>
        <v>5</v>
      </c>
      <c r="AQ466" s="78">
        <f t="shared" si="890"/>
        <v>25</v>
      </c>
      <c r="AR466" s="84">
        <f t="shared" si="891"/>
        <v>19.072164948453608</v>
      </c>
      <c r="AS466" s="78" t="str">
        <f t="shared" si="860"/>
        <v>No tolerable</v>
      </c>
      <c r="AT466" s="78" t="str">
        <f t="shared" si="861"/>
        <v>Si</v>
      </c>
      <c r="AU466" s="140" t="s">
        <v>304</v>
      </c>
      <c r="AV466" s="37" t="s">
        <v>284</v>
      </c>
      <c r="AW466" s="27">
        <v>0.74</v>
      </c>
      <c r="AX466" s="191">
        <v>-0.18</v>
      </c>
      <c r="AY466" s="29">
        <f t="shared" si="892"/>
        <v>0.87319999999999998</v>
      </c>
      <c r="AZ466" s="27">
        <v>0.28000000000000003</v>
      </c>
      <c r="BA466" s="189">
        <f t="shared" si="893"/>
        <v>0.67934035730645892</v>
      </c>
      <c r="BB466" s="143">
        <v>44105</v>
      </c>
      <c r="BC466" s="27" t="s">
        <v>291</v>
      </c>
      <c r="BD466" s="27" t="str">
        <f>IF(MATRIZASPECTOS[[#This Row],[(E) Tipo de valoración extraordinaria 2020]]="","",IF(MATRIZASPECTOS[[#This Row],[(E) Tipo de valoración extraordinaria 2020]]="Manual","",MATRIZASPECTOS[[#This Row],[(2) Probabilidad]]))</f>
        <v>Certeza</v>
      </c>
      <c r="BE466" s="27" t="str">
        <f>IF(MATRIZASPECTOS[[#This Row],[(E) Tipo de valoración extraordinaria 2020]]="","",IF(MATRIZASPECTOS[[#This Row],[(E) Tipo de valoración extraordinaria 2020]]="Manual","",MATRIZASPECTOS[[#This Row],[(2) Consecuencia]]))</f>
        <v>Alta</v>
      </c>
      <c r="BF466" s="27" t="str">
        <f t="shared" si="894"/>
        <v>Alto</v>
      </c>
      <c r="BG466" s="27">
        <f t="shared" si="895"/>
        <v>5</v>
      </c>
      <c r="BH466" s="27">
        <f t="shared" si="896"/>
        <v>5</v>
      </c>
      <c r="BI466" s="29">
        <f t="shared" si="885"/>
        <v>19.072164948453608</v>
      </c>
      <c r="BJ466" s="29">
        <f t="shared" si="897"/>
        <v>6.2956735977634128</v>
      </c>
      <c r="BK466" s="78" t="str">
        <f t="shared" si="818"/>
        <v>Tolerable</v>
      </c>
      <c r="BL466" s="27" t="str">
        <f t="shared" si="898"/>
        <v>No</v>
      </c>
      <c r="BM466" s="53" t="s">
        <v>454</v>
      </c>
      <c r="BN466" s="80"/>
      <c r="BO466" s="84">
        <f t="shared" si="899"/>
        <v>0.74</v>
      </c>
      <c r="BP466" s="83"/>
      <c r="BQ466" s="84" t="str">
        <f t="shared" si="862"/>
        <v/>
      </c>
      <c r="BR466" s="27"/>
      <c r="BS466" s="85" t="str">
        <f t="shared" si="863"/>
        <v/>
      </c>
      <c r="BT466" s="86"/>
      <c r="BU466" s="78">
        <f t="shared" si="900"/>
        <v>19.072164948453608</v>
      </c>
      <c r="BV466" s="78" t="str">
        <f t="shared" si="901"/>
        <v>No tolerable</v>
      </c>
      <c r="BW466" s="84" t="str">
        <f t="shared" si="864"/>
        <v/>
      </c>
      <c r="BX466" s="78" t="str">
        <f t="shared" si="865"/>
        <v/>
      </c>
      <c r="BY466" s="78" t="str">
        <f t="shared" si="866"/>
        <v/>
      </c>
      <c r="BZ466" s="79"/>
      <c r="CA466" s="80"/>
      <c r="CB466" s="84" t="str">
        <f t="shared" si="867"/>
        <v/>
      </c>
      <c r="CC466" s="83"/>
      <c r="CD466" s="84" t="str">
        <f t="shared" si="868"/>
        <v/>
      </c>
      <c r="CE466" s="27"/>
      <c r="CF466" s="85" t="str">
        <f t="shared" si="869"/>
        <v/>
      </c>
      <c r="CG466" s="86"/>
      <c r="CH466" s="78" t="str">
        <f t="shared" si="870"/>
        <v/>
      </c>
      <c r="CI466" s="78" t="str">
        <f t="shared" si="871"/>
        <v/>
      </c>
      <c r="CJ466" s="84" t="str">
        <f t="shared" si="872"/>
        <v/>
      </c>
      <c r="CK466" s="78" t="str">
        <f t="shared" si="873"/>
        <v/>
      </c>
      <c r="CL466" s="78" t="str">
        <f t="shared" si="874"/>
        <v/>
      </c>
      <c r="CM466" s="79"/>
      <c r="CN466" s="80"/>
      <c r="CO466" s="84" t="str">
        <f t="shared" si="875"/>
        <v/>
      </c>
      <c r="CP466" s="83"/>
      <c r="CQ466" s="84" t="str">
        <f t="shared" si="876"/>
        <v/>
      </c>
      <c r="CR466" s="27"/>
      <c r="CS466" s="85" t="str">
        <f t="shared" si="877"/>
        <v/>
      </c>
      <c r="CT466" s="86"/>
      <c r="CU466" s="78" t="str">
        <f t="shared" si="878"/>
        <v/>
      </c>
      <c r="CV466" s="78" t="str">
        <f t="shared" si="879"/>
        <v/>
      </c>
      <c r="CW466" s="84" t="str">
        <f t="shared" si="880"/>
        <v/>
      </c>
      <c r="CX466" s="78" t="str">
        <f t="shared" si="881"/>
        <v/>
      </c>
      <c r="CY466" s="78" t="str">
        <f t="shared" si="882"/>
        <v/>
      </c>
      <c r="CZ466" s="87"/>
    </row>
    <row r="467" spans="1:104" ht="72.75" thickBot="1" x14ac:dyDescent="0.3">
      <c r="A467" s="17">
        <v>464</v>
      </c>
      <c r="B467" s="76" t="str">
        <f t="shared" si="852"/>
        <v>Gestión Documental</v>
      </c>
      <c r="C467" s="76" t="str">
        <f t="shared" si="853"/>
        <v>Generación de residuos</v>
      </c>
      <c r="D467" s="76" t="str">
        <f t="shared" si="854"/>
        <v>Contaminación por generación de residuos ordinarios</v>
      </c>
      <c r="E467" s="82">
        <v>43647</v>
      </c>
      <c r="F467" s="168" t="s">
        <v>334</v>
      </c>
      <c r="G467" s="99" t="s">
        <v>177</v>
      </c>
      <c r="H467" s="99" t="s">
        <v>354</v>
      </c>
      <c r="I467" s="77" t="s">
        <v>16</v>
      </c>
      <c r="J467" s="78" t="s">
        <v>92</v>
      </c>
      <c r="K467" s="111" t="s">
        <v>221</v>
      </c>
      <c r="L467" s="53" t="s">
        <v>272</v>
      </c>
      <c r="M467" s="80" t="s">
        <v>68</v>
      </c>
      <c r="N467" s="77" t="s">
        <v>209</v>
      </c>
      <c r="O467" s="77" t="s">
        <v>461</v>
      </c>
      <c r="P467" s="77" t="s">
        <v>23</v>
      </c>
      <c r="Q467" s="77" t="s">
        <v>55</v>
      </c>
      <c r="R467" s="78" t="s">
        <v>71</v>
      </c>
      <c r="S467" s="81" t="s">
        <v>76</v>
      </c>
      <c r="T467" s="82">
        <v>43647</v>
      </c>
      <c r="U467" s="78" t="s">
        <v>101</v>
      </c>
      <c r="V467" s="78" t="s">
        <v>104</v>
      </c>
      <c r="W467" s="78" t="str">
        <f t="shared" si="855"/>
        <v>Alto</v>
      </c>
      <c r="X467" s="78">
        <f t="shared" si="883"/>
        <v>5</v>
      </c>
      <c r="Y467" s="78">
        <f t="shared" si="884"/>
        <v>5</v>
      </c>
      <c r="Z467" s="78">
        <f t="shared" si="856"/>
        <v>25</v>
      </c>
      <c r="AA467" s="78" t="str">
        <f t="shared" si="857"/>
        <v>No tolerable</v>
      </c>
      <c r="AB467" s="78" t="str">
        <f t="shared" si="858"/>
        <v>Si</v>
      </c>
      <c r="AC467" s="140" t="s">
        <v>312</v>
      </c>
      <c r="AD467" s="80" t="s">
        <v>284</v>
      </c>
      <c r="AE467" s="78">
        <v>0.97</v>
      </c>
      <c r="AF467" s="83">
        <v>0</v>
      </c>
      <c r="AG467" s="84">
        <f t="shared" si="859"/>
        <v>0.97</v>
      </c>
      <c r="AH467" s="27">
        <v>0.74</v>
      </c>
      <c r="AI467" s="187">
        <f t="shared" si="886"/>
        <v>0.23711340206185566</v>
      </c>
      <c r="AJ467" s="145">
        <v>44006</v>
      </c>
      <c r="AK467" s="145" t="s">
        <v>291</v>
      </c>
      <c r="AL467" s="158" t="str">
        <f>IF(MATRIZASPECTOS[[#This Row],[(2) Tipo de valoración 2020]]="","",IF(MATRIZASPECTOS[[#This Row],[(2) Tipo de valoración 2020]]="Manual","",MATRIZASPECTOS[[#This Row],[Probabilidad]]))</f>
        <v>Certeza</v>
      </c>
      <c r="AM467" s="158" t="str">
        <f>IF(MATRIZASPECTOS[[#This Row],[(2) Tipo de valoración 2020]]="","",IF(MATRIZASPECTOS[[#This Row],[(2) Tipo de valoración 2020]]="Manual","",MATRIZASPECTOS[[#This Row],[Consecuencia]]))</f>
        <v>Alta</v>
      </c>
      <c r="AN467" s="159" t="str">
        <f t="shared" si="887"/>
        <v>Alto</v>
      </c>
      <c r="AO467" s="159">
        <f t="shared" si="888"/>
        <v>5</v>
      </c>
      <c r="AP467" s="159">
        <f t="shared" si="889"/>
        <v>5</v>
      </c>
      <c r="AQ467" s="78">
        <f t="shared" si="890"/>
        <v>25</v>
      </c>
      <c r="AR467" s="84">
        <f t="shared" si="891"/>
        <v>19.072164948453608</v>
      </c>
      <c r="AS467" s="78" t="str">
        <f t="shared" si="860"/>
        <v>No tolerable</v>
      </c>
      <c r="AT467" s="78" t="str">
        <f t="shared" si="861"/>
        <v>Si</v>
      </c>
      <c r="AU467" s="140" t="s">
        <v>327</v>
      </c>
      <c r="AV467" s="37" t="s">
        <v>284</v>
      </c>
      <c r="AW467" s="27">
        <v>0.74</v>
      </c>
      <c r="AX467" s="191">
        <v>-0.18</v>
      </c>
      <c r="AY467" s="29">
        <f t="shared" si="892"/>
        <v>0.87319999999999998</v>
      </c>
      <c r="AZ467" s="27">
        <v>0.28000000000000003</v>
      </c>
      <c r="BA467" s="189">
        <f t="shared" si="893"/>
        <v>0.67934035730645892</v>
      </c>
      <c r="BB467" s="143">
        <v>44105</v>
      </c>
      <c r="BC467" s="27" t="s">
        <v>291</v>
      </c>
      <c r="BD467" s="27" t="str">
        <f>IF(MATRIZASPECTOS[[#This Row],[(E) Tipo de valoración extraordinaria 2020]]="","",IF(MATRIZASPECTOS[[#This Row],[(E) Tipo de valoración extraordinaria 2020]]="Manual","",MATRIZASPECTOS[[#This Row],[(2) Probabilidad]]))</f>
        <v>Certeza</v>
      </c>
      <c r="BE467" s="27" t="str">
        <f>IF(MATRIZASPECTOS[[#This Row],[(E) Tipo de valoración extraordinaria 2020]]="","",IF(MATRIZASPECTOS[[#This Row],[(E) Tipo de valoración extraordinaria 2020]]="Manual","",MATRIZASPECTOS[[#This Row],[(2) Consecuencia]]))</f>
        <v>Alta</v>
      </c>
      <c r="BF467" s="27" t="str">
        <f t="shared" si="894"/>
        <v>Alto</v>
      </c>
      <c r="BG467" s="27">
        <f t="shared" si="895"/>
        <v>5</v>
      </c>
      <c r="BH467" s="27">
        <f t="shared" si="896"/>
        <v>5</v>
      </c>
      <c r="BI467" s="29">
        <f t="shared" si="885"/>
        <v>19.072164948453608</v>
      </c>
      <c r="BJ467" s="29">
        <f t="shared" si="897"/>
        <v>6.2956735977634128</v>
      </c>
      <c r="BK467" s="78" t="str">
        <f t="shared" si="818"/>
        <v>Tolerable</v>
      </c>
      <c r="BL467" s="27" t="str">
        <f t="shared" si="898"/>
        <v>No</v>
      </c>
      <c r="BM467" s="53" t="s">
        <v>454</v>
      </c>
      <c r="BN467" s="80"/>
      <c r="BO467" s="84">
        <f t="shared" si="899"/>
        <v>0.74</v>
      </c>
      <c r="BP467" s="83"/>
      <c r="BQ467" s="84" t="str">
        <f t="shared" si="862"/>
        <v/>
      </c>
      <c r="BR467" s="27"/>
      <c r="BS467" s="85" t="str">
        <f t="shared" si="863"/>
        <v/>
      </c>
      <c r="BT467" s="86"/>
      <c r="BU467" s="78">
        <f t="shared" si="900"/>
        <v>19.072164948453608</v>
      </c>
      <c r="BV467" s="78" t="str">
        <f t="shared" si="901"/>
        <v>No tolerable</v>
      </c>
      <c r="BW467" s="84" t="str">
        <f t="shared" si="864"/>
        <v/>
      </c>
      <c r="BX467" s="78" t="str">
        <f t="shared" si="865"/>
        <v/>
      </c>
      <c r="BY467" s="78" t="str">
        <f t="shared" si="866"/>
        <v/>
      </c>
      <c r="BZ467" s="79"/>
      <c r="CA467" s="80"/>
      <c r="CB467" s="84" t="str">
        <f t="shared" si="867"/>
        <v/>
      </c>
      <c r="CC467" s="83"/>
      <c r="CD467" s="84" t="str">
        <f t="shared" si="868"/>
        <v/>
      </c>
      <c r="CE467" s="27"/>
      <c r="CF467" s="85" t="str">
        <f t="shared" si="869"/>
        <v/>
      </c>
      <c r="CG467" s="86"/>
      <c r="CH467" s="78" t="str">
        <f t="shared" si="870"/>
        <v/>
      </c>
      <c r="CI467" s="78" t="str">
        <f t="shared" si="871"/>
        <v/>
      </c>
      <c r="CJ467" s="84" t="str">
        <f t="shared" si="872"/>
        <v/>
      </c>
      <c r="CK467" s="78" t="str">
        <f t="shared" si="873"/>
        <v/>
      </c>
      <c r="CL467" s="78" t="str">
        <f t="shared" si="874"/>
        <v/>
      </c>
      <c r="CM467" s="79"/>
      <c r="CN467" s="80"/>
      <c r="CO467" s="84" t="str">
        <f t="shared" si="875"/>
        <v/>
      </c>
      <c r="CP467" s="83"/>
      <c r="CQ467" s="84" t="str">
        <f t="shared" si="876"/>
        <v/>
      </c>
      <c r="CR467" s="27"/>
      <c r="CS467" s="85" t="str">
        <f t="shared" si="877"/>
        <v/>
      </c>
      <c r="CT467" s="86"/>
      <c r="CU467" s="78" t="str">
        <f t="shared" si="878"/>
        <v/>
      </c>
      <c r="CV467" s="78" t="str">
        <f t="shared" si="879"/>
        <v/>
      </c>
      <c r="CW467" s="84" t="str">
        <f t="shared" si="880"/>
        <v/>
      </c>
      <c r="CX467" s="78" t="str">
        <f t="shared" si="881"/>
        <v/>
      </c>
      <c r="CY467" s="78" t="str">
        <f t="shared" si="882"/>
        <v/>
      </c>
      <c r="CZ467" s="87"/>
    </row>
    <row r="468" spans="1:104" ht="45.75" thickBot="1" x14ac:dyDescent="0.3">
      <c r="A468" s="17">
        <v>465</v>
      </c>
      <c r="B468" s="76" t="str">
        <f t="shared" si="852"/>
        <v>Gestión Documental</v>
      </c>
      <c r="C468" s="76" t="str">
        <f t="shared" si="853"/>
        <v>Generación de residuos</v>
      </c>
      <c r="D468" s="76" t="str">
        <f t="shared" si="854"/>
        <v>Contaminación por generación de residuos recuperables</v>
      </c>
      <c r="E468" s="82">
        <v>43647</v>
      </c>
      <c r="F468" s="168" t="s">
        <v>334</v>
      </c>
      <c r="G468" s="99" t="s">
        <v>177</v>
      </c>
      <c r="H468" s="99" t="s">
        <v>354</v>
      </c>
      <c r="I468" s="77" t="s">
        <v>16</v>
      </c>
      <c r="J468" s="78" t="s">
        <v>92</v>
      </c>
      <c r="K468" s="111" t="s">
        <v>221</v>
      </c>
      <c r="L468" s="53" t="s">
        <v>272</v>
      </c>
      <c r="M468" s="80" t="s">
        <v>68</v>
      </c>
      <c r="N468" s="77" t="s">
        <v>216</v>
      </c>
      <c r="O468" s="77" t="s">
        <v>461</v>
      </c>
      <c r="P468" s="77" t="s">
        <v>23</v>
      </c>
      <c r="Q468" s="77" t="s">
        <v>226</v>
      </c>
      <c r="R468" s="78" t="s">
        <v>71</v>
      </c>
      <c r="S468" s="81" t="s">
        <v>76</v>
      </c>
      <c r="T468" s="82">
        <v>43647</v>
      </c>
      <c r="U468" s="78" t="s">
        <v>101</v>
      </c>
      <c r="V468" s="78" t="s">
        <v>103</v>
      </c>
      <c r="W468" s="78" t="str">
        <f t="shared" si="855"/>
        <v>Moderado</v>
      </c>
      <c r="X468" s="78">
        <f t="shared" si="883"/>
        <v>5</v>
      </c>
      <c r="Y468" s="78">
        <f t="shared" si="884"/>
        <v>3</v>
      </c>
      <c r="Z468" s="78">
        <f t="shared" si="856"/>
        <v>15</v>
      </c>
      <c r="AA468" s="78" t="str">
        <f t="shared" si="857"/>
        <v>Potencialmente no tolerable</v>
      </c>
      <c r="AB468" s="78" t="str">
        <f t="shared" si="858"/>
        <v>No</v>
      </c>
      <c r="AC468" s="53" t="s">
        <v>306</v>
      </c>
      <c r="AD468" s="80" t="s">
        <v>230</v>
      </c>
      <c r="AE468" s="78">
        <v>0</v>
      </c>
      <c r="AF468" s="83">
        <v>0</v>
      </c>
      <c r="AG468" s="84">
        <f t="shared" si="859"/>
        <v>0</v>
      </c>
      <c r="AH468" s="27">
        <v>0</v>
      </c>
      <c r="AI468" s="187">
        <f t="shared" si="886"/>
        <v>0</v>
      </c>
      <c r="AJ468" s="145">
        <v>44006</v>
      </c>
      <c r="AK468" s="145" t="s">
        <v>291</v>
      </c>
      <c r="AL468" s="158" t="str">
        <f>IF(MATRIZASPECTOS[[#This Row],[(2) Tipo de valoración 2020]]="","",IF(MATRIZASPECTOS[[#This Row],[(2) Tipo de valoración 2020]]="Manual","",MATRIZASPECTOS[[#This Row],[Probabilidad]]))</f>
        <v>Certeza</v>
      </c>
      <c r="AM468" s="158" t="str">
        <f>IF(MATRIZASPECTOS[[#This Row],[(2) Tipo de valoración 2020]]="","",IF(MATRIZASPECTOS[[#This Row],[(2) Tipo de valoración 2020]]="Manual","",MATRIZASPECTOS[[#This Row],[Consecuencia]]))</f>
        <v>Moderada</v>
      </c>
      <c r="AN468" s="159" t="str">
        <f t="shared" si="887"/>
        <v>Moderado</v>
      </c>
      <c r="AO468" s="159">
        <f t="shared" si="888"/>
        <v>5</v>
      </c>
      <c r="AP468" s="159">
        <f t="shared" si="889"/>
        <v>3</v>
      </c>
      <c r="AQ468" s="78">
        <f t="shared" si="890"/>
        <v>15</v>
      </c>
      <c r="AR468" s="84">
        <f t="shared" si="891"/>
        <v>15</v>
      </c>
      <c r="AS468" s="78" t="str">
        <f t="shared" si="860"/>
        <v>Potencialmente no tolerable</v>
      </c>
      <c r="AT468" s="78" t="str">
        <f t="shared" si="861"/>
        <v>No</v>
      </c>
      <c r="AU468" s="140" t="s">
        <v>314</v>
      </c>
      <c r="AV468" s="37" t="s">
        <v>230</v>
      </c>
      <c r="AW468" s="27">
        <v>0</v>
      </c>
      <c r="AX468" s="191">
        <v>0</v>
      </c>
      <c r="AY468" s="29">
        <f t="shared" si="892"/>
        <v>0</v>
      </c>
      <c r="AZ468" s="27">
        <v>0</v>
      </c>
      <c r="BA468" s="189">
        <f t="shared" si="893"/>
        <v>0</v>
      </c>
      <c r="BB468" s="145">
        <v>44105</v>
      </c>
      <c r="BC468" s="27" t="s">
        <v>291</v>
      </c>
      <c r="BD468" s="27" t="str">
        <f>IF(MATRIZASPECTOS[[#This Row],[(E) Tipo de valoración extraordinaria 2020]]="","",IF(MATRIZASPECTOS[[#This Row],[(E) Tipo de valoración extraordinaria 2020]]="Manual","",MATRIZASPECTOS[[#This Row],[(2) Probabilidad]]))</f>
        <v>Certeza</v>
      </c>
      <c r="BE468" s="27" t="str">
        <f>IF(MATRIZASPECTOS[[#This Row],[(E) Tipo de valoración extraordinaria 2020]]="","",IF(MATRIZASPECTOS[[#This Row],[(E) Tipo de valoración extraordinaria 2020]]="Manual","",MATRIZASPECTOS[[#This Row],[(2) Consecuencia]]))</f>
        <v>Moderada</v>
      </c>
      <c r="BF468" s="27" t="str">
        <f t="shared" si="894"/>
        <v>Moderado</v>
      </c>
      <c r="BG468" s="27">
        <f t="shared" si="895"/>
        <v>5</v>
      </c>
      <c r="BH468" s="27">
        <f t="shared" si="896"/>
        <v>3</v>
      </c>
      <c r="BI468" s="27">
        <f t="shared" si="885"/>
        <v>15</v>
      </c>
      <c r="BJ468" s="29">
        <f t="shared" si="897"/>
        <v>15</v>
      </c>
      <c r="BK468" s="78" t="str">
        <f t="shared" si="818"/>
        <v>Potencialmente no tolerable</v>
      </c>
      <c r="BL468" s="27" t="str">
        <f t="shared" si="898"/>
        <v>No</v>
      </c>
      <c r="BM468" s="53" t="s">
        <v>450</v>
      </c>
      <c r="BN468" s="80"/>
      <c r="BO468" s="84">
        <f t="shared" si="899"/>
        <v>0</v>
      </c>
      <c r="BP468" s="83"/>
      <c r="BQ468" s="84" t="str">
        <f t="shared" si="862"/>
        <v/>
      </c>
      <c r="BR468" s="27"/>
      <c r="BS468" s="85" t="str">
        <f t="shared" si="863"/>
        <v/>
      </c>
      <c r="BT468" s="86"/>
      <c r="BU468" s="78">
        <f t="shared" si="900"/>
        <v>15</v>
      </c>
      <c r="BV468" s="78" t="str">
        <f t="shared" si="901"/>
        <v>Potencialmente no tolerable</v>
      </c>
      <c r="BW468" s="84" t="str">
        <f t="shared" si="864"/>
        <v/>
      </c>
      <c r="BX468" s="78" t="str">
        <f t="shared" si="865"/>
        <v/>
      </c>
      <c r="BY468" s="78" t="str">
        <f t="shared" si="866"/>
        <v/>
      </c>
      <c r="BZ468" s="79"/>
      <c r="CA468" s="80"/>
      <c r="CB468" s="84" t="str">
        <f t="shared" si="867"/>
        <v/>
      </c>
      <c r="CC468" s="83"/>
      <c r="CD468" s="84" t="str">
        <f t="shared" si="868"/>
        <v/>
      </c>
      <c r="CE468" s="27"/>
      <c r="CF468" s="85" t="str">
        <f t="shared" si="869"/>
        <v/>
      </c>
      <c r="CG468" s="86"/>
      <c r="CH468" s="78" t="str">
        <f t="shared" si="870"/>
        <v/>
      </c>
      <c r="CI468" s="78" t="str">
        <f t="shared" si="871"/>
        <v/>
      </c>
      <c r="CJ468" s="84" t="str">
        <f t="shared" si="872"/>
        <v/>
      </c>
      <c r="CK468" s="78" t="str">
        <f t="shared" si="873"/>
        <v/>
      </c>
      <c r="CL468" s="78" t="str">
        <f t="shared" si="874"/>
        <v/>
      </c>
      <c r="CM468" s="79"/>
      <c r="CN468" s="80"/>
      <c r="CO468" s="84" t="str">
        <f t="shared" si="875"/>
        <v/>
      </c>
      <c r="CP468" s="83"/>
      <c r="CQ468" s="84" t="str">
        <f t="shared" si="876"/>
        <v/>
      </c>
      <c r="CR468" s="27"/>
      <c r="CS468" s="85" t="str">
        <f t="shared" si="877"/>
        <v/>
      </c>
      <c r="CT468" s="86"/>
      <c r="CU468" s="78" t="str">
        <f t="shared" si="878"/>
        <v/>
      </c>
      <c r="CV468" s="78" t="str">
        <f t="shared" si="879"/>
        <v/>
      </c>
      <c r="CW468" s="84" t="str">
        <f t="shared" si="880"/>
        <v/>
      </c>
      <c r="CX468" s="78" t="str">
        <f t="shared" si="881"/>
        <v/>
      </c>
      <c r="CY468" s="78" t="str">
        <f t="shared" si="882"/>
        <v/>
      </c>
      <c r="CZ468" s="87"/>
    </row>
    <row r="469" spans="1:104" ht="45.75" thickBot="1" x14ac:dyDescent="0.3">
      <c r="A469" s="17">
        <v>466</v>
      </c>
      <c r="B469" s="76" t="str">
        <f t="shared" si="852"/>
        <v>Gestión Documental</v>
      </c>
      <c r="C469" s="76" t="str">
        <f t="shared" si="853"/>
        <v>Generación de residuos</v>
      </c>
      <c r="D469" s="76" t="str">
        <f t="shared" si="854"/>
        <v>Contaminación por generación de residuos reutilizables</v>
      </c>
      <c r="E469" s="82">
        <v>43647</v>
      </c>
      <c r="F469" s="168" t="s">
        <v>334</v>
      </c>
      <c r="G469" s="99" t="s">
        <v>177</v>
      </c>
      <c r="H469" s="99" t="s">
        <v>354</v>
      </c>
      <c r="I469" s="77" t="s">
        <v>16</v>
      </c>
      <c r="J469" s="78" t="s">
        <v>92</v>
      </c>
      <c r="K469" s="111" t="s">
        <v>221</v>
      </c>
      <c r="L469" s="53" t="s">
        <v>272</v>
      </c>
      <c r="M469" s="80" t="s">
        <v>68</v>
      </c>
      <c r="N469" s="77" t="s">
        <v>210</v>
      </c>
      <c r="O469" s="77" t="s">
        <v>461</v>
      </c>
      <c r="P469" s="77" t="s">
        <v>23</v>
      </c>
      <c r="Q469" s="77" t="s">
        <v>227</v>
      </c>
      <c r="R469" s="78" t="s">
        <v>71</v>
      </c>
      <c r="S469" s="81" t="s">
        <v>76</v>
      </c>
      <c r="T469" s="82">
        <v>43647</v>
      </c>
      <c r="U469" s="78" t="s">
        <v>101</v>
      </c>
      <c r="V469" s="78" t="s">
        <v>103</v>
      </c>
      <c r="W469" s="78" t="str">
        <f t="shared" si="855"/>
        <v>Moderado</v>
      </c>
      <c r="X469" s="78">
        <f t="shared" si="883"/>
        <v>5</v>
      </c>
      <c r="Y469" s="78">
        <f t="shared" si="884"/>
        <v>3</v>
      </c>
      <c r="Z469" s="78">
        <f t="shared" si="856"/>
        <v>15</v>
      </c>
      <c r="AA469" s="78" t="str">
        <f t="shared" si="857"/>
        <v>Potencialmente no tolerable</v>
      </c>
      <c r="AB469" s="78" t="str">
        <f t="shared" si="858"/>
        <v>No</v>
      </c>
      <c r="AC469" s="53" t="s">
        <v>306</v>
      </c>
      <c r="AD469" s="80" t="s">
        <v>230</v>
      </c>
      <c r="AE469" s="78">
        <v>0</v>
      </c>
      <c r="AF469" s="83">
        <v>0</v>
      </c>
      <c r="AG469" s="84">
        <f t="shared" si="859"/>
        <v>0</v>
      </c>
      <c r="AH469" s="27">
        <v>0</v>
      </c>
      <c r="AI469" s="187">
        <f t="shared" si="886"/>
        <v>0</v>
      </c>
      <c r="AJ469" s="145">
        <v>44006</v>
      </c>
      <c r="AK469" s="145" t="s">
        <v>291</v>
      </c>
      <c r="AL469" s="158" t="str">
        <f>IF(MATRIZASPECTOS[[#This Row],[(2) Tipo de valoración 2020]]="","",IF(MATRIZASPECTOS[[#This Row],[(2) Tipo de valoración 2020]]="Manual","",MATRIZASPECTOS[[#This Row],[Probabilidad]]))</f>
        <v>Certeza</v>
      </c>
      <c r="AM469" s="158" t="str">
        <f>IF(MATRIZASPECTOS[[#This Row],[(2) Tipo de valoración 2020]]="","",IF(MATRIZASPECTOS[[#This Row],[(2) Tipo de valoración 2020]]="Manual","",MATRIZASPECTOS[[#This Row],[Consecuencia]]))</f>
        <v>Moderada</v>
      </c>
      <c r="AN469" s="159" t="str">
        <f t="shared" si="887"/>
        <v>Moderado</v>
      </c>
      <c r="AO469" s="159">
        <f t="shared" si="888"/>
        <v>5</v>
      </c>
      <c r="AP469" s="159">
        <f t="shared" si="889"/>
        <v>3</v>
      </c>
      <c r="AQ469" s="78">
        <f t="shared" si="890"/>
        <v>15</v>
      </c>
      <c r="AR469" s="84">
        <f t="shared" si="891"/>
        <v>15</v>
      </c>
      <c r="AS469" s="78" t="str">
        <f t="shared" si="860"/>
        <v>Potencialmente no tolerable</v>
      </c>
      <c r="AT469" s="78" t="str">
        <f t="shared" si="861"/>
        <v>No</v>
      </c>
      <c r="AU469" s="140" t="s">
        <v>314</v>
      </c>
      <c r="AV469" s="37" t="s">
        <v>230</v>
      </c>
      <c r="AW469" s="27">
        <v>0</v>
      </c>
      <c r="AX469" s="191">
        <v>0</v>
      </c>
      <c r="AY469" s="29">
        <f t="shared" si="892"/>
        <v>0</v>
      </c>
      <c r="AZ469" s="27">
        <v>0</v>
      </c>
      <c r="BA469" s="189">
        <f t="shared" si="893"/>
        <v>0</v>
      </c>
      <c r="BB469" s="145">
        <v>44105</v>
      </c>
      <c r="BC469" s="27" t="s">
        <v>291</v>
      </c>
      <c r="BD469" s="27" t="str">
        <f>IF(MATRIZASPECTOS[[#This Row],[(E) Tipo de valoración extraordinaria 2020]]="","",IF(MATRIZASPECTOS[[#This Row],[(E) Tipo de valoración extraordinaria 2020]]="Manual","",MATRIZASPECTOS[[#This Row],[(2) Probabilidad]]))</f>
        <v>Certeza</v>
      </c>
      <c r="BE469" s="27" t="str">
        <f>IF(MATRIZASPECTOS[[#This Row],[(E) Tipo de valoración extraordinaria 2020]]="","",IF(MATRIZASPECTOS[[#This Row],[(E) Tipo de valoración extraordinaria 2020]]="Manual","",MATRIZASPECTOS[[#This Row],[(2) Consecuencia]]))</f>
        <v>Moderada</v>
      </c>
      <c r="BF469" s="27" t="str">
        <f t="shared" si="894"/>
        <v>Moderado</v>
      </c>
      <c r="BG469" s="27">
        <f t="shared" si="895"/>
        <v>5</v>
      </c>
      <c r="BH469" s="27">
        <f t="shared" si="896"/>
        <v>3</v>
      </c>
      <c r="BI469" s="27">
        <f t="shared" si="885"/>
        <v>15</v>
      </c>
      <c r="BJ469" s="29">
        <f t="shared" si="897"/>
        <v>15</v>
      </c>
      <c r="BK469" s="78" t="str">
        <f t="shared" si="818"/>
        <v>Potencialmente no tolerable</v>
      </c>
      <c r="BL469" s="27" t="str">
        <f t="shared" si="898"/>
        <v>No</v>
      </c>
      <c r="BM469" s="53" t="s">
        <v>450</v>
      </c>
      <c r="BN469" s="80"/>
      <c r="BO469" s="84">
        <f t="shared" si="899"/>
        <v>0</v>
      </c>
      <c r="BP469" s="83"/>
      <c r="BQ469" s="84" t="str">
        <f t="shared" si="862"/>
        <v/>
      </c>
      <c r="BR469" s="27"/>
      <c r="BS469" s="85" t="str">
        <f t="shared" si="863"/>
        <v/>
      </c>
      <c r="BT469" s="86"/>
      <c r="BU469" s="78">
        <f t="shared" si="900"/>
        <v>15</v>
      </c>
      <c r="BV469" s="78" t="str">
        <f t="shared" si="901"/>
        <v>Potencialmente no tolerable</v>
      </c>
      <c r="BW469" s="84" t="str">
        <f t="shared" si="864"/>
        <v/>
      </c>
      <c r="BX469" s="78" t="str">
        <f t="shared" si="865"/>
        <v/>
      </c>
      <c r="BY469" s="78" t="str">
        <f t="shared" si="866"/>
        <v/>
      </c>
      <c r="BZ469" s="79"/>
      <c r="CA469" s="80"/>
      <c r="CB469" s="84" t="str">
        <f t="shared" si="867"/>
        <v/>
      </c>
      <c r="CC469" s="83"/>
      <c r="CD469" s="84" t="str">
        <f t="shared" si="868"/>
        <v/>
      </c>
      <c r="CE469" s="27"/>
      <c r="CF469" s="85" t="str">
        <f t="shared" si="869"/>
        <v/>
      </c>
      <c r="CG469" s="86"/>
      <c r="CH469" s="78" t="str">
        <f t="shared" si="870"/>
        <v/>
      </c>
      <c r="CI469" s="78" t="str">
        <f t="shared" si="871"/>
        <v/>
      </c>
      <c r="CJ469" s="84" t="str">
        <f t="shared" si="872"/>
        <v/>
      </c>
      <c r="CK469" s="78" t="str">
        <f t="shared" si="873"/>
        <v/>
      </c>
      <c r="CL469" s="78" t="str">
        <f t="shared" si="874"/>
        <v/>
      </c>
      <c r="CM469" s="79"/>
      <c r="CN469" s="80"/>
      <c r="CO469" s="84" t="str">
        <f t="shared" si="875"/>
        <v/>
      </c>
      <c r="CP469" s="83"/>
      <c r="CQ469" s="84" t="str">
        <f t="shared" si="876"/>
        <v/>
      </c>
      <c r="CR469" s="27"/>
      <c r="CS469" s="85" t="str">
        <f t="shared" si="877"/>
        <v/>
      </c>
      <c r="CT469" s="86"/>
      <c r="CU469" s="78" t="str">
        <f t="shared" si="878"/>
        <v/>
      </c>
      <c r="CV469" s="78" t="str">
        <f t="shared" si="879"/>
        <v/>
      </c>
      <c r="CW469" s="84" t="str">
        <f t="shared" si="880"/>
        <v/>
      </c>
      <c r="CX469" s="78" t="str">
        <f t="shared" si="881"/>
        <v/>
      </c>
      <c r="CY469" s="78" t="str">
        <f t="shared" si="882"/>
        <v/>
      </c>
      <c r="CZ469" s="87"/>
    </row>
    <row r="470" spans="1:104" ht="45.75" thickBot="1" x14ac:dyDescent="0.3">
      <c r="A470" s="17">
        <v>467</v>
      </c>
      <c r="B470" s="76" t="str">
        <f t="shared" si="852"/>
        <v>Gestión Documental</v>
      </c>
      <c r="C470" s="76" t="str">
        <f t="shared" si="853"/>
        <v>Generación de residuos</v>
      </c>
      <c r="D470" s="76" t="str">
        <f t="shared" si="854"/>
        <v>Contaminación por generación de residuos de aparatos eléctricos y electrónicos</v>
      </c>
      <c r="E470" s="82">
        <v>43647</v>
      </c>
      <c r="F470" s="168" t="s">
        <v>334</v>
      </c>
      <c r="G470" s="99" t="s">
        <v>177</v>
      </c>
      <c r="H470" s="99" t="s">
        <v>354</v>
      </c>
      <c r="I470" s="77" t="s">
        <v>16</v>
      </c>
      <c r="J470" s="78" t="s">
        <v>92</v>
      </c>
      <c r="K470" s="111" t="s">
        <v>221</v>
      </c>
      <c r="L470" s="53" t="s">
        <v>272</v>
      </c>
      <c r="M470" s="80" t="s">
        <v>68</v>
      </c>
      <c r="N470" s="77" t="s">
        <v>214</v>
      </c>
      <c r="O470" s="77" t="s">
        <v>461</v>
      </c>
      <c r="P470" s="77" t="s">
        <v>23</v>
      </c>
      <c r="Q470" s="77" t="s">
        <v>58</v>
      </c>
      <c r="R470" s="78" t="s">
        <v>71</v>
      </c>
      <c r="S470" s="81" t="s">
        <v>76</v>
      </c>
      <c r="T470" s="82">
        <v>43647</v>
      </c>
      <c r="U470" s="78" t="s">
        <v>101</v>
      </c>
      <c r="V470" s="78" t="s">
        <v>103</v>
      </c>
      <c r="W470" s="78" t="str">
        <f t="shared" si="855"/>
        <v>Moderado</v>
      </c>
      <c r="X470" s="78">
        <f t="shared" si="883"/>
        <v>5</v>
      </c>
      <c r="Y470" s="78">
        <f t="shared" si="884"/>
        <v>3</v>
      </c>
      <c r="Z470" s="78">
        <f t="shared" si="856"/>
        <v>15</v>
      </c>
      <c r="AA470" s="78" t="str">
        <f t="shared" si="857"/>
        <v>Potencialmente no tolerable</v>
      </c>
      <c r="AB470" s="78" t="str">
        <f t="shared" si="858"/>
        <v>No</v>
      </c>
      <c r="AC470" s="53" t="s">
        <v>306</v>
      </c>
      <c r="AD470" s="71" t="s">
        <v>230</v>
      </c>
      <c r="AE470" s="89">
        <v>0</v>
      </c>
      <c r="AF470" s="93">
        <v>0</v>
      </c>
      <c r="AG470" s="84">
        <f t="shared" si="859"/>
        <v>0</v>
      </c>
      <c r="AH470" s="27">
        <v>0</v>
      </c>
      <c r="AI470" s="187">
        <f t="shared" si="886"/>
        <v>0</v>
      </c>
      <c r="AJ470" s="145">
        <v>44006</v>
      </c>
      <c r="AK470" s="145" t="s">
        <v>291</v>
      </c>
      <c r="AL470" s="158" t="str">
        <f>IF(MATRIZASPECTOS[[#This Row],[(2) Tipo de valoración 2020]]="","",IF(MATRIZASPECTOS[[#This Row],[(2) Tipo de valoración 2020]]="Manual","",MATRIZASPECTOS[[#This Row],[Probabilidad]]))</f>
        <v>Certeza</v>
      </c>
      <c r="AM470" s="158" t="str">
        <f>IF(MATRIZASPECTOS[[#This Row],[(2) Tipo de valoración 2020]]="","",IF(MATRIZASPECTOS[[#This Row],[(2) Tipo de valoración 2020]]="Manual","",MATRIZASPECTOS[[#This Row],[Consecuencia]]))</f>
        <v>Moderada</v>
      </c>
      <c r="AN470" s="159" t="str">
        <f t="shared" si="887"/>
        <v>Moderado</v>
      </c>
      <c r="AO470" s="159">
        <f t="shared" si="888"/>
        <v>5</v>
      </c>
      <c r="AP470" s="159">
        <f t="shared" si="889"/>
        <v>3</v>
      </c>
      <c r="AQ470" s="78">
        <f t="shared" si="890"/>
        <v>15</v>
      </c>
      <c r="AR470" s="84">
        <f t="shared" si="891"/>
        <v>15</v>
      </c>
      <c r="AS470" s="78" t="str">
        <f t="shared" si="860"/>
        <v>Potencialmente no tolerable</v>
      </c>
      <c r="AT470" s="78" t="str">
        <f t="shared" si="861"/>
        <v>No</v>
      </c>
      <c r="AU470" s="140" t="s">
        <v>314</v>
      </c>
      <c r="AV470" s="37" t="s">
        <v>230</v>
      </c>
      <c r="AW470" s="27">
        <v>0</v>
      </c>
      <c r="AX470" s="191">
        <v>0</v>
      </c>
      <c r="AY470" s="29">
        <f t="shared" si="892"/>
        <v>0</v>
      </c>
      <c r="AZ470" s="27">
        <v>0</v>
      </c>
      <c r="BA470" s="189">
        <f t="shared" si="893"/>
        <v>0</v>
      </c>
      <c r="BB470" s="142">
        <v>44105</v>
      </c>
      <c r="BC470" s="27" t="s">
        <v>291</v>
      </c>
      <c r="BD470" s="27" t="str">
        <f>IF(MATRIZASPECTOS[[#This Row],[(E) Tipo de valoración extraordinaria 2020]]="","",IF(MATRIZASPECTOS[[#This Row],[(E) Tipo de valoración extraordinaria 2020]]="Manual","",MATRIZASPECTOS[[#This Row],[(2) Probabilidad]]))</f>
        <v>Certeza</v>
      </c>
      <c r="BE470" s="27" t="str">
        <f>IF(MATRIZASPECTOS[[#This Row],[(E) Tipo de valoración extraordinaria 2020]]="","",IF(MATRIZASPECTOS[[#This Row],[(E) Tipo de valoración extraordinaria 2020]]="Manual","",MATRIZASPECTOS[[#This Row],[(2) Consecuencia]]))</f>
        <v>Moderada</v>
      </c>
      <c r="BF470" s="27" t="str">
        <f t="shared" si="894"/>
        <v>Moderado</v>
      </c>
      <c r="BG470" s="27">
        <f t="shared" si="895"/>
        <v>5</v>
      </c>
      <c r="BH470" s="27">
        <f t="shared" si="896"/>
        <v>3</v>
      </c>
      <c r="BI470" s="27">
        <f t="shared" si="885"/>
        <v>15</v>
      </c>
      <c r="BJ470" s="29">
        <f t="shared" si="897"/>
        <v>15</v>
      </c>
      <c r="BK470" s="78" t="str">
        <f t="shared" si="818"/>
        <v>Potencialmente no tolerable</v>
      </c>
      <c r="BL470" s="27" t="str">
        <f t="shared" si="898"/>
        <v>No</v>
      </c>
      <c r="BM470" s="53" t="s">
        <v>420</v>
      </c>
      <c r="BN470" s="80"/>
      <c r="BO470" s="84">
        <f t="shared" si="899"/>
        <v>0</v>
      </c>
      <c r="BP470" s="83"/>
      <c r="BQ470" s="84" t="str">
        <f t="shared" si="862"/>
        <v/>
      </c>
      <c r="BR470" s="27"/>
      <c r="BS470" s="85" t="str">
        <f t="shared" si="863"/>
        <v/>
      </c>
      <c r="BT470" s="86"/>
      <c r="BU470" s="78">
        <f t="shared" si="900"/>
        <v>15</v>
      </c>
      <c r="BV470" s="78" t="str">
        <f t="shared" si="901"/>
        <v>Potencialmente no tolerable</v>
      </c>
      <c r="BW470" s="84" t="str">
        <f t="shared" si="864"/>
        <v/>
      </c>
      <c r="BX470" s="78" t="str">
        <f t="shared" si="865"/>
        <v/>
      </c>
      <c r="BY470" s="78" t="str">
        <f t="shared" si="866"/>
        <v/>
      </c>
      <c r="BZ470" s="79"/>
      <c r="CA470" s="80"/>
      <c r="CB470" s="84" t="str">
        <f t="shared" si="867"/>
        <v/>
      </c>
      <c r="CC470" s="83"/>
      <c r="CD470" s="84" t="str">
        <f t="shared" si="868"/>
        <v/>
      </c>
      <c r="CE470" s="27"/>
      <c r="CF470" s="85" t="str">
        <f t="shared" si="869"/>
        <v/>
      </c>
      <c r="CG470" s="86"/>
      <c r="CH470" s="78" t="str">
        <f t="shared" si="870"/>
        <v/>
      </c>
      <c r="CI470" s="78" t="str">
        <f t="shared" si="871"/>
        <v/>
      </c>
      <c r="CJ470" s="84" t="str">
        <f t="shared" si="872"/>
        <v/>
      </c>
      <c r="CK470" s="78" t="str">
        <f t="shared" si="873"/>
        <v/>
      </c>
      <c r="CL470" s="78" t="str">
        <f t="shared" si="874"/>
        <v/>
      </c>
      <c r="CM470" s="79"/>
      <c r="CN470" s="80"/>
      <c r="CO470" s="84" t="str">
        <f t="shared" si="875"/>
        <v/>
      </c>
      <c r="CP470" s="83"/>
      <c r="CQ470" s="84" t="str">
        <f t="shared" si="876"/>
        <v/>
      </c>
      <c r="CR470" s="27"/>
      <c r="CS470" s="85" t="str">
        <f t="shared" si="877"/>
        <v/>
      </c>
      <c r="CT470" s="86"/>
      <c r="CU470" s="78" t="str">
        <f t="shared" si="878"/>
        <v/>
      </c>
      <c r="CV470" s="78" t="str">
        <f t="shared" si="879"/>
        <v/>
      </c>
      <c r="CW470" s="84" t="str">
        <f t="shared" si="880"/>
        <v/>
      </c>
      <c r="CX470" s="78" t="str">
        <f t="shared" si="881"/>
        <v/>
      </c>
      <c r="CY470" s="78" t="str">
        <f t="shared" si="882"/>
        <v/>
      </c>
      <c r="CZ470" s="87"/>
    </row>
    <row r="471" spans="1:104" ht="45.75" thickBot="1" x14ac:dyDescent="0.3">
      <c r="A471" s="17">
        <v>468</v>
      </c>
      <c r="B471" s="76" t="str">
        <f t="shared" si="852"/>
        <v>Gestión Documental</v>
      </c>
      <c r="C471" s="76" t="str">
        <f t="shared" si="853"/>
        <v>Generación de residuos</v>
      </c>
      <c r="D471" s="76" t="str">
        <f t="shared" si="854"/>
        <v>Contaminación por generación de residuos de escombro</v>
      </c>
      <c r="E471" s="82">
        <v>43647</v>
      </c>
      <c r="F471" s="168" t="s">
        <v>334</v>
      </c>
      <c r="G471" s="99" t="s">
        <v>177</v>
      </c>
      <c r="H471" s="99" t="s">
        <v>354</v>
      </c>
      <c r="I471" s="77" t="s">
        <v>16</v>
      </c>
      <c r="J471" s="78" t="s">
        <v>92</v>
      </c>
      <c r="K471" s="111" t="s">
        <v>221</v>
      </c>
      <c r="L471" s="53" t="s">
        <v>272</v>
      </c>
      <c r="M471" s="80" t="s">
        <v>68</v>
      </c>
      <c r="N471" s="77" t="s">
        <v>224</v>
      </c>
      <c r="O471" s="77" t="s">
        <v>461</v>
      </c>
      <c r="P471" s="77" t="s">
        <v>23</v>
      </c>
      <c r="Q471" s="77" t="s">
        <v>57</v>
      </c>
      <c r="R471" s="78" t="s">
        <v>71</v>
      </c>
      <c r="S471" s="81" t="s">
        <v>76</v>
      </c>
      <c r="T471" s="82">
        <v>43647</v>
      </c>
      <c r="U471" s="78" t="s">
        <v>99</v>
      </c>
      <c r="V471" s="78" t="s">
        <v>104</v>
      </c>
      <c r="W471" s="78" t="str">
        <f t="shared" si="855"/>
        <v>Bajo</v>
      </c>
      <c r="X471" s="78">
        <f t="shared" si="883"/>
        <v>1</v>
      </c>
      <c r="Y471" s="78">
        <f t="shared" si="884"/>
        <v>5</v>
      </c>
      <c r="Z471" s="78">
        <f t="shared" si="856"/>
        <v>5</v>
      </c>
      <c r="AA471" s="78" t="str">
        <f t="shared" si="857"/>
        <v>Tolerable</v>
      </c>
      <c r="AB471" s="78" t="str">
        <f t="shared" si="858"/>
        <v>No</v>
      </c>
      <c r="AC471" s="53" t="s">
        <v>306</v>
      </c>
      <c r="AD471" s="80" t="s">
        <v>230</v>
      </c>
      <c r="AE471" s="78">
        <v>0</v>
      </c>
      <c r="AF471" s="83">
        <v>0</v>
      </c>
      <c r="AG471" s="84">
        <f t="shared" si="859"/>
        <v>0</v>
      </c>
      <c r="AH471" s="27">
        <v>0</v>
      </c>
      <c r="AI471" s="187">
        <f t="shared" si="886"/>
        <v>0</v>
      </c>
      <c r="AJ471" s="145">
        <v>44006</v>
      </c>
      <c r="AK471" s="145" t="s">
        <v>291</v>
      </c>
      <c r="AL471" s="158" t="str">
        <f>IF(MATRIZASPECTOS[[#This Row],[(2) Tipo de valoración 2020]]="","",IF(MATRIZASPECTOS[[#This Row],[(2) Tipo de valoración 2020]]="Manual","",MATRIZASPECTOS[[#This Row],[Probabilidad]]))</f>
        <v>Improbable</v>
      </c>
      <c r="AM471" s="158" t="str">
        <f>IF(MATRIZASPECTOS[[#This Row],[(2) Tipo de valoración 2020]]="","",IF(MATRIZASPECTOS[[#This Row],[(2) Tipo de valoración 2020]]="Manual","",MATRIZASPECTOS[[#This Row],[Consecuencia]]))</f>
        <v>Alta</v>
      </c>
      <c r="AN471" s="159" t="str">
        <f t="shared" si="887"/>
        <v>Bajo</v>
      </c>
      <c r="AO471" s="159">
        <f t="shared" si="888"/>
        <v>1</v>
      </c>
      <c r="AP471" s="159">
        <f t="shared" si="889"/>
        <v>5</v>
      </c>
      <c r="AQ471" s="78">
        <f t="shared" si="890"/>
        <v>5</v>
      </c>
      <c r="AR471" s="84">
        <f t="shared" si="891"/>
        <v>5</v>
      </c>
      <c r="AS471" s="78" t="str">
        <f t="shared" si="860"/>
        <v>Tolerable</v>
      </c>
      <c r="AT471" s="78" t="str">
        <f t="shared" si="861"/>
        <v>No</v>
      </c>
      <c r="AU471" s="140" t="s">
        <v>314</v>
      </c>
      <c r="AV471" s="37" t="s">
        <v>230</v>
      </c>
      <c r="AW471" s="27">
        <v>0</v>
      </c>
      <c r="AX471" s="191">
        <v>0</v>
      </c>
      <c r="AY471" s="29">
        <f t="shared" si="892"/>
        <v>0</v>
      </c>
      <c r="AZ471" s="27">
        <v>0</v>
      </c>
      <c r="BA471" s="189">
        <f t="shared" si="893"/>
        <v>0</v>
      </c>
      <c r="BB471" s="142">
        <v>44105</v>
      </c>
      <c r="BC471" s="27" t="s">
        <v>291</v>
      </c>
      <c r="BD471" s="27" t="str">
        <f>IF(MATRIZASPECTOS[[#This Row],[(E) Tipo de valoración extraordinaria 2020]]="","",IF(MATRIZASPECTOS[[#This Row],[(E) Tipo de valoración extraordinaria 2020]]="Manual","",MATRIZASPECTOS[[#This Row],[(2) Probabilidad]]))</f>
        <v>Improbable</v>
      </c>
      <c r="BE471" s="27" t="str">
        <f>IF(MATRIZASPECTOS[[#This Row],[(E) Tipo de valoración extraordinaria 2020]]="","",IF(MATRIZASPECTOS[[#This Row],[(E) Tipo de valoración extraordinaria 2020]]="Manual","",MATRIZASPECTOS[[#This Row],[(2) Consecuencia]]))</f>
        <v>Alta</v>
      </c>
      <c r="BF471" s="27" t="str">
        <f t="shared" si="894"/>
        <v>Bajo</v>
      </c>
      <c r="BG471" s="27">
        <f t="shared" si="895"/>
        <v>1</v>
      </c>
      <c r="BH471" s="27">
        <f t="shared" si="896"/>
        <v>5</v>
      </c>
      <c r="BI471" s="27">
        <f t="shared" si="885"/>
        <v>5</v>
      </c>
      <c r="BJ471" s="29">
        <f t="shared" si="897"/>
        <v>5</v>
      </c>
      <c r="BK471" s="78" t="str">
        <f t="shared" si="818"/>
        <v>Tolerable</v>
      </c>
      <c r="BL471" s="27" t="str">
        <f t="shared" si="898"/>
        <v>No</v>
      </c>
      <c r="BM471" s="53" t="s">
        <v>421</v>
      </c>
      <c r="BN471" s="80"/>
      <c r="BO471" s="84">
        <f t="shared" si="899"/>
        <v>0</v>
      </c>
      <c r="BP471" s="83"/>
      <c r="BQ471" s="84" t="str">
        <f t="shared" si="862"/>
        <v/>
      </c>
      <c r="BR471" s="27"/>
      <c r="BS471" s="85" t="str">
        <f t="shared" si="863"/>
        <v/>
      </c>
      <c r="BT471" s="86"/>
      <c r="BU471" s="78">
        <f t="shared" si="900"/>
        <v>5</v>
      </c>
      <c r="BV471" s="78" t="str">
        <f t="shared" si="901"/>
        <v>Tolerable</v>
      </c>
      <c r="BW471" s="84" t="str">
        <f t="shared" si="864"/>
        <v/>
      </c>
      <c r="BX471" s="78" t="str">
        <f t="shared" si="865"/>
        <v/>
      </c>
      <c r="BY471" s="78" t="str">
        <f t="shared" si="866"/>
        <v/>
      </c>
      <c r="BZ471" s="79"/>
      <c r="CA471" s="80"/>
      <c r="CB471" s="84" t="str">
        <f t="shared" si="867"/>
        <v/>
      </c>
      <c r="CC471" s="83"/>
      <c r="CD471" s="84" t="str">
        <f t="shared" si="868"/>
        <v/>
      </c>
      <c r="CE471" s="27"/>
      <c r="CF471" s="85" t="str">
        <f t="shared" si="869"/>
        <v/>
      </c>
      <c r="CG471" s="86"/>
      <c r="CH471" s="78" t="str">
        <f t="shared" si="870"/>
        <v/>
      </c>
      <c r="CI471" s="78" t="str">
        <f t="shared" si="871"/>
        <v/>
      </c>
      <c r="CJ471" s="84" t="str">
        <f t="shared" si="872"/>
        <v/>
      </c>
      <c r="CK471" s="78" t="str">
        <f t="shared" si="873"/>
        <v/>
      </c>
      <c r="CL471" s="78" t="str">
        <f t="shared" si="874"/>
        <v/>
      </c>
      <c r="CM471" s="79"/>
      <c r="CN471" s="80"/>
      <c r="CO471" s="84" t="str">
        <f t="shared" si="875"/>
        <v/>
      </c>
      <c r="CP471" s="83"/>
      <c r="CQ471" s="84" t="str">
        <f t="shared" si="876"/>
        <v/>
      </c>
      <c r="CR471" s="27"/>
      <c r="CS471" s="85" t="str">
        <f t="shared" si="877"/>
        <v/>
      </c>
      <c r="CT471" s="86"/>
      <c r="CU471" s="78" t="str">
        <f t="shared" si="878"/>
        <v/>
      </c>
      <c r="CV471" s="78" t="str">
        <f t="shared" si="879"/>
        <v/>
      </c>
      <c r="CW471" s="84" t="str">
        <f t="shared" si="880"/>
        <v/>
      </c>
      <c r="CX471" s="78" t="str">
        <f t="shared" si="881"/>
        <v/>
      </c>
      <c r="CY471" s="78" t="str">
        <f t="shared" si="882"/>
        <v/>
      </c>
      <c r="CZ471" s="87"/>
    </row>
    <row r="472" spans="1:104" ht="45.75" thickBot="1" x14ac:dyDescent="0.3">
      <c r="A472" s="17">
        <v>469</v>
      </c>
      <c r="B472" s="88" t="str">
        <f t="shared" si="852"/>
        <v>Gestión Documental</v>
      </c>
      <c r="C472" s="88" t="str">
        <f t="shared" si="853"/>
        <v>Generación de residuos</v>
      </c>
      <c r="D472" s="88" t="str">
        <f t="shared" si="854"/>
        <v>Contaminación por generación de residuos peligrosos</v>
      </c>
      <c r="E472" s="92">
        <v>43647</v>
      </c>
      <c r="F472" s="169" t="s">
        <v>334</v>
      </c>
      <c r="G472" s="99" t="s">
        <v>177</v>
      </c>
      <c r="H472" s="99" t="s">
        <v>354</v>
      </c>
      <c r="I472" s="101" t="s">
        <v>16</v>
      </c>
      <c r="J472" s="89" t="s">
        <v>92</v>
      </c>
      <c r="K472" s="105" t="s">
        <v>222</v>
      </c>
      <c r="L472" s="53" t="s">
        <v>272</v>
      </c>
      <c r="M472" s="91" t="s">
        <v>68</v>
      </c>
      <c r="N472" s="101" t="s">
        <v>225</v>
      </c>
      <c r="O472" s="77" t="s">
        <v>461</v>
      </c>
      <c r="P472" s="101" t="s">
        <v>23</v>
      </c>
      <c r="Q472" s="101" t="s">
        <v>56</v>
      </c>
      <c r="R472" s="89" t="s">
        <v>71</v>
      </c>
      <c r="S472" s="102" t="s">
        <v>76</v>
      </c>
      <c r="T472" s="92">
        <v>43647</v>
      </c>
      <c r="U472" s="89" t="s">
        <v>99</v>
      </c>
      <c r="V472" s="89" t="s">
        <v>103</v>
      </c>
      <c r="W472" s="89" t="str">
        <f t="shared" si="855"/>
        <v>Bajo</v>
      </c>
      <c r="X472" s="89">
        <f t="shared" si="883"/>
        <v>1</v>
      </c>
      <c r="Y472" s="89">
        <f t="shared" si="884"/>
        <v>3</v>
      </c>
      <c r="Z472" s="89">
        <f t="shared" si="856"/>
        <v>3</v>
      </c>
      <c r="AA472" s="89" t="str">
        <f t="shared" si="857"/>
        <v>Tolerable</v>
      </c>
      <c r="AB472" s="89" t="str">
        <f t="shared" si="858"/>
        <v>No</v>
      </c>
      <c r="AC472" s="53" t="s">
        <v>306</v>
      </c>
      <c r="AD472" s="80" t="s">
        <v>230</v>
      </c>
      <c r="AE472" s="78">
        <v>0</v>
      </c>
      <c r="AF472" s="83">
        <v>0</v>
      </c>
      <c r="AG472" s="94">
        <f t="shared" si="859"/>
        <v>0</v>
      </c>
      <c r="AH472" s="69">
        <v>0</v>
      </c>
      <c r="AI472" s="186">
        <f t="shared" si="886"/>
        <v>0</v>
      </c>
      <c r="AJ472" s="144">
        <v>44006</v>
      </c>
      <c r="AK472" s="144" t="s">
        <v>291</v>
      </c>
      <c r="AL472" s="156" t="str">
        <f>IF(MATRIZASPECTOS[[#This Row],[(2) Tipo de valoración 2020]]="","",IF(MATRIZASPECTOS[[#This Row],[(2) Tipo de valoración 2020]]="Manual","",MATRIZASPECTOS[[#This Row],[Probabilidad]]))</f>
        <v>Improbable</v>
      </c>
      <c r="AM472" s="156" t="str">
        <f>IF(MATRIZASPECTOS[[#This Row],[(2) Tipo de valoración 2020]]="","",IF(MATRIZASPECTOS[[#This Row],[(2) Tipo de valoración 2020]]="Manual","",MATRIZASPECTOS[[#This Row],[Consecuencia]]))</f>
        <v>Moderada</v>
      </c>
      <c r="AN472" s="157" t="str">
        <f t="shared" si="887"/>
        <v>Bajo</v>
      </c>
      <c r="AO472" s="157">
        <f t="shared" si="888"/>
        <v>1</v>
      </c>
      <c r="AP472" s="157">
        <f t="shared" si="889"/>
        <v>3</v>
      </c>
      <c r="AQ472" s="89">
        <f t="shared" si="890"/>
        <v>3</v>
      </c>
      <c r="AR472" s="94">
        <f t="shared" si="891"/>
        <v>3</v>
      </c>
      <c r="AS472" s="89" t="str">
        <f t="shared" si="860"/>
        <v>Tolerable</v>
      </c>
      <c r="AT472" s="89" t="str">
        <f t="shared" si="861"/>
        <v>No</v>
      </c>
      <c r="AU472" s="140" t="s">
        <v>314</v>
      </c>
      <c r="AV472" s="37" t="s">
        <v>230</v>
      </c>
      <c r="AW472" s="27">
        <v>0</v>
      </c>
      <c r="AX472" s="191">
        <v>0</v>
      </c>
      <c r="AY472" s="29">
        <f t="shared" si="892"/>
        <v>0</v>
      </c>
      <c r="AZ472" s="27">
        <v>0</v>
      </c>
      <c r="BA472" s="189">
        <f t="shared" si="893"/>
        <v>0</v>
      </c>
      <c r="BB472" s="142">
        <v>44105</v>
      </c>
      <c r="BC472" s="27" t="s">
        <v>291</v>
      </c>
      <c r="BD472" s="27" t="str">
        <f>IF(MATRIZASPECTOS[[#This Row],[(E) Tipo de valoración extraordinaria 2020]]="","",IF(MATRIZASPECTOS[[#This Row],[(E) Tipo de valoración extraordinaria 2020]]="Manual","",MATRIZASPECTOS[[#This Row],[(2) Probabilidad]]))</f>
        <v>Improbable</v>
      </c>
      <c r="BE472" s="27" t="str">
        <f>IF(MATRIZASPECTOS[[#This Row],[(E) Tipo de valoración extraordinaria 2020]]="","",IF(MATRIZASPECTOS[[#This Row],[(E) Tipo de valoración extraordinaria 2020]]="Manual","",MATRIZASPECTOS[[#This Row],[(2) Consecuencia]]))</f>
        <v>Moderada</v>
      </c>
      <c r="BF472" s="27" t="str">
        <f t="shared" si="894"/>
        <v>Bajo</v>
      </c>
      <c r="BG472" s="27">
        <f t="shared" si="895"/>
        <v>1</v>
      </c>
      <c r="BH472" s="27">
        <f t="shared" si="896"/>
        <v>3</v>
      </c>
      <c r="BI472" s="27">
        <f t="shared" si="885"/>
        <v>3</v>
      </c>
      <c r="BJ472" s="29">
        <f t="shared" si="897"/>
        <v>3</v>
      </c>
      <c r="BK472" s="89" t="str">
        <f t="shared" si="818"/>
        <v>Tolerable</v>
      </c>
      <c r="BL472" s="27" t="str">
        <f t="shared" si="898"/>
        <v>No</v>
      </c>
      <c r="BM472" s="53" t="s">
        <v>422</v>
      </c>
      <c r="BN472" s="91"/>
      <c r="BO472" s="94">
        <f t="shared" si="899"/>
        <v>0</v>
      </c>
      <c r="BP472" s="93"/>
      <c r="BQ472" s="94" t="str">
        <f t="shared" si="862"/>
        <v/>
      </c>
      <c r="BR472" s="69"/>
      <c r="BS472" s="95" t="str">
        <f t="shared" si="863"/>
        <v/>
      </c>
      <c r="BT472" s="96"/>
      <c r="BU472" s="89">
        <f t="shared" si="900"/>
        <v>3</v>
      </c>
      <c r="BV472" s="89" t="str">
        <f t="shared" si="901"/>
        <v>Tolerable</v>
      </c>
      <c r="BW472" s="94" t="str">
        <f t="shared" si="864"/>
        <v/>
      </c>
      <c r="BX472" s="89" t="str">
        <f t="shared" si="865"/>
        <v/>
      </c>
      <c r="BY472" s="89" t="str">
        <f t="shared" si="866"/>
        <v/>
      </c>
      <c r="BZ472" s="90"/>
      <c r="CA472" s="91"/>
      <c r="CB472" s="94" t="str">
        <f t="shared" si="867"/>
        <v/>
      </c>
      <c r="CC472" s="93"/>
      <c r="CD472" s="94" t="str">
        <f t="shared" si="868"/>
        <v/>
      </c>
      <c r="CE472" s="69"/>
      <c r="CF472" s="95" t="str">
        <f t="shared" si="869"/>
        <v/>
      </c>
      <c r="CG472" s="96"/>
      <c r="CH472" s="89" t="str">
        <f t="shared" si="870"/>
        <v/>
      </c>
      <c r="CI472" s="89" t="str">
        <f t="shared" si="871"/>
        <v/>
      </c>
      <c r="CJ472" s="94" t="str">
        <f t="shared" si="872"/>
        <v/>
      </c>
      <c r="CK472" s="89" t="str">
        <f t="shared" si="873"/>
        <v/>
      </c>
      <c r="CL472" s="89" t="str">
        <f t="shared" si="874"/>
        <v/>
      </c>
      <c r="CM472" s="90"/>
      <c r="CN472" s="91"/>
      <c r="CO472" s="94" t="str">
        <f t="shared" si="875"/>
        <v/>
      </c>
      <c r="CP472" s="93"/>
      <c r="CQ472" s="94" t="str">
        <f t="shared" si="876"/>
        <v/>
      </c>
      <c r="CR472" s="69"/>
      <c r="CS472" s="95" t="str">
        <f t="shared" si="877"/>
        <v/>
      </c>
      <c r="CT472" s="96"/>
      <c r="CU472" s="89" t="str">
        <f t="shared" si="878"/>
        <v/>
      </c>
      <c r="CV472" s="89" t="str">
        <f t="shared" si="879"/>
        <v/>
      </c>
      <c r="CW472" s="94" t="str">
        <f t="shared" si="880"/>
        <v/>
      </c>
      <c r="CX472" s="89" t="str">
        <f t="shared" si="881"/>
        <v/>
      </c>
      <c r="CY472" s="89" t="str">
        <f t="shared" si="882"/>
        <v/>
      </c>
      <c r="CZ472" s="97"/>
    </row>
    <row r="473" spans="1:104" ht="45.75" thickBot="1" x14ac:dyDescent="0.3">
      <c r="A473" s="17">
        <v>470</v>
      </c>
      <c r="B473" s="88" t="str">
        <f>IF(I473="","",I473)</f>
        <v>Gestión Documental</v>
      </c>
      <c r="C473" s="88" t="str">
        <f>IF(P473="","",P473)</f>
        <v>Generación de emisiones</v>
      </c>
      <c r="D473" s="88" t="str">
        <f>IF(Q473="","",Q473)</f>
        <v>Contaminación por emisión de varios agentes clasificados</v>
      </c>
      <c r="E473" s="92">
        <v>43647</v>
      </c>
      <c r="F473" s="169" t="s">
        <v>334</v>
      </c>
      <c r="G473" s="99" t="s">
        <v>177</v>
      </c>
      <c r="H473" s="99" t="s">
        <v>354</v>
      </c>
      <c r="I473" s="101" t="s">
        <v>16</v>
      </c>
      <c r="J473" s="89" t="s">
        <v>92</v>
      </c>
      <c r="K473" s="105" t="s">
        <v>260</v>
      </c>
      <c r="L473" s="53" t="s">
        <v>272</v>
      </c>
      <c r="M473" s="91" t="s">
        <v>68</v>
      </c>
      <c r="N473" s="101" t="s">
        <v>261</v>
      </c>
      <c r="O473" s="101" t="s">
        <v>461</v>
      </c>
      <c r="P473" s="101" t="s">
        <v>19</v>
      </c>
      <c r="Q473" s="101" t="s">
        <v>44</v>
      </c>
      <c r="R473" s="89" t="s">
        <v>71</v>
      </c>
      <c r="S473" s="102" t="s">
        <v>74</v>
      </c>
      <c r="T473" s="92">
        <v>43647</v>
      </c>
      <c r="U473" s="89" t="s">
        <v>100</v>
      </c>
      <c r="V473" s="89" t="s">
        <v>104</v>
      </c>
      <c r="W473" s="89" t="str">
        <f>IF(Z473="","",IF(Z473&lt;=10,"Bajo",IF(Z473&lt;=15,"Moderado",IF(Z473&gt;15,"Alto",""))))</f>
        <v>Moderado</v>
      </c>
      <c r="X473" s="89">
        <f t="shared" si="883"/>
        <v>3</v>
      </c>
      <c r="Y473" s="89">
        <f t="shared" si="884"/>
        <v>5</v>
      </c>
      <c r="Z473" s="89">
        <f>IF(X473="","",IF(Y473="","",(X473*Y473)))</f>
        <v>15</v>
      </c>
      <c r="AA473" s="89" t="str">
        <f>IF(Z473="","",IF(Z473&lt;=10,"Tolerable",IF(Z473&lt;=15,"Potencialmente no tolerable",IF(Z473&gt;15,"No tolerable",""))))</f>
        <v>Potencialmente no tolerable</v>
      </c>
      <c r="AB473" s="89" t="str">
        <f>IF(AA473="","",IF(AA473="Tolerable","No",IF(AA473="Potencialmente no tolerable","No",IF(AA473="No tolerable","Si",""))))</f>
        <v>No</v>
      </c>
      <c r="AC473" s="53" t="s">
        <v>306</v>
      </c>
      <c r="AD473" s="91" t="s">
        <v>230</v>
      </c>
      <c r="AE473" s="89">
        <v>0</v>
      </c>
      <c r="AF473" s="93">
        <v>0</v>
      </c>
      <c r="AG473" s="94">
        <f>IF(AE473="","",IF(AF473="","",(AE473-(AE473*AF473))))</f>
        <v>0</v>
      </c>
      <c r="AH473" s="69">
        <v>0</v>
      </c>
      <c r="AI473" s="186">
        <f t="shared" si="886"/>
        <v>0</v>
      </c>
      <c r="AJ473" s="144">
        <v>44006</v>
      </c>
      <c r="AK473" s="144" t="s">
        <v>291</v>
      </c>
      <c r="AL473" s="156" t="str">
        <f>IF(MATRIZASPECTOS[[#This Row],[(2) Tipo de valoración 2020]]="","",IF(MATRIZASPECTOS[[#This Row],[(2) Tipo de valoración 2020]]="Manual","",MATRIZASPECTOS[[#This Row],[Probabilidad]]))</f>
        <v>Probable</v>
      </c>
      <c r="AM473" s="156" t="str">
        <f>IF(MATRIZASPECTOS[[#This Row],[(2) Tipo de valoración 2020]]="","",IF(MATRIZASPECTOS[[#This Row],[(2) Tipo de valoración 2020]]="Manual","",MATRIZASPECTOS[[#This Row],[Consecuencia]]))</f>
        <v>Alta</v>
      </c>
      <c r="AN473" s="157" t="str">
        <f t="shared" si="887"/>
        <v>Moderado</v>
      </c>
      <c r="AO473" s="157">
        <f t="shared" si="888"/>
        <v>3</v>
      </c>
      <c r="AP473" s="157">
        <f t="shared" si="889"/>
        <v>5</v>
      </c>
      <c r="AQ473" s="89">
        <f t="shared" si="890"/>
        <v>15</v>
      </c>
      <c r="AR473" s="94">
        <f t="shared" si="891"/>
        <v>15</v>
      </c>
      <c r="AS473" s="89" t="str">
        <f>IF(AR473="","",IF(AR473&lt;=10,"Tolerable",IF(AR473&lt;=15,"Potencialmente no tolerable",IF(AR473&gt;15,"No tolerable",""))))</f>
        <v>Potencialmente no tolerable</v>
      </c>
      <c r="AT473" s="89" t="str">
        <f>IF(AS473="","",IF(AS473="Tolerable","No",IF(AS473="Potencialmente no tolerable","No",IF(AS473="No tolerable","Si",""))))</f>
        <v>No</v>
      </c>
      <c r="AU473" s="140" t="s">
        <v>314</v>
      </c>
      <c r="AV473" s="37" t="s">
        <v>230</v>
      </c>
      <c r="AW473" s="27">
        <v>0</v>
      </c>
      <c r="AX473" s="191">
        <v>0</v>
      </c>
      <c r="AY473" s="29">
        <f t="shared" si="892"/>
        <v>0</v>
      </c>
      <c r="AZ473" s="27">
        <v>0</v>
      </c>
      <c r="BA473" s="189">
        <f t="shared" si="893"/>
        <v>0</v>
      </c>
      <c r="BB473" s="145">
        <v>44105</v>
      </c>
      <c r="BC473" s="27" t="s">
        <v>291</v>
      </c>
      <c r="BD473" s="27" t="str">
        <f>IF(MATRIZASPECTOS[[#This Row],[(E) Tipo de valoración extraordinaria 2020]]="","",IF(MATRIZASPECTOS[[#This Row],[(E) Tipo de valoración extraordinaria 2020]]="Manual","",MATRIZASPECTOS[[#This Row],[(2) Probabilidad]]))</f>
        <v>Probable</v>
      </c>
      <c r="BE473" s="27" t="str">
        <f>IF(MATRIZASPECTOS[[#This Row],[(E) Tipo de valoración extraordinaria 2020]]="","",IF(MATRIZASPECTOS[[#This Row],[(E) Tipo de valoración extraordinaria 2020]]="Manual","",MATRIZASPECTOS[[#This Row],[(2) Consecuencia]]))</f>
        <v>Alta</v>
      </c>
      <c r="BF473" s="27" t="str">
        <f t="shared" si="894"/>
        <v>Moderado</v>
      </c>
      <c r="BG473" s="27">
        <f t="shared" si="895"/>
        <v>3</v>
      </c>
      <c r="BH473" s="27">
        <f t="shared" si="896"/>
        <v>5</v>
      </c>
      <c r="BI473" s="27">
        <f t="shared" si="885"/>
        <v>15</v>
      </c>
      <c r="BJ473" s="29">
        <f t="shared" si="897"/>
        <v>15</v>
      </c>
      <c r="BK473" s="89" t="str">
        <f>IF(BJ473="","",IF(BJ473&lt;=10,"Tolerable",IF(BJ473&lt;=15,"Potencialmente no tolerable",IF(BJ473&gt;15,"No tolerable",""))))</f>
        <v>Potencialmente no tolerable</v>
      </c>
      <c r="BL473" s="27" t="str">
        <f t="shared" si="898"/>
        <v>No</v>
      </c>
      <c r="BM473" s="53" t="s">
        <v>427</v>
      </c>
      <c r="BN473" s="91"/>
      <c r="BO473" s="94">
        <f t="shared" si="899"/>
        <v>0</v>
      </c>
      <c r="BP473" s="93"/>
      <c r="BQ473" s="94" t="str">
        <f>IF(BO473="","",IF(BP473="","",(BO473-(BO473*BP473))))</f>
        <v/>
      </c>
      <c r="BR473" s="69"/>
      <c r="BS473" s="95" t="str">
        <f>IF(BQ473="","",IF(BR473="","",((BQ473-BR473)/BQ473)))</f>
        <v/>
      </c>
      <c r="BT473" s="96"/>
      <c r="BU473" s="89">
        <f t="shared" si="900"/>
        <v>15</v>
      </c>
      <c r="BV473" s="89" t="str">
        <f t="shared" si="901"/>
        <v>Potencialmente no tolerable</v>
      </c>
      <c r="BW473" s="94" t="str">
        <f>IF(BS473="","",(IF(BS473&lt;=-1%,(BU473+(ABS(BU473*BS473))),(BU473-((ABS(BU473*BS473))+BP473)))))</f>
        <v/>
      </c>
      <c r="BX473" s="89" t="str">
        <f>IF(BW473="","",IF(BW473&lt;=10,"Tolerable",IF(BW473&lt;=15,"Potencialmente no tolerable",IF(BW473&gt;15,"No tolerable",""))))</f>
        <v/>
      </c>
      <c r="BY473" s="89" t="str">
        <f>IF(BX473="","",IF(BX473="Tolerable","No",IF(BX473="Potencialmente no tolerable","No",IF(BX473="No tolerable","Si",""))))</f>
        <v/>
      </c>
      <c r="BZ473" s="90"/>
      <c r="CA473" s="91"/>
      <c r="CB473" s="94" t="str">
        <f>IF(BR473="","",BR473)</f>
        <v/>
      </c>
      <c r="CC473" s="93"/>
      <c r="CD473" s="94" t="str">
        <f>IF(CB473="","",IF(CC473="","",(CB473-(CB473*CC473))))</f>
        <v/>
      </c>
      <c r="CE473" s="69"/>
      <c r="CF473" s="95" t="str">
        <f>IF(CD473="","",IF(CE473="","",((CD473-CE473)/CD473)))</f>
        <v/>
      </c>
      <c r="CG473" s="96"/>
      <c r="CH473" s="89" t="str">
        <f>IF(BW473="","",BW473)</f>
        <v/>
      </c>
      <c r="CI473" s="89" t="str">
        <f>IF(BX473="","",BX473)</f>
        <v/>
      </c>
      <c r="CJ473" s="94" t="str">
        <f>IF(CF473="","",(IF(CF473&lt;=-1%,(CH473+(ABS(CH473*CF473))),(CH473-((ABS(CH473*CF473))+CC473)))))</f>
        <v/>
      </c>
      <c r="CK473" s="89" t="str">
        <f>IF(CJ473="","",IF(CJ473&lt;=10,"Tolerable",IF(CJ473&lt;=15,"Potencialmente no tolerable",IF(CJ473&gt;15,"No tolerable",""))))</f>
        <v/>
      </c>
      <c r="CL473" s="89" t="str">
        <f>IF(CK473="","",IF(CK473="Tolerable","No",IF(CK473="Potencialmente no tolerable","No",IF(CK473="No tolerable","Si",""))))</f>
        <v/>
      </c>
      <c r="CM473" s="90"/>
      <c r="CN473" s="91"/>
      <c r="CO473" s="94" t="str">
        <f>IF(CE473="","",CE473)</f>
        <v/>
      </c>
      <c r="CP473" s="93"/>
      <c r="CQ473" s="94" t="str">
        <f>IF(CO473="","",IF(CP473="","",(CO473-(CO473*CP473))))</f>
        <v/>
      </c>
      <c r="CR473" s="69"/>
      <c r="CS473" s="95" t="str">
        <f>IF(CQ473="","",IF(CR473="","",((CQ473-CR473)/CQ473)))</f>
        <v/>
      </c>
      <c r="CT473" s="96"/>
      <c r="CU473" s="89" t="str">
        <f>IF(CJ473="","",CJ473)</f>
        <v/>
      </c>
      <c r="CV473" s="89" t="str">
        <f>IF(CK473="","",CK473)</f>
        <v/>
      </c>
      <c r="CW473" s="94" t="str">
        <f>IF(CS473="","",(IF(CS473&lt;=-1%,(CU473+(ABS(CU473*CS473))),(CU473-((ABS(CU473*CS473))+CP473)))))</f>
        <v/>
      </c>
      <c r="CX473" s="89" t="str">
        <f>IF(CW473="","",IF(CW473&lt;=10,"Tolerable",IF(CW473&lt;=15,"Potencialmente no tolerable",IF(CW473&gt;15,"No tolerable",""))))</f>
        <v/>
      </c>
      <c r="CY473" s="89" t="str">
        <f>IF(CX473="","",IF(CX473="Tolerable","No",IF(CX473="Potencialmente no tolerable","No",IF(CX473="No tolerable","Si",""))))</f>
        <v/>
      </c>
      <c r="CZ473" s="97"/>
    </row>
    <row r="474" spans="1:104" ht="45.75" thickBot="1" x14ac:dyDescent="0.3">
      <c r="A474" s="17">
        <v>471</v>
      </c>
      <c r="B474" s="76" t="str">
        <f t="shared" ref="B474:B500" si="902">IF(I474="","",I474)</f>
        <v>Evaluación, Control y Mejora</v>
      </c>
      <c r="C474" s="76" t="str">
        <f t="shared" ref="C474:C500" si="903">IF(P474="","",P474)</f>
        <v>Consumo del recurso hídrico</v>
      </c>
      <c r="D474" s="76" t="str">
        <f t="shared" ref="D474:D500" si="904">IF(Q474="","",Q474)</f>
        <v>Agotamiento del recurso hídrico</v>
      </c>
      <c r="E474" s="82">
        <v>43647</v>
      </c>
      <c r="F474" s="168" t="s">
        <v>334</v>
      </c>
      <c r="G474" s="99" t="s">
        <v>177</v>
      </c>
      <c r="H474" s="99" t="s">
        <v>336</v>
      </c>
      <c r="I474" s="77" t="s">
        <v>17</v>
      </c>
      <c r="J474" s="78" t="s">
        <v>90</v>
      </c>
      <c r="K474" s="111" t="s">
        <v>230</v>
      </c>
      <c r="L474" s="53" t="s">
        <v>268</v>
      </c>
      <c r="M474" s="80" t="s">
        <v>233</v>
      </c>
      <c r="N474" s="77" t="s">
        <v>199</v>
      </c>
      <c r="O474" s="77" t="s">
        <v>462</v>
      </c>
      <c r="P474" s="77" t="s">
        <v>21</v>
      </c>
      <c r="Q474" s="77" t="s">
        <v>52</v>
      </c>
      <c r="R474" s="78" t="s">
        <v>71</v>
      </c>
      <c r="S474" s="81" t="s">
        <v>75</v>
      </c>
      <c r="T474" s="82">
        <v>43647</v>
      </c>
      <c r="U474" s="78" t="s">
        <v>100</v>
      </c>
      <c r="V474" s="78" t="s">
        <v>103</v>
      </c>
      <c r="W474" s="78" t="str">
        <f t="shared" ref="W474:W500" si="905">IF(Z474="","",IF(Z474&lt;=10,"Bajo",IF(Z474&lt;=15,"Moderado",IF(Z474&gt;15,"Alto",""))))</f>
        <v>Bajo</v>
      </c>
      <c r="X474" s="78">
        <f t="shared" si="883"/>
        <v>3</v>
      </c>
      <c r="Y474" s="78">
        <f t="shared" si="884"/>
        <v>3</v>
      </c>
      <c r="Z474" s="78">
        <f t="shared" ref="Z474:Z500" si="906">IF(X474="","",IF(Y474="","",(X474*Y474)))</f>
        <v>9</v>
      </c>
      <c r="AA474" s="78" t="str">
        <f t="shared" ref="AA474:AA500" si="907">IF(Z474="","",IF(Z474&lt;=10,"Tolerable",IF(Z474&lt;=15,"Potencialmente no tolerable",IF(Z474&gt;15,"No tolerable",""))))</f>
        <v>Tolerable</v>
      </c>
      <c r="AB474" s="78" t="str">
        <f t="shared" ref="AB474:AB500" si="908">IF(AA474="","",IF(AA474="Tolerable","No",IF(AA474="Potencialmente no tolerable","No",IF(AA474="No tolerable","Si",""))))</f>
        <v>No</v>
      </c>
      <c r="AC474" s="53" t="s">
        <v>306</v>
      </c>
      <c r="AD474" s="80" t="s">
        <v>230</v>
      </c>
      <c r="AE474" s="78">
        <v>0</v>
      </c>
      <c r="AF474" s="83">
        <v>0</v>
      </c>
      <c r="AG474" s="84">
        <f t="shared" ref="AG474:AG500" si="909">IF(AE474="","",IF(AF474="","",(AE474-(AE474*AF474))))</f>
        <v>0</v>
      </c>
      <c r="AH474" s="27">
        <v>0</v>
      </c>
      <c r="AI474" s="187">
        <f t="shared" si="886"/>
        <v>0</v>
      </c>
      <c r="AJ474" s="145">
        <v>44006</v>
      </c>
      <c r="AK474" s="145" t="s">
        <v>291</v>
      </c>
      <c r="AL474" s="158" t="str">
        <f>IF(MATRIZASPECTOS[[#This Row],[(2) Tipo de valoración 2020]]="","",IF(MATRIZASPECTOS[[#This Row],[(2) Tipo de valoración 2020]]="Manual","",MATRIZASPECTOS[[#This Row],[Probabilidad]]))</f>
        <v>Probable</v>
      </c>
      <c r="AM474" s="158" t="str">
        <f>IF(MATRIZASPECTOS[[#This Row],[(2) Tipo de valoración 2020]]="","",IF(MATRIZASPECTOS[[#This Row],[(2) Tipo de valoración 2020]]="Manual","",MATRIZASPECTOS[[#This Row],[Consecuencia]]))</f>
        <v>Moderada</v>
      </c>
      <c r="AN474" s="159" t="str">
        <f t="shared" si="887"/>
        <v>Bajo</v>
      </c>
      <c r="AO474" s="159">
        <f t="shared" si="888"/>
        <v>3</v>
      </c>
      <c r="AP474" s="159">
        <f t="shared" si="889"/>
        <v>3</v>
      </c>
      <c r="AQ474" s="78">
        <f t="shared" si="890"/>
        <v>9</v>
      </c>
      <c r="AR474" s="84">
        <f t="shared" si="891"/>
        <v>9</v>
      </c>
      <c r="AS474" s="78" t="str">
        <f t="shared" ref="AS474:AS500" si="910">IF(AR474="","",IF(AR474&lt;=10,"Tolerable",IF(AR474&lt;=15,"Potencialmente no tolerable",IF(AR474&gt;15,"No tolerable",""))))</f>
        <v>Tolerable</v>
      </c>
      <c r="AT474" s="78" t="str">
        <f t="shared" ref="AT474:AT500" si="911">IF(AS474="","",IF(AS474="Tolerable","No",IF(AS474="Potencialmente no tolerable","No",IF(AS474="No tolerable","Si",""))))</f>
        <v>No</v>
      </c>
      <c r="AU474" s="140" t="s">
        <v>300</v>
      </c>
      <c r="AV474" s="37" t="s">
        <v>230</v>
      </c>
      <c r="AW474" s="27">
        <v>0</v>
      </c>
      <c r="AX474" s="191">
        <v>0</v>
      </c>
      <c r="AY474" s="29">
        <f t="shared" si="892"/>
        <v>0</v>
      </c>
      <c r="AZ474" s="27">
        <v>0</v>
      </c>
      <c r="BA474" s="189">
        <f t="shared" si="893"/>
        <v>0</v>
      </c>
      <c r="BB474" s="142">
        <v>44105</v>
      </c>
      <c r="BC474" s="27" t="s">
        <v>292</v>
      </c>
      <c r="BD474" s="27" t="s">
        <v>99</v>
      </c>
      <c r="BE474" s="27" t="s">
        <v>102</v>
      </c>
      <c r="BF474" s="27" t="str">
        <f t="shared" si="894"/>
        <v>Bajo</v>
      </c>
      <c r="BG474" s="27">
        <f t="shared" si="895"/>
        <v>1</v>
      </c>
      <c r="BH474" s="27">
        <f t="shared" si="896"/>
        <v>1</v>
      </c>
      <c r="BI474" s="27">
        <f t="shared" si="885"/>
        <v>1</v>
      </c>
      <c r="BJ474" s="29">
        <f t="shared" si="897"/>
        <v>1</v>
      </c>
      <c r="BK474" s="78" t="str">
        <f t="shared" ref="BK474:BK500" si="912">IF(BJ474="","",IF(BJ474&lt;=10,"Tolerable",IF(BJ474&lt;=15,"Potencialmente no tolerable",IF(BJ474&gt;15,"No tolerable",""))))</f>
        <v>Tolerable</v>
      </c>
      <c r="BL474" s="27" t="str">
        <f t="shared" si="898"/>
        <v>No</v>
      </c>
      <c r="BM474" s="53" t="s">
        <v>395</v>
      </c>
      <c r="BN474" s="80"/>
      <c r="BO474" s="84">
        <f t="shared" si="899"/>
        <v>0</v>
      </c>
      <c r="BP474" s="83"/>
      <c r="BQ474" s="84" t="str">
        <f t="shared" ref="BQ474:BQ500" si="913">IF(BO474="","",IF(BP474="","",(BO474-(BO474*BP474))))</f>
        <v/>
      </c>
      <c r="BR474" s="27"/>
      <c r="BS474" s="85" t="str">
        <f t="shared" ref="BS474:BS500" si="914">IF(BQ474="","",IF(BR474="","",((BQ474-BR474)/BQ474)))</f>
        <v/>
      </c>
      <c r="BT474" s="86"/>
      <c r="BU474" s="78">
        <f t="shared" si="900"/>
        <v>9</v>
      </c>
      <c r="BV474" s="78" t="str">
        <f t="shared" si="901"/>
        <v>Tolerable</v>
      </c>
      <c r="BW474" s="84" t="str">
        <f t="shared" ref="BW474:BW500" si="915">IF(BS474="","",(IF(BS474&lt;=-1%,(BU474+(ABS(BU474*BS474))),(BU474-((ABS(BU474*BS474))+BP474)))))</f>
        <v/>
      </c>
      <c r="BX474" s="78" t="str">
        <f t="shared" ref="BX474:BX500" si="916">IF(BW474="","",IF(BW474&lt;=10,"Tolerable",IF(BW474&lt;=15,"Potencialmente no tolerable",IF(BW474&gt;15,"No tolerable",""))))</f>
        <v/>
      </c>
      <c r="BY474" s="78" t="str">
        <f t="shared" ref="BY474:BY500" si="917">IF(BX474="","",IF(BX474="Tolerable","No",IF(BX474="Potencialmente no tolerable","No",IF(BX474="No tolerable","Si",""))))</f>
        <v/>
      </c>
      <c r="BZ474" s="79"/>
      <c r="CA474" s="80"/>
      <c r="CB474" s="84" t="str">
        <f t="shared" ref="CB474:CB500" si="918">IF(BR474="","",BR474)</f>
        <v/>
      </c>
      <c r="CC474" s="83"/>
      <c r="CD474" s="84" t="str">
        <f t="shared" ref="CD474:CD500" si="919">IF(CB474="","",IF(CC474="","",(CB474-(CB474*CC474))))</f>
        <v/>
      </c>
      <c r="CE474" s="27"/>
      <c r="CF474" s="85" t="str">
        <f t="shared" ref="CF474:CF500" si="920">IF(CD474="","",IF(CE474="","",((CD474-CE474)/CD474)))</f>
        <v/>
      </c>
      <c r="CG474" s="86"/>
      <c r="CH474" s="78" t="str">
        <f t="shared" ref="CH474:CH500" si="921">IF(BW474="","",BW474)</f>
        <v/>
      </c>
      <c r="CI474" s="78" t="str">
        <f t="shared" ref="CI474:CI500" si="922">IF(BX474="","",BX474)</f>
        <v/>
      </c>
      <c r="CJ474" s="84" t="str">
        <f t="shared" ref="CJ474:CJ500" si="923">IF(CF474="","",(IF(CF474&lt;=-1%,(CH474+(ABS(CH474*CF474))),(CH474-((ABS(CH474*CF474))+CC474)))))</f>
        <v/>
      </c>
      <c r="CK474" s="78" t="str">
        <f t="shared" ref="CK474:CK500" si="924">IF(CJ474="","",IF(CJ474&lt;=10,"Tolerable",IF(CJ474&lt;=15,"Potencialmente no tolerable",IF(CJ474&gt;15,"No tolerable",""))))</f>
        <v/>
      </c>
      <c r="CL474" s="78" t="str">
        <f t="shared" ref="CL474:CL500" si="925">IF(CK474="","",IF(CK474="Tolerable","No",IF(CK474="Potencialmente no tolerable","No",IF(CK474="No tolerable","Si",""))))</f>
        <v/>
      </c>
      <c r="CM474" s="79"/>
      <c r="CN474" s="80"/>
      <c r="CO474" s="84" t="str">
        <f t="shared" ref="CO474:CO500" si="926">IF(CE474="","",CE474)</f>
        <v/>
      </c>
      <c r="CP474" s="83"/>
      <c r="CQ474" s="84" t="str">
        <f t="shared" ref="CQ474:CQ500" si="927">IF(CO474="","",IF(CP474="","",(CO474-(CO474*CP474))))</f>
        <v/>
      </c>
      <c r="CR474" s="27"/>
      <c r="CS474" s="85" t="str">
        <f t="shared" ref="CS474:CS500" si="928">IF(CQ474="","",IF(CR474="","",((CQ474-CR474)/CQ474)))</f>
        <v/>
      </c>
      <c r="CT474" s="86"/>
      <c r="CU474" s="78" t="str">
        <f t="shared" ref="CU474:CU500" si="929">IF(CJ474="","",CJ474)</f>
        <v/>
      </c>
      <c r="CV474" s="78" t="str">
        <f t="shared" ref="CV474:CV500" si="930">IF(CK474="","",CK474)</f>
        <v/>
      </c>
      <c r="CW474" s="84" t="str">
        <f t="shared" ref="CW474:CW500" si="931">IF(CS474="","",(IF(CS474&lt;=-1%,(CU474+(ABS(CU474*CS474))),(CU474-((ABS(CU474*CS474))+CP474)))))</f>
        <v/>
      </c>
      <c r="CX474" s="78" t="str">
        <f t="shared" ref="CX474:CX500" si="932">IF(CW474="","",IF(CW474&lt;=10,"Tolerable",IF(CW474&lt;=15,"Potencialmente no tolerable",IF(CW474&gt;15,"No tolerable",""))))</f>
        <v/>
      </c>
      <c r="CY474" s="78" t="str">
        <f t="shared" ref="CY474:CY500" si="933">IF(CX474="","",IF(CX474="Tolerable","No",IF(CX474="Potencialmente no tolerable","No",IF(CX474="No tolerable","Si",""))))</f>
        <v/>
      </c>
      <c r="CZ474" s="87"/>
    </row>
    <row r="475" spans="1:104" ht="45.75" thickBot="1" x14ac:dyDescent="0.3">
      <c r="A475" s="17">
        <v>472</v>
      </c>
      <c r="B475" s="76" t="str">
        <f t="shared" si="902"/>
        <v>Evaluación, Control y Mejora</v>
      </c>
      <c r="C475" s="76" t="str">
        <f t="shared" si="903"/>
        <v>Consumo del recurso hídrico</v>
      </c>
      <c r="D475" s="76" t="str">
        <f t="shared" si="904"/>
        <v>Agotamiento del recurso hídrico</v>
      </c>
      <c r="E475" s="82">
        <v>43647</v>
      </c>
      <c r="F475" s="168" t="s">
        <v>334</v>
      </c>
      <c r="G475" s="99" t="s">
        <v>177</v>
      </c>
      <c r="H475" s="99" t="s">
        <v>336</v>
      </c>
      <c r="I475" s="77" t="s">
        <v>17</v>
      </c>
      <c r="J475" s="78" t="s">
        <v>90</v>
      </c>
      <c r="K475" s="111" t="s">
        <v>230</v>
      </c>
      <c r="L475" s="53" t="s">
        <v>268</v>
      </c>
      <c r="M475" s="80" t="s">
        <v>233</v>
      </c>
      <c r="N475" s="77" t="s">
        <v>200</v>
      </c>
      <c r="O475" s="77" t="s">
        <v>462</v>
      </c>
      <c r="P475" s="77" t="s">
        <v>21</v>
      </c>
      <c r="Q475" s="77" t="s">
        <v>52</v>
      </c>
      <c r="R475" s="78" t="s">
        <v>71</v>
      </c>
      <c r="S475" s="81" t="s">
        <v>75</v>
      </c>
      <c r="T475" s="82">
        <v>43647</v>
      </c>
      <c r="U475" s="78" t="s">
        <v>99</v>
      </c>
      <c r="V475" s="78" t="s">
        <v>102</v>
      </c>
      <c r="W475" s="78" t="str">
        <f t="shared" si="905"/>
        <v>Bajo</v>
      </c>
      <c r="X475" s="78">
        <f t="shared" si="883"/>
        <v>1</v>
      </c>
      <c r="Y475" s="78">
        <f t="shared" si="884"/>
        <v>1</v>
      </c>
      <c r="Z475" s="78">
        <f t="shared" si="906"/>
        <v>1</v>
      </c>
      <c r="AA475" s="78" t="str">
        <f t="shared" si="907"/>
        <v>Tolerable</v>
      </c>
      <c r="AB475" s="78" t="str">
        <f t="shared" si="908"/>
        <v>No</v>
      </c>
      <c r="AC475" s="53" t="s">
        <v>306</v>
      </c>
      <c r="AD475" s="80" t="s">
        <v>230</v>
      </c>
      <c r="AE475" s="78">
        <v>0</v>
      </c>
      <c r="AF475" s="83">
        <v>0</v>
      </c>
      <c r="AG475" s="84">
        <f t="shared" si="909"/>
        <v>0</v>
      </c>
      <c r="AH475" s="27">
        <v>0</v>
      </c>
      <c r="AI475" s="187">
        <f t="shared" si="886"/>
        <v>0</v>
      </c>
      <c r="AJ475" s="145">
        <v>44006</v>
      </c>
      <c r="AK475" s="145" t="s">
        <v>291</v>
      </c>
      <c r="AL475" s="158" t="str">
        <f>IF(MATRIZASPECTOS[[#This Row],[(2) Tipo de valoración 2020]]="","",IF(MATRIZASPECTOS[[#This Row],[(2) Tipo de valoración 2020]]="Manual","",MATRIZASPECTOS[[#This Row],[Probabilidad]]))</f>
        <v>Improbable</v>
      </c>
      <c r="AM475" s="158" t="str">
        <f>IF(MATRIZASPECTOS[[#This Row],[(2) Tipo de valoración 2020]]="","",IF(MATRIZASPECTOS[[#This Row],[(2) Tipo de valoración 2020]]="Manual","",MATRIZASPECTOS[[#This Row],[Consecuencia]]))</f>
        <v>Baja</v>
      </c>
      <c r="AN475" s="159" t="str">
        <f t="shared" si="887"/>
        <v>Bajo</v>
      </c>
      <c r="AO475" s="159">
        <f t="shared" si="888"/>
        <v>1</v>
      </c>
      <c r="AP475" s="159">
        <f t="shared" si="889"/>
        <v>1</v>
      </c>
      <c r="AQ475" s="78">
        <f t="shared" si="890"/>
        <v>1</v>
      </c>
      <c r="AR475" s="84">
        <f t="shared" si="891"/>
        <v>1</v>
      </c>
      <c r="AS475" s="78" t="str">
        <f t="shared" si="910"/>
        <v>Tolerable</v>
      </c>
      <c r="AT475" s="78" t="str">
        <f t="shared" si="911"/>
        <v>No</v>
      </c>
      <c r="AU475" s="140" t="s">
        <v>300</v>
      </c>
      <c r="AV475" s="37" t="s">
        <v>230</v>
      </c>
      <c r="AW475" s="27">
        <v>0</v>
      </c>
      <c r="AX475" s="191">
        <v>0</v>
      </c>
      <c r="AY475" s="29">
        <f t="shared" si="892"/>
        <v>0</v>
      </c>
      <c r="AZ475" s="27">
        <v>0</v>
      </c>
      <c r="BA475" s="189">
        <f t="shared" si="893"/>
        <v>0</v>
      </c>
      <c r="BB475" s="142">
        <v>44105</v>
      </c>
      <c r="BC475" s="27" t="s">
        <v>292</v>
      </c>
      <c r="BD475" s="27" t="s">
        <v>99</v>
      </c>
      <c r="BE475" s="27" t="s">
        <v>102</v>
      </c>
      <c r="BF475" s="27" t="str">
        <f t="shared" si="894"/>
        <v>Bajo</v>
      </c>
      <c r="BG475" s="27">
        <f t="shared" si="895"/>
        <v>1</v>
      </c>
      <c r="BH475" s="27">
        <f t="shared" si="896"/>
        <v>1</v>
      </c>
      <c r="BI475" s="27">
        <f t="shared" si="885"/>
        <v>1</v>
      </c>
      <c r="BJ475" s="29">
        <f t="shared" si="897"/>
        <v>1</v>
      </c>
      <c r="BK475" s="78" t="str">
        <f t="shared" si="912"/>
        <v>Tolerable</v>
      </c>
      <c r="BL475" s="27" t="str">
        <f t="shared" si="898"/>
        <v>No</v>
      </c>
      <c r="BM475" s="53" t="s">
        <v>395</v>
      </c>
      <c r="BN475" s="80"/>
      <c r="BO475" s="84">
        <f t="shared" si="899"/>
        <v>0</v>
      </c>
      <c r="BP475" s="83"/>
      <c r="BQ475" s="84" t="str">
        <f t="shared" si="913"/>
        <v/>
      </c>
      <c r="BR475" s="27"/>
      <c r="BS475" s="85" t="str">
        <f t="shared" si="914"/>
        <v/>
      </c>
      <c r="BT475" s="86"/>
      <c r="BU475" s="78">
        <f t="shared" si="900"/>
        <v>1</v>
      </c>
      <c r="BV475" s="78" t="str">
        <f t="shared" si="901"/>
        <v>Tolerable</v>
      </c>
      <c r="BW475" s="84" t="str">
        <f t="shared" si="915"/>
        <v/>
      </c>
      <c r="BX475" s="78" t="str">
        <f t="shared" si="916"/>
        <v/>
      </c>
      <c r="BY475" s="78" t="str">
        <f t="shared" si="917"/>
        <v/>
      </c>
      <c r="BZ475" s="79"/>
      <c r="CA475" s="80"/>
      <c r="CB475" s="84" t="str">
        <f t="shared" si="918"/>
        <v/>
      </c>
      <c r="CC475" s="83"/>
      <c r="CD475" s="84" t="str">
        <f t="shared" si="919"/>
        <v/>
      </c>
      <c r="CE475" s="27"/>
      <c r="CF475" s="85" t="str">
        <f t="shared" si="920"/>
        <v/>
      </c>
      <c r="CG475" s="86"/>
      <c r="CH475" s="78" t="str">
        <f t="shared" si="921"/>
        <v/>
      </c>
      <c r="CI475" s="78" t="str">
        <f t="shared" si="922"/>
        <v/>
      </c>
      <c r="CJ475" s="84" t="str">
        <f t="shared" si="923"/>
        <v/>
      </c>
      <c r="CK475" s="78" t="str">
        <f t="shared" si="924"/>
        <v/>
      </c>
      <c r="CL475" s="78" t="str">
        <f t="shared" si="925"/>
        <v/>
      </c>
      <c r="CM475" s="79"/>
      <c r="CN475" s="80"/>
      <c r="CO475" s="84" t="str">
        <f t="shared" si="926"/>
        <v/>
      </c>
      <c r="CP475" s="83"/>
      <c r="CQ475" s="84" t="str">
        <f t="shared" si="927"/>
        <v/>
      </c>
      <c r="CR475" s="27"/>
      <c r="CS475" s="85" t="str">
        <f t="shared" si="928"/>
        <v/>
      </c>
      <c r="CT475" s="86"/>
      <c r="CU475" s="78" t="str">
        <f t="shared" si="929"/>
        <v/>
      </c>
      <c r="CV475" s="78" t="str">
        <f t="shared" si="930"/>
        <v/>
      </c>
      <c r="CW475" s="84" t="str">
        <f t="shared" si="931"/>
        <v/>
      </c>
      <c r="CX475" s="78" t="str">
        <f t="shared" si="932"/>
        <v/>
      </c>
      <c r="CY475" s="78" t="str">
        <f t="shared" si="933"/>
        <v/>
      </c>
      <c r="CZ475" s="87"/>
    </row>
    <row r="476" spans="1:104" ht="63.75" thickBot="1" x14ac:dyDescent="0.3">
      <c r="A476" s="17">
        <v>473</v>
      </c>
      <c r="B476" s="76" t="str">
        <f t="shared" si="902"/>
        <v>Evaluación, Control y Mejora</v>
      </c>
      <c r="C476" s="76" t="str">
        <f t="shared" si="903"/>
        <v>Consumo de energía eléctrica</v>
      </c>
      <c r="D476" s="76" t="str">
        <f t="shared" si="904"/>
        <v>Presión sobre el recurso energético eléctrico</v>
      </c>
      <c r="E476" s="82">
        <v>43647</v>
      </c>
      <c r="F476" s="168" t="s">
        <v>334</v>
      </c>
      <c r="G476" s="99" t="s">
        <v>177</v>
      </c>
      <c r="H476" s="99" t="s">
        <v>336</v>
      </c>
      <c r="I476" s="77" t="s">
        <v>17</v>
      </c>
      <c r="J476" s="78" t="s">
        <v>90</v>
      </c>
      <c r="K476" s="111" t="s">
        <v>230</v>
      </c>
      <c r="L476" s="53" t="s">
        <v>268</v>
      </c>
      <c r="M476" s="80" t="s">
        <v>233</v>
      </c>
      <c r="N476" s="77" t="s">
        <v>201</v>
      </c>
      <c r="O476" s="77" t="s">
        <v>462</v>
      </c>
      <c r="P476" s="77" t="s">
        <v>36</v>
      </c>
      <c r="Q476" s="77" t="s">
        <v>65</v>
      </c>
      <c r="R476" s="78" t="s">
        <v>71</v>
      </c>
      <c r="S476" s="81" t="s">
        <v>75</v>
      </c>
      <c r="T476" s="82">
        <v>43647</v>
      </c>
      <c r="U476" s="78" t="s">
        <v>101</v>
      </c>
      <c r="V476" s="78" t="s">
        <v>104</v>
      </c>
      <c r="W476" s="78" t="str">
        <f t="shared" si="905"/>
        <v>Alto</v>
      </c>
      <c r="X476" s="78">
        <f t="shared" si="883"/>
        <v>5</v>
      </c>
      <c r="Y476" s="78">
        <f t="shared" si="884"/>
        <v>5</v>
      </c>
      <c r="Z476" s="78">
        <f t="shared" si="906"/>
        <v>25</v>
      </c>
      <c r="AA476" s="78" t="str">
        <f t="shared" si="907"/>
        <v>No tolerable</v>
      </c>
      <c r="AB476" s="78" t="str">
        <f t="shared" si="908"/>
        <v>Si</v>
      </c>
      <c r="AC476" s="53" t="s">
        <v>307</v>
      </c>
      <c r="AD476" s="80" t="s">
        <v>283</v>
      </c>
      <c r="AE476" s="78">
        <v>68.84</v>
      </c>
      <c r="AF476" s="83">
        <v>0</v>
      </c>
      <c r="AG476" s="84">
        <f t="shared" si="909"/>
        <v>68.84</v>
      </c>
      <c r="AH476" s="27">
        <v>76.09</v>
      </c>
      <c r="AI476" s="187">
        <f t="shared" si="886"/>
        <v>-0.10531667635095875</v>
      </c>
      <c r="AJ476" s="145">
        <v>44006</v>
      </c>
      <c r="AK476" s="145" t="s">
        <v>291</v>
      </c>
      <c r="AL476" s="158" t="str">
        <f>IF(MATRIZASPECTOS[[#This Row],[(2) Tipo de valoración 2020]]="","",IF(MATRIZASPECTOS[[#This Row],[(2) Tipo de valoración 2020]]="Manual","",MATRIZASPECTOS[[#This Row],[Probabilidad]]))</f>
        <v>Certeza</v>
      </c>
      <c r="AM476" s="158" t="str">
        <f>IF(MATRIZASPECTOS[[#This Row],[(2) Tipo de valoración 2020]]="","",IF(MATRIZASPECTOS[[#This Row],[(2) Tipo de valoración 2020]]="Manual","",MATRIZASPECTOS[[#This Row],[Consecuencia]]))</f>
        <v>Alta</v>
      </c>
      <c r="AN476" s="159" t="str">
        <f t="shared" si="887"/>
        <v>Alto</v>
      </c>
      <c r="AO476" s="159">
        <f t="shared" si="888"/>
        <v>5</v>
      </c>
      <c r="AP476" s="159">
        <f t="shared" si="889"/>
        <v>5</v>
      </c>
      <c r="AQ476" s="78">
        <f t="shared" si="890"/>
        <v>25</v>
      </c>
      <c r="AR476" s="84">
        <f t="shared" si="891"/>
        <v>27.632916908773968</v>
      </c>
      <c r="AS476" s="78" t="str">
        <f t="shared" si="910"/>
        <v>No tolerable</v>
      </c>
      <c r="AT476" s="78" t="str">
        <f t="shared" si="911"/>
        <v>Si</v>
      </c>
      <c r="AU476" s="140" t="s">
        <v>301</v>
      </c>
      <c r="AV476" s="37" t="s">
        <v>283</v>
      </c>
      <c r="AW476" s="27">
        <v>76.09</v>
      </c>
      <c r="AX476" s="191">
        <v>0.14845894940336801</v>
      </c>
      <c r="AY476" s="29">
        <f t="shared" si="892"/>
        <v>64.793758539897738</v>
      </c>
      <c r="AZ476" s="27">
        <v>59.39</v>
      </c>
      <c r="BA476" s="189">
        <f t="shared" si="893"/>
        <v>8.3399368421732956E-2</v>
      </c>
      <c r="BB476" s="142">
        <v>44105</v>
      </c>
      <c r="BC476" s="27" t="s">
        <v>291</v>
      </c>
      <c r="BD476" s="27" t="str">
        <f>IF(MATRIZASPECTOS[[#This Row],[(E) Tipo de valoración extraordinaria 2020]]="","",IF(MATRIZASPECTOS[[#This Row],[(E) Tipo de valoración extraordinaria 2020]]="Manual","",MATRIZASPECTOS[[#This Row],[(2) Probabilidad]]))</f>
        <v>Certeza</v>
      </c>
      <c r="BE476" s="27" t="str">
        <f>IF(MATRIZASPECTOS[[#This Row],[(E) Tipo de valoración extraordinaria 2020]]="","",IF(MATRIZASPECTOS[[#This Row],[(E) Tipo de valoración extraordinaria 2020]]="Manual","",MATRIZASPECTOS[[#This Row],[(2) Consecuencia]]))</f>
        <v>Alta</v>
      </c>
      <c r="BF476" s="27" t="str">
        <f t="shared" si="894"/>
        <v>Alto</v>
      </c>
      <c r="BG476" s="27">
        <f t="shared" si="895"/>
        <v>5</v>
      </c>
      <c r="BH476" s="27">
        <f t="shared" si="896"/>
        <v>5</v>
      </c>
      <c r="BI476" s="29">
        <f t="shared" si="885"/>
        <v>27.632916908773968</v>
      </c>
      <c r="BJ476" s="29">
        <f t="shared" si="897"/>
        <v>25.179890141528624</v>
      </c>
      <c r="BK476" s="78" t="str">
        <f t="shared" si="912"/>
        <v>No tolerable</v>
      </c>
      <c r="BL476" s="27" t="str">
        <f t="shared" si="898"/>
        <v>Si</v>
      </c>
      <c r="BM476" s="53" t="s">
        <v>453</v>
      </c>
      <c r="BN476" s="80"/>
      <c r="BO476" s="84">
        <f t="shared" si="899"/>
        <v>76.09</v>
      </c>
      <c r="BP476" s="83"/>
      <c r="BQ476" s="84" t="str">
        <f t="shared" si="913"/>
        <v/>
      </c>
      <c r="BR476" s="27"/>
      <c r="BS476" s="85" t="str">
        <f t="shared" si="914"/>
        <v/>
      </c>
      <c r="BT476" s="86"/>
      <c r="BU476" s="78">
        <f t="shared" si="900"/>
        <v>27.632916908773968</v>
      </c>
      <c r="BV476" s="78" t="str">
        <f t="shared" si="901"/>
        <v>No tolerable</v>
      </c>
      <c r="BW476" s="84" t="str">
        <f t="shared" si="915"/>
        <v/>
      </c>
      <c r="BX476" s="78" t="str">
        <f t="shared" si="916"/>
        <v/>
      </c>
      <c r="BY476" s="78" t="str">
        <f t="shared" si="917"/>
        <v/>
      </c>
      <c r="BZ476" s="79"/>
      <c r="CA476" s="80"/>
      <c r="CB476" s="84" t="str">
        <f t="shared" si="918"/>
        <v/>
      </c>
      <c r="CC476" s="83"/>
      <c r="CD476" s="84" t="str">
        <f t="shared" si="919"/>
        <v/>
      </c>
      <c r="CE476" s="27"/>
      <c r="CF476" s="85" t="str">
        <f t="shared" si="920"/>
        <v/>
      </c>
      <c r="CG476" s="86"/>
      <c r="CH476" s="78" t="str">
        <f t="shared" si="921"/>
        <v/>
      </c>
      <c r="CI476" s="78" t="str">
        <f t="shared" si="922"/>
        <v/>
      </c>
      <c r="CJ476" s="84" t="str">
        <f t="shared" si="923"/>
        <v/>
      </c>
      <c r="CK476" s="78" t="str">
        <f t="shared" si="924"/>
        <v/>
      </c>
      <c r="CL476" s="78" t="str">
        <f t="shared" si="925"/>
        <v/>
      </c>
      <c r="CM476" s="79"/>
      <c r="CN476" s="80"/>
      <c r="CO476" s="84" t="str">
        <f t="shared" si="926"/>
        <v/>
      </c>
      <c r="CP476" s="83"/>
      <c r="CQ476" s="84" t="str">
        <f t="shared" si="927"/>
        <v/>
      </c>
      <c r="CR476" s="27"/>
      <c r="CS476" s="85" t="str">
        <f t="shared" si="928"/>
        <v/>
      </c>
      <c r="CT476" s="86"/>
      <c r="CU476" s="78" t="str">
        <f t="shared" si="929"/>
        <v/>
      </c>
      <c r="CV476" s="78" t="str">
        <f t="shared" si="930"/>
        <v/>
      </c>
      <c r="CW476" s="84" t="str">
        <f t="shared" si="931"/>
        <v/>
      </c>
      <c r="CX476" s="78" t="str">
        <f t="shared" si="932"/>
        <v/>
      </c>
      <c r="CY476" s="78" t="str">
        <f t="shared" si="933"/>
        <v/>
      </c>
      <c r="CZ476" s="87"/>
    </row>
    <row r="477" spans="1:104" ht="45.75" thickBot="1" x14ac:dyDescent="0.3">
      <c r="A477" s="17">
        <v>474</v>
      </c>
      <c r="B477" s="76" t="str">
        <f t="shared" si="902"/>
        <v>Evaluación, Control y Mejora</v>
      </c>
      <c r="C477" s="76" t="str">
        <f t="shared" si="903"/>
        <v>Consumo de materias primas e insumos</v>
      </c>
      <c r="D477" s="76" t="str">
        <f t="shared" si="904"/>
        <v>Agotamiento de los recursos naturales no renovables</v>
      </c>
      <c r="E477" s="82">
        <v>43647</v>
      </c>
      <c r="F477" s="168" t="s">
        <v>334</v>
      </c>
      <c r="G477" s="99" t="s">
        <v>177</v>
      </c>
      <c r="H477" s="99" t="s">
        <v>336</v>
      </c>
      <c r="I477" s="77" t="s">
        <v>17</v>
      </c>
      <c r="J477" s="78" t="s">
        <v>90</v>
      </c>
      <c r="K477" s="111" t="s">
        <v>230</v>
      </c>
      <c r="L477" s="53" t="s">
        <v>268</v>
      </c>
      <c r="M477" s="80" t="s">
        <v>233</v>
      </c>
      <c r="N477" s="77" t="s">
        <v>202</v>
      </c>
      <c r="O477" s="77" t="s">
        <v>457</v>
      </c>
      <c r="P477" s="77" t="s">
        <v>24</v>
      </c>
      <c r="Q477" s="77" t="s">
        <v>62</v>
      </c>
      <c r="R477" s="78" t="s">
        <v>71</v>
      </c>
      <c r="S477" s="81" t="s">
        <v>77</v>
      </c>
      <c r="T477" s="82">
        <v>43647</v>
      </c>
      <c r="U477" s="78" t="s">
        <v>100</v>
      </c>
      <c r="V477" s="78" t="s">
        <v>104</v>
      </c>
      <c r="W477" s="78" t="str">
        <f t="shared" si="905"/>
        <v>Moderado</v>
      </c>
      <c r="X477" s="78">
        <f t="shared" si="883"/>
        <v>3</v>
      </c>
      <c r="Y477" s="78">
        <f t="shared" si="884"/>
        <v>5</v>
      </c>
      <c r="Z477" s="78">
        <f t="shared" si="906"/>
        <v>15</v>
      </c>
      <c r="AA477" s="78" t="str">
        <f t="shared" si="907"/>
        <v>Potencialmente no tolerable</v>
      </c>
      <c r="AB477" s="78" t="str">
        <f t="shared" si="908"/>
        <v>No</v>
      </c>
      <c r="AC477" s="53" t="s">
        <v>306</v>
      </c>
      <c r="AD477" s="80" t="s">
        <v>230</v>
      </c>
      <c r="AE477" s="78">
        <v>0</v>
      </c>
      <c r="AF477" s="83">
        <v>0</v>
      </c>
      <c r="AG477" s="84">
        <f t="shared" si="909"/>
        <v>0</v>
      </c>
      <c r="AH477" s="27">
        <v>0</v>
      </c>
      <c r="AI477" s="187">
        <f t="shared" si="886"/>
        <v>0</v>
      </c>
      <c r="AJ477" s="145">
        <v>44006</v>
      </c>
      <c r="AK477" s="145" t="s">
        <v>291</v>
      </c>
      <c r="AL477" s="158" t="str">
        <f>IF(MATRIZASPECTOS[[#This Row],[(2) Tipo de valoración 2020]]="","",IF(MATRIZASPECTOS[[#This Row],[(2) Tipo de valoración 2020]]="Manual","",MATRIZASPECTOS[[#This Row],[Probabilidad]]))</f>
        <v>Probable</v>
      </c>
      <c r="AM477" s="158" t="str">
        <f>IF(MATRIZASPECTOS[[#This Row],[(2) Tipo de valoración 2020]]="","",IF(MATRIZASPECTOS[[#This Row],[(2) Tipo de valoración 2020]]="Manual","",MATRIZASPECTOS[[#This Row],[Consecuencia]]))</f>
        <v>Alta</v>
      </c>
      <c r="AN477" s="159" t="str">
        <f t="shared" si="887"/>
        <v>Moderado</v>
      </c>
      <c r="AO477" s="159">
        <f t="shared" si="888"/>
        <v>3</v>
      </c>
      <c r="AP477" s="159">
        <f t="shared" si="889"/>
        <v>5</v>
      </c>
      <c r="AQ477" s="78">
        <f t="shared" si="890"/>
        <v>15</v>
      </c>
      <c r="AR477" s="84">
        <f t="shared" si="891"/>
        <v>15</v>
      </c>
      <c r="AS477" s="78" t="str">
        <f t="shared" si="910"/>
        <v>Potencialmente no tolerable</v>
      </c>
      <c r="AT477" s="78" t="str">
        <f t="shared" si="911"/>
        <v>No</v>
      </c>
      <c r="AU477" s="140" t="s">
        <v>300</v>
      </c>
      <c r="AV477" s="37" t="s">
        <v>230</v>
      </c>
      <c r="AW477" s="27">
        <v>0</v>
      </c>
      <c r="AX477" s="191">
        <v>0</v>
      </c>
      <c r="AY477" s="29">
        <f t="shared" si="892"/>
        <v>0</v>
      </c>
      <c r="AZ477" s="27">
        <v>0</v>
      </c>
      <c r="BA477" s="189">
        <f t="shared" si="893"/>
        <v>0</v>
      </c>
      <c r="BB477" s="145">
        <v>44105</v>
      </c>
      <c r="BC477" s="27" t="s">
        <v>292</v>
      </c>
      <c r="BD477" s="27" t="s">
        <v>100</v>
      </c>
      <c r="BE477" s="27" t="s">
        <v>103</v>
      </c>
      <c r="BF477" s="27" t="str">
        <f t="shared" si="894"/>
        <v>Bajo</v>
      </c>
      <c r="BG477" s="27">
        <f t="shared" si="895"/>
        <v>3</v>
      </c>
      <c r="BH477" s="27">
        <f t="shared" si="896"/>
        <v>3</v>
      </c>
      <c r="BI477" s="27">
        <f t="shared" si="885"/>
        <v>9</v>
      </c>
      <c r="BJ477" s="29">
        <f t="shared" si="897"/>
        <v>9</v>
      </c>
      <c r="BK477" s="78" t="str">
        <f t="shared" si="912"/>
        <v>Tolerable</v>
      </c>
      <c r="BL477" s="27" t="str">
        <f t="shared" si="898"/>
        <v>No</v>
      </c>
      <c r="BM477" s="53" t="s">
        <v>436</v>
      </c>
      <c r="BN477" s="80"/>
      <c r="BO477" s="84">
        <f t="shared" si="899"/>
        <v>0</v>
      </c>
      <c r="BP477" s="83"/>
      <c r="BQ477" s="84" t="str">
        <f t="shared" si="913"/>
        <v/>
      </c>
      <c r="BR477" s="27"/>
      <c r="BS477" s="85" t="str">
        <f t="shared" si="914"/>
        <v/>
      </c>
      <c r="BT477" s="86"/>
      <c r="BU477" s="78">
        <f t="shared" si="900"/>
        <v>15</v>
      </c>
      <c r="BV477" s="78" t="str">
        <f t="shared" si="901"/>
        <v>Potencialmente no tolerable</v>
      </c>
      <c r="BW477" s="84" t="str">
        <f t="shared" si="915"/>
        <v/>
      </c>
      <c r="BX477" s="78" t="str">
        <f t="shared" si="916"/>
        <v/>
      </c>
      <c r="BY477" s="78" t="str">
        <f t="shared" si="917"/>
        <v/>
      </c>
      <c r="BZ477" s="79"/>
      <c r="CA477" s="80"/>
      <c r="CB477" s="84" t="str">
        <f t="shared" si="918"/>
        <v/>
      </c>
      <c r="CC477" s="83"/>
      <c r="CD477" s="84" t="str">
        <f t="shared" si="919"/>
        <v/>
      </c>
      <c r="CE477" s="27"/>
      <c r="CF477" s="85" t="str">
        <f t="shared" si="920"/>
        <v/>
      </c>
      <c r="CG477" s="86"/>
      <c r="CH477" s="78" t="str">
        <f t="shared" si="921"/>
        <v/>
      </c>
      <c r="CI477" s="78" t="str">
        <f t="shared" si="922"/>
        <v/>
      </c>
      <c r="CJ477" s="84" t="str">
        <f t="shared" si="923"/>
        <v/>
      </c>
      <c r="CK477" s="78" t="str">
        <f t="shared" si="924"/>
        <v/>
      </c>
      <c r="CL477" s="78" t="str">
        <f t="shared" si="925"/>
        <v/>
      </c>
      <c r="CM477" s="79"/>
      <c r="CN477" s="80"/>
      <c r="CO477" s="84" t="str">
        <f t="shared" si="926"/>
        <v/>
      </c>
      <c r="CP477" s="83"/>
      <c r="CQ477" s="84" t="str">
        <f t="shared" si="927"/>
        <v/>
      </c>
      <c r="CR477" s="27"/>
      <c r="CS477" s="85" t="str">
        <f t="shared" si="928"/>
        <v/>
      </c>
      <c r="CT477" s="86"/>
      <c r="CU477" s="78" t="str">
        <f t="shared" si="929"/>
        <v/>
      </c>
      <c r="CV477" s="78" t="str">
        <f t="shared" si="930"/>
        <v/>
      </c>
      <c r="CW477" s="84" t="str">
        <f t="shared" si="931"/>
        <v/>
      </c>
      <c r="CX477" s="78" t="str">
        <f t="shared" si="932"/>
        <v/>
      </c>
      <c r="CY477" s="78" t="str">
        <f t="shared" si="933"/>
        <v/>
      </c>
      <c r="CZ477" s="87"/>
    </row>
    <row r="478" spans="1:104" ht="45.75" thickBot="1" x14ac:dyDescent="0.3">
      <c r="A478" s="17">
        <v>475</v>
      </c>
      <c r="B478" s="76" t="str">
        <f t="shared" si="902"/>
        <v>Evaluación, Control y Mejora</v>
      </c>
      <c r="C478" s="76" t="str">
        <f t="shared" si="903"/>
        <v>Consumo de materias primas e insumos</v>
      </c>
      <c r="D478" s="76" t="str">
        <f t="shared" si="904"/>
        <v>Agotamiento general de los recursos naturales</v>
      </c>
      <c r="E478" s="82">
        <v>43647</v>
      </c>
      <c r="F478" s="168" t="s">
        <v>334</v>
      </c>
      <c r="G478" s="99" t="s">
        <v>177</v>
      </c>
      <c r="H478" s="99" t="s">
        <v>336</v>
      </c>
      <c r="I478" s="77" t="s">
        <v>17</v>
      </c>
      <c r="J478" s="78" t="s">
        <v>90</v>
      </c>
      <c r="K478" s="111" t="s">
        <v>230</v>
      </c>
      <c r="L478" s="53" t="s">
        <v>268</v>
      </c>
      <c r="M478" s="80" t="s">
        <v>233</v>
      </c>
      <c r="N478" s="77" t="s">
        <v>205</v>
      </c>
      <c r="O478" s="77" t="s">
        <v>457</v>
      </c>
      <c r="P478" s="77" t="s">
        <v>24</v>
      </c>
      <c r="Q478" s="77" t="s">
        <v>63</v>
      </c>
      <c r="R478" s="78" t="s">
        <v>71</v>
      </c>
      <c r="S478" s="81" t="s">
        <v>77</v>
      </c>
      <c r="T478" s="82">
        <v>43647</v>
      </c>
      <c r="U478" s="78" t="s">
        <v>100</v>
      </c>
      <c r="V478" s="78" t="s">
        <v>102</v>
      </c>
      <c r="W478" s="78" t="str">
        <f t="shared" si="905"/>
        <v>Bajo</v>
      </c>
      <c r="X478" s="78">
        <f t="shared" si="883"/>
        <v>3</v>
      </c>
      <c r="Y478" s="78">
        <f t="shared" si="884"/>
        <v>1</v>
      </c>
      <c r="Z478" s="78">
        <f t="shared" si="906"/>
        <v>3</v>
      </c>
      <c r="AA478" s="78" t="str">
        <f t="shared" si="907"/>
        <v>Tolerable</v>
      </c>
      <c r="AB478" s="78" t="str">
        <f t="shared" si="908"/>
        <v>No</v>
      </c>
      <c r="AC478" s="53" t="s">
        <v>306</v>
      </c>
      <c r="AD478" s="80" t="s">
        <v>230</v>
      </c>
      <c r="AE478" s="78">
        <v>0</v>
      </c>
      <c r="AF478" s="83">
        <v>0</v>
      </c>
      <c r="AG478" s="84">
        <f t="shared" si="909"/>
        <v>0</v>
      </c>
      <c r="AH478" s="27">
        <v>0</v>
      </c>
      <c r="AI478" s="187">
        <f t="shared" si="886"/>
        <v>0</v>
      </c>
      <c r="AJ478" s="145">
        <v>44006</v>
      </c>
      <c r="AK478" s="145" t="s">
        <v>291</v>
      </c>
      <c r="AL478" s="158" t="str">
        <f>IF(MATRIZASPECTOS[[#This Row],[(2) Tipo de valoración 2020]]="","",IF(MATRIZASPECTOS[[#This Row],[(2) Tipo de valoración 2020]]="Manual","",MATRIZASPECTOS[[#This Row],[Probabilidad]]))</f>
        <v>Probable</v>
      </c>
      <c r="AM478" s="158" t="str">
        <f>IF(MATRIZASPECTOS[[#This Row],[(2) Tipo de valoración 2020]]="","",IF(MATRIZASPECTOS[[#This Row],[(2) Tipo de valoración 2020]]="Manual","",MATRIZASPECTOS[[#This Row],[Consecuencia]]))</f>
        <v>Baja</v>
      </c>
      <c r="AN478" s="159" t="str">
        <f t="shared" si="887"/>
        <v>Bajo</v>
      </c>
      <c r="AO478" s="159">
        <f t="shared" si="888"/>
        <v>3</v>
      </c>
      <c r="AP478" s="159">
        <f t="shared" si="889"/>
        <v>1</v>
      </c>
      <c r="AQ478" s="78">
        <f t="shared" si="890"/>
        <v>3</v>
      </c>
      <c r="AR478" s="84">
        <f t="shared" si="891"/>
        <v>3</v>
      </c>
      <c r="AS478" s="78" t="str">
        <f t="shared" si="910"/>
        <v>Tolerable</v>
      </c>
      <c r="AT478" s="78" t="str">
        <f t="shared" si="911"/>
        <v>No</v>
      </c>
      <c r="AU478" s="140" t="s">
        <v>300</v>
      </c>
      <c r="AV478" s="37" t="s">
        <v>230</v>
      </c>
      <c r="AW478" s="27">
        <v>0</v>
      </c>
      <c r="AX478" s="191">
        <v>0</v>
      </c>
      <c r="AY478" s="29">
        <f t="shared" si="892"/>
        <v>0</v>
      </c>
      <c r="AZ478" s="27">
        <v>0</v>
      </c>
      <c r="BA478" s="189">
        <f t="shared" si="893"/>
        <v>0</v>
      </c>
      <c r="BB478" s="145">
        <v>44105</v>
      </c>
      <c r="BC478" s="27" t="s">
        <v>292</v>
      </c>
      <c r="BD478" s="27" t="s">
        <v>99</v>
      </c>
      <c r="BE478" s="27" t="s">
        <v>102</v>
      </c>
      <c r="BF478" s="27" t="str">
        <f t="shared" si="894"/>
        <v>Bajo</v>
      </c>
      <c r="BG478" s="27">
        <f t="shared" si="895"/>
        <v>1</v>
      </c>
      <c r="BH478" s="27">
        <f t="shared" si="896"/>
        <v>1</v>
      </c>
      <c r="BI478" s="27">
        <f t="shared" si="885"/>
        <v>1</v>
      </c>
      <c r="BJ478" s="29">
        <f t="shared" si="897"/>
        <v>1</v>
      </c>
      <c r="BK478" s="78" t="str">
        <f t="shared" si="912"/>
        <v>Tolerable</v>
      </c>
      <c r="BL478" s="27" t="str">
        <f t="shared" si="898"/>
        <v>No</v>
      </c>
      <c r="BM478" s="53" t="s">
        <v>424</v>
      </c>
      <c r="BN478" s="80"/>
      <c r="BO478" s="84">
        <f t="shared" si="899"/>
        <v>0</v>
      </c>
      <c r="BP478" s="83"/>
      <c r="BQ478" s="84" t="str">
        <f t="shared" si="913"/>
        <v/>
      </c>
      <c r="BR478" s="27"/>
      <c r="BS478" s="85" t="str">
        <f t="shared" si="914"/>
        <v/>
      </c>
      <c r="BT478" s="86"/>
      <c r="BU478" s="78">
        <f t="shared" si="900"/>
        <v>3</v>
      </c>
      <c r="BV478" s="78" t="str">
        <f t="shared" si="901"/>
        <v>Tolerable</v>
      </c>
      <c r="BW478" s="84" t="str">
        <f t="shared" si="915"/>
        <v/>
      </c>
      <c r="BX478" s="78" t="str">
        <f t="shared" si="916"/>
        <v/>
      </c>
      <c r="BY478" s="78" t="str">
        <f t="shared" si="917"/>
        <v/>
      </c>
      <c r="BZ478" s="79"/>
      <c r="CA478" s="80"/>
      <c r="CB478" s="84" t="str">
        <f t="shared" si="918"/>
        <v/>
      </c>
      <c r="CC478" s="83"/>
      <c r="CD478" s="84" t="str">
        <f t="shared" si="919"/>
        <v/>
      </c>
      <c r="CE478" s="27"/>
      <c r="CF478" s="85" t="str">
        <f t="shared" si="920"/>
        <v/>
      </c>
      <c r="CG478" s="86"/>
      <c r="CH478" s="78" t="str">
        <f t="shared" si="921"/>
        <v/>
      </c>
      <c r="CI478" s="78" t="str">
        <f t="shared" si="922"/>
        <v/>
      </c>
      <c r="CJ478" s="84" t="str">
        <f t="shared" si="923"/>
        <v/>
      </c>
      <c r="CK478" s="78" t="str">
        <f t="shared" si="924"/>
        <v/>
      </c>
      <c r="CL478" s="78" t="str">
        <f t="shared" si="925"/>
        <v/>
      </c>
      <c r="CM478" s="79"/>
      <c r="CN478" s="80"/>
      <c r="CO478" s="84" t="str">
        <f t="shared" si="926"/>
        <v/>
      </c>
      <c r="CP478" s="83"/>
      <c r="CQ478" s="84" t="str">
        <f t="shared" si="927"/>
        <v/>
      </c>
      <c r="CR478" s="27"/>
      <c r="CS478" s="85" t="str">
        <f t="shared" si="928"/>
        <v/>
      </c>
      <c r="CT478" s="86"/>
      <c r="CU478" s="78" t="str">
        <f t="shared" si="929"/>
        <v/>
      </c>
      <c r="CV478" s="78" t="str">
        <f t="shared" si="930"/>
        <v/>
      </c>
      <c r="CW478" s="84" t="str">
        <f t="shared" si="931"/>
        <v/>
      </c>
      <c r="CX478" s="78" t="str">
        <f t="shared" si="932"/>
        <v/>
      </c>
      <c r="CY478" s="78" t="str">
        <f t="shared" si="933"/>
        <v/>
      </c>
      <c r="CZ478" s="87"/>
    </row>
    <row r="479" spans="1:104" ht="45.75" thickBot="1" x14ac:dyDescent="0.3">
      <c r="A479" s="17">
        <v>476</v>
      </c>
      <c r="B479" s="76" t="str">
        <f t="shared" si="902"/>
        <v>Evaluación, Control y Mejora</v>
      </c>
      <c r="C479" s="76" t="str">
        <f t="shared" si="903"/>
        <v>Consumo de materias primas e insumos</v>
      </c>
      <c r="D479" s="76" t="str">
        <f t="shared" si="904"/>
        <v>Agotamiento de los recursos naturales no renovables</v>
      </c>
      <c r="E479" s="82">
        <v>43647</v>
      </c>
      <c r="F479" s="168" t="s">
        <v>334</v>
      </c>
      <c r="G479" s="99" t="s">
        <v>177</v>
      </c>
      <c r="H479" s="99" t="s">
        <v>336</v>
      </c>
      <c r="I479" s="77" t="s">
        <v>17</v>
      </c>
      <c r="J479" s="78" t="s">
        <v>90</v>
      </c>
      <c r="K479" s="111" t="s">
        <v>230</v>
      </c>
      <c r="L479" s="53" t="s">
        <v>268</v>
      </c>
      <c r="M479" s="80" t="s">
        <v>233</v>
      </c>
      <c r="N479" s="77" t="s">
        <v>203</v>
      </c>
      <c r="O479" s="77" t="s">
        <v>458</v>
      </c>
      <c r="P479" s="77" t="s">
        <v>24</v>
      </c>
      <c r="Q479" s="77" t="s">
        <v>62</v>
      </c>
      <c r="R479" s="78" t="s">
        <v>71</v>
      </c>
      <c r="S479" s="81" t="s">
        <v>77</v>
      </c>
      <c r="T479" s="82">
        <v>43647</v>
      </c>
      <c r="U479" s="78" t="s">
        <v>101</v>
      </c>
      <c r="V479" s="78" t="s">
        <v>103</v>
      </c>
      <c r="W479" s="78" t="str">
        <f t="shared" si="905"/>
        <v>Moderado</v>
      </c>
      <c r="X479" s="78">
        <f t="shared" si="883"/>
        <v>5</v>
      </c>
      <c r="Y479" s="78">
        <f t="shared" si="884"/>
        <v>3</v>
      </c>
      <c r="Z479" s="78">
        <f t="shared" si="906"/>
        <v>15</v>
      </c>
      <c r="AA479" s="78" t="str">
        <f t="shared" si="907"/>
        <v>Potencialmente no tolerable</v>
      </c>
      <c r="AB479" s="78" t="str">
        <f t="shared" si="908"/>
        <v>No</v>
      </c>
      <c r="AC479" s="53" t="s">
        <v>306</v>
      </c>
      <c r="AD479" s="80" t="s">
        <v>230</v>
      </c>
      <c r="AE479" s="78">
        <v>0</v>
      </c>
      <c r="AF479" s="83">
        <v>0</v>
      </c>
      <c r="AG479" s="84">
        <f t="shared" si="909"/>
        <v>0</v>
      </c>
      <c r="AH479" s="27">
        <v>0</v>
      </c>
      <c r="AI479" s="187">
        <f t="shared" si="886"/>
        <v>0</v>
      </c>
      <c r="AJ479" s="145">
        <v>44006</v>
      </c>
      <c r="AK479" s="145" t="s">
        <v>291</v>
      </c>
      <c r="AL479" s="158" t="str">
        <f>IF(MATRIZASPECTOS[[#This Row],[(2) Tipo de valoración 2020]]="","",IF(MATRIZASPECTOS[[#This Row],[(2) Tipo de valoración 2020]]="Manual","",MATRIZASPECTOS[[#This Row],[Probabilidad]]))</f>
        <v>Certeza</v>
      </c>
      <c r="AM479" s="158" t="str">
        <f>IF(MATRIZASPECTOS[[#This Row],[(2) Tipo de valoración 2020]]="","",IF(MATRIZASPECTOS[[#This Row],[(2) Tipo de valoración 2020]]="Manual","",MATRIZASPECTOS[[#This Row],[Consecuencia]]))</f>
        <v>Moderada</v>
      </c>
      <c r="AN479" s="159" t="str">
        <f t="shared" si="887"/>
        <v>Moderado</v>
      </c>
      <c r="AO479" s="159">
        <f t="shared" si="888"/>
        <v>5</v>
      </c>
      <c r="AP479" s="159">
        <f t="shared" si="889"/>
        <v>3</v>
      </c>
      <c r="AQ479" s="78">
        <f t="shared" si="890"/>
        <v>15</v>
      </c>
      <c r="AR479" s="84">
        <f t="shared" si="891"/>
        <v>15</v>
      </c>
      <c r="AS479" s="78" t="str">
        <f t="shared" si="910"/>
        <v>Potencialmente no tolerable</v>
      </c>
      <c r="AT479" s="78" t="str">
        <f t="shared" si="911"/>
        <v>No</v>
      </c>
      <c r="AU479" s="140" t="s">
        <v>300</v>
      </c>
      <c r="AV479" s="37" t="s">
        <v>230</v>
      </c>
      <c r="AW479" s="27">
        <v>0</v>
      </c>
      <c r="AX479" s="191">
        <v>0</v>
      </c>
      <c r="AY479" s="29">
        <f t="shared" si="892"/>
        <v>0</v>
      </c>
      <c r="AZ479" s="27">
        <v>0</v>
      </c>
      <c r="BA479" s="189">
        <f t="shared" si="893"/>
        <v>0</v>
      </c>
      <c r="BB479" s="145">
        <v>44105</v>
      </c>
      <c r="BC479" s="27" t="s">
        <v>292</v>
      </c>
      <c r="BD479" s="27" t="s">
        <v>100</v>
      </c>
      <c r="BE479" s="27" t="s">
        <v>103</v>
      </c>
      <c r="BF479" s="27" t="str">
        <f t="shared" si="894"/>
        <v>Bajo</v>
      </c>
      <c r="BG479" s="27">
        <f t="shared" si="895"/>
        <v>3</v>
      </c>
      <c r="BH479" s="27">
        <f t="shared" si="896"/>
        <v>3</v>
      </c>
      <c r="BI479" s="27">
        <f t="shared" si="885"/>
        <v>9</v>
      </c>
      <c r="BJ479" s="29">
        <f t="shared" si="897"/>
        <v>9</v>
      </c>
      <c r="BK479" s="78" t="str">
        <f t="shared" si="912"/>
        <v>Tolerable</v>
      </c>
      <c r="BL479" s="27" t="str">
        <f t="shared" si="898"/>
        <v>No</v>
      </c>
      <c r="BM479" s="53" t="s">
        <v>433</v>
      </c>
      <c r="BN479" s="80"/>
      <c r="BO479" s="84">
        <f t="shared" si="899"/>
        <v>0</v>
      </c>
      <c r="BP479" s="83"/>
      <c r="BQ479" s="84" t="str">
        <f t="shared" si="913"/>
        <v/>
      </c>
      <c r="BR479" s="27"/>
      <c r="BS479" s="85" t="str">
        <f t="shared" si="914"/>
        <v/>
      </c>
      <c r="BT479" s="86"/>
      <c r="BU479" s="78">
        <f t="shared" si="900"/>
        <v>15</v>
      </c>
      <c r="BV479" s="78" t="str">
        <f t="shared" si="901"/>
        <v>Potencialmente no tolerable</v>
      </c>
      <c r="BW479" s="84" t="str">
        <f t="shared" si="915"/>
        <v/>
      </c>
      <c r="BX479" s="78" t="str">
        <f t="shared" si="916"/>
        <v/>
      </c>
      <c r="BY479" s="78" t="str">
        <f t="shared" si="917"/>
        <v/>
      </c>
      <c r="BZ479" s="79"/>
      <c r="CA479" s="80"/>
      <c r="CB479" s="84" t="str">
        <f t="shared" si="918"/>
        <v/>
      </c>
      <c r="CC479" s="83"/>
      <c r="CD479" s="84" t="str">
        <f t="shared" si="919"/>
        <v/>
      </c>
      <c r="CE479" s="27"/>
      <c r="CF479" s="85" t="str">
        <f t="shared" si="920"/>
        <v/>
      </c>
      <c r="CG479" s="86"/>
      <c r="CH479" s="78" t="str">
        <f t="shared" si="921"/>
        <v/>
      </c>
      <c r="CI479" s="78" t="str">
        <f t="shared" si="922"/>
        <v/>
      </c>
      <c r="CJ479" s="84" t="str">
        <f t="shared" si="923"/>
        <v/>
      </c>
      <c r="CK479" s="78" t="str">
        <f t="shared" si="924"/>
        <v/>
      </c>
      <c r="CL479" s="78" t="str">
        <f t="shared" si="925"/>
        <v/>
      </c>
      <c r="CM479" s="79"/>
      <c r="CN479" s="80"/>
      <c r="CO479" s="84" t="str">
        <f t="shared" si="926"/>
        <v/>
      </c>
      <c r="CP479" s="83"/>
      <c r="CQ479" s="84" t="str">
        <f t="shared" si="927"/>
        <v/>
      </c>
      <c r="CR479" s="27"/>
      <c r="CS479" s="85" t="str">
        <f t="shared" si="928"/>
        <v/>
      </c>
      <c r="CT479" s="86"/>
      <c r="CU479" s="78" t="str">
        <f t="shared" si="929"/>
        <v/>
      </c>
      <c r="CV479" s="78" t="str">
        <f t="shared" si="930"/>
        <v/>
      </c>
      <c r="CW479" s="84" t="str">
        <f t="shared" si="931"/>
        <v/>
      </c>
      <c r="CX479" s="78" t="str">
        <f t="shared" si="932"/>
        <v/>
      </c>
      <c r="CY479" s="78" t="str">
        <f t="shared" si="933"/>
        <v/>
      </c>
      <c r="CZ479" s="87"/>
    </row>
    <row r="480" spans="1:104" ht="45.75" thickBot="1" x14ac:dyDescent="0.3">
      <c r="A480" s="17">
        <v>477</v>
      </c>
      <c r="B480" s="76" t="str">
        <f t="shared" si="902"/>
        <v>Evaluación, Control y Mejora</v>
      </c>
      <c r="C480" s="76" t="str">
        <f t="shared" si="903"/>
        <v>Consumo de materias primas e insumos</v>
      </c>
      <c r="D480" s="76" t="str">
        <f t="shared" si="904"/>
        <v>Agotamiento de los recursos naturales no renovables</v>
      </c>
      <c r="E480" s="82">
        <v>43647</v>
      </c>
      <c r="F480" s="168" t="s">
        <v>334</v>
      </c>
      <c r="G480" s="99" t="s">
        <v>177</v>
      </c>
      <c r="H480" s="99" t="s">
        <v>336</v>
      </c>
      <c r="I480" s="77" t="s">
        <v>17</v>
      </c>
      <c r="J480" s="78" t="s">
        <v>90</v>
      </c>
      <c r="K480" s="111" t="s">
        <v>230</v>
      </c>
      <c r="L480" s="53" t="s">
        <v>268</v>
      </c>
      <c r="M480" s="80" t="s">
        <v>233</v>
      </c>
      <c r="N480" s="77" t="s">
        <v>204</v>
      </c>
      <c r="O480" s="77" t="s">
        <v>458</v>
      </c>
      <c r="P480" s="77" t="s">
        <v>24</v>
      </c>
      <c r="Q480" s="77" t="s">
        <v>62</v>
      </c>
      <c r="R480" s="78" t="s">
        <v>71</v>
      </c>
      <c r="S480" s="81" t="s">
        <v>77</v>
      </c>
      <c r="T480" s="82">
        <v>43647</v>
      </c>
      <c r="U480" s="78" t="s">
        <v>101</v>
      </c>
      <c r="V480" s="78" t="s">
        <v>103</v>
      </c>
      <c r="W480" s="78" t="str">
        <f t="shared" si="905"/>
        <v>Moderado</v>
      </c>
      <c r="X480" s="78">
        <f t="shared" si="883"/>
        <v>5</v>
      </c>
      <c r="Y480" s="78">
        <f t="shared" si="884"/>
        <v>3</v>
      </c>
      <c r="Z480" s="78">
        <f t="shared" si="906"/>
        <v>15</v>
      </c>
      <c r="AA480" s="78" t="str">
        <f t="shared" si="907"/>
        <v>Potencialmente no tolerable</v>
      </c>
      <c r="AB480" s="78" t="str">
        <f t="shared" si="908"/>
        <v>No</v>
      </c>
      <c r="AC480" s="53" t="s">
        <v>306</v>
      </c>
      <c r="AD480" s="80" t="s">
        <v>230</v>
      </c>
      <c r="AE480" s="78">
        <v>0</v>
      </c>
      <c r="AF480" s="83">
        <v>0</v>
      </c>
      <c r="AG480" s="84">
        <f t="shared" si="909"/>
        <v>0</v>
      </c>
      <c r="AH480" s="27">
        <v>0</v>
      </c>
      <c r="AI480" s="187">
        <f t="shared" si="886"/>
        <v>0</v>
      </c>
      <c r="AJ480" s="145">
        <v>44006</v>
      </c>
      <c r="AK480" s="145" t="s">
        <v>291</v>
      </c>
      <c r="AL480" s="158" t="str">
        <f>IF(MATRIZASPECTOS[[#This Row],[(2) Tipo de valoración 2020]]="","",IF(MATRIZASPECTOS[[#This Row],[(2) Tipo de valoración 2020]]="Manual","",MATRIZASPECTOS[[#This Row],[Probabilidad]]))</f>
        <v>Certeza</v>
      </c>
      <c r="AM480" s="158" t="str">
        <f>IF(MATRIZASPECTOS[[#This Row],[(2) Tipo de valoración 2020]]="","",IF(MATRIZASPECTOS[[#This Row],[(2) Tipo de valoración 2020]]="Manual","",MATRIZASPECTOS[[#This Row],[Consecuencia]]))</f>
        <v>Moderada</v>
      </c>
      <c r="AN480" s="159" t="str">
        <f t="shared" si="887"/>
        <v>Moderado</v>
      </c>
      <c r="AO480" s="159">
        <f t="shared" si="888"/>
        <v>5</v>
      </c>
      <c r="AP480" s="159">
        <f t="shared" si="889"/>
        <v>3</v>
      </c>
      <c r="AQ480" s="78">
        <f t="shared" si="890"/>
        <v>15</v>
      </c>
      <c r="AR480" s="84">
        <f t="shared" si="891"/>
        <v>15</v>
      </c>
      <c r="AS480" s="78" t="str">
        <f t="shared" si="910"/>
        <v>Potencialmente no tolerable</v>
      </c>
      <c r="AT480" s="78" t="str">
        <f t="shared" si="911"/>
        <v>No</v>
      </c>
      <c r="AU480" s="140" t="s">
        <v>300</v>
      </c>
      <c r="AV480" s="37" t="s">
        <v>230</v>
      </c>
      <c r="AW480" s="27">
        <v>0</v>
      </c>
      <c r="AX480" s="191">
        <v>0</v>
      </c>
      <c r="AY480" s="29">
        <f t="shared" si="892"/>
        <v>0</v>
      </c>
      <c r="AZ480" s="27">
        <v>0</v>
      </c>
      <c r="BA480" s="189">
        <f t="shared" si="893"/>
        <v>0</v>
      </c>
      <c r="BB480" s="145">
        <v>44105</v>
      </c>
      <c r="BC480" s="27" t="s">
        <v>292</v>
      </c>
      <c r="BD480" s="27" t="s">
        <v>100</v>
      </c>
      <c r="BE480" s="27" t="s">
        <v>103</v>
      </c>
      <c r="BF480" s="27" t="str">
        <f t="shared" si="894"/>
        <v>Bajo</v>
      </c>
      <c r="BG480" s="27">
        <f t="shared" si="895"/>
        <v>3</v>
      </c>
      <c r="BH480" s="27">
        <f t="shared" si="896"/>
        <v>3</v>
      </c>
      <c r="BI480" s="27">
        <f t="shared" si="885"/>
        <v>9</v>
      </c>
      <c r="BJ480" s="29">
        <f t="shared" si="897"/>
        <v>9</v>
      </c>
      <c r="BK480" s="78" t="str">
        <f t="shared" si="912"/>
        <v>Tolerable</v>
      </c>
      <c r="BL480" s="27" t="str">
        <f t="shared" si="898"/>
        <v>No</v>
      </c>
      <c r="BM480" s="53" t="s">
        <v>430</v>
      </c>
      <c r="BN480" s="80"/>
      <c r="BO480" s="84">
        <f t="shared" si="899"/>
        <v>0</v>
      </c>
      <c r="BP480" s="83"/>
      <c r="BQ480" s="84" t="str">
        <f t="shared" si="913"/>
        <v/>
      </c>
      <c r="BR480" s="27"/>
      <c r="BS480" s="85" t="str">
        <f t="shared" si="914"/>
        <v/>
      </c>
      <c r="BT480" s="86"/>
      <c r="BU480" s="78">
        <f t="shared" si="900"/>
        <v>15</v>
      </c>
      <c r="BV480" s="78" t="str">
        <f t="shared" si="901"/>
        <v>Potencialmente no tolerable</v>
      </c>
      <c r="BW480" s="84" t="str">
        <f t="shared" si="915"/>
        <v/>
      </c>
      <c r="BX480" s="78" t="str">
        <f t="shared" si="916"/>
        <v/>
      </c>
      <c r="BY480" s="78" t="str">
        <f t="shared" si="917"/>
        <v/>
      </c>
      <c r="BZ480" s="79"/>
      <c r="CA480" s="80"/>
      <c r="CB480" s="84" t="str">
        <f t="shared" si="918"/>
        <v/>
      </c>
      <c r="CC480" s="83"/>
      <c r="CD480" s="84" t="str">
        <f t="shared" si="919"/>
        <v/>
      </c>
      <c r="CE480" s="27"/>
      <c r="CF480" s="85" t="str">
        <f t="shared" si="920"/>
        <v/>
      </c>
      <c r="CG480" s="86"/>
      <c r="CH480" s="78" t="str">
        <f t="shared" si="921"/>
        <v/>
      </c>
      <c r="CI480" s="78" t="str">
        <f t="shared" si="922"/>
        <v/>
      </c>
      <c r="CJ480" s="84" t="str">
        <f t="shared" si="923"/>
        <v/>
      </c>
      <c r="CK480" s="78" t="str">
        <f t="shared" si="924"/>
        <v/>
      </c>
      <c r="CL480" s="78" t="str">
        <f t="shared" si="925"/>
        <v/>
      </c>
      <c r="CM480" s="79"/>
      <c r="CN480" s="80"/>
      <c r="CO480" s="84" t="str">
        <f t="shared" si="926"/>
        <v/>
      </c>
      <c r="CP480" s="83"/>
      <c r="CQ480" s="84" t="str">
        <f t="shared" si="927"/>
        <v/>
      </c>
      <c r="CR480" s="27"/>
      <c r="CS480" s="85" t="str">
        <f t="shared" si="928"/>
        <v/>
      </c>
      <c r="CT480" s="86"/>
      <c r="CU480" s="78" t="str">
        <f t="shared" si="929"/>
        <v/>
      </c>
      <c r="CV480" s="78" t="str">
        <f t="shared" si="930"/>
        <v/>
      </c>
      <c r="CW480" s="84" t="str">
        <f t="shared" si="931"/>
        <v/>
      </c>
      <c r="CX480" s="78" t="str">
        <f t="shared" si="932"/>
        <v/>
      </c>
      <c r="CY480" s="78" t="str">
        <f t="shared" si="933"/>
        <v/>
      </c>
      <c r="CZ480" s="87"/>
    </row>
    <row r="481" spans="1:104" ht="45.75" thickBot="1" x14ac:dyDescent="0.3">
      <c r="A481" s="17">
        <v>478</v>
      </c>
      <c r="B481" s="76" t="str">
        <f t="shared" si="902"/>
        <v>Evaluación, Control y Mejora</v>
      </c>
      <c r="C481" s="76" t="str">
        <f t="shared" si="903"/>
        <v>Consumo de materias primas e insumos</v>
      </c>
      <c r="D481" s="76" t="str">
        <f t="shared" si="904"/>
        <v>Agotamiento general de los recursos naturales</v>
      </c>
      <c r="E481" s="82">
        <v>43647</v>
      </c>
      <c r="F481" s="168" t="s">
        <v>334</v>
      </c>
      <c r="G481" s="99" t="s">
        <v>177</v>
      </c>
      <c r="H481" s="99" t="s">
        <v>336</v>
      </c>
      <c r="I481" s="77" t="s">
        <v>17</v>
      </c>
      <c r="J481" s="78" t="s">
        <v>90</v>
      </c>
      <c r="K481" s="111" t="s">
        <v>230</v>
      </c>
      <c r="L481" s="53" t="s">
        <v>268</v>
      </c>
      <c r="M481" s="80" t="s">
        <v>233</v>
      </c>
      <c r="N481" s="77" t="s">
        <v>206</v>
      </c>
      <c r="O481" s="77" t="s">
        <v>457</v>
      </c>
      <c r="P481" s="77" t="s">
        <v>24</v>
      </c>
      <c r="Q481" s="77" t="s">
        <v>63</v>
      </c>
      <c r="R481" s="78" t="s">
        <v>71</v>
      </c>
      <c r="S481" s="81" t="s">
        <v>77</v>
      </c>
      <c r="T481" s="82">
        <v>43647</v>
      </c>
      <c r="U481" s="78" t="s">
        <v>101</v>
      </c>
      <c r="V481" s="78" t="s">
        <v>102</v>
      </c>
      <c r="W481" s="78" t="str">
        <f t="shared" si="905"/>
        <v>Bajo</v>
      </c>
      <c r="X481" s="78">
        <f t="shared" si="883"/>
        <v>5</v>
      </c>
      <c r="Y481" s="78">
        <f t="shared" si="884"/>
        <v>1</v>
      </c>
      <c r="Z481" s="78">
        <f t="shared" si="906"/>
        <v>5</v>
      </c>
      <c r="AA481" s="78" t="str">
        <f t="shared" si="907"/>
        <v>Tolerable</v>
      </c>
      <c r="AB481" s="78" t="str">
        <f t="shared" si="908"/>
        <v>No</v>
      </c>
      <c r="AC481" s="53" t="s">
        <v>306</v>
      </c>
      <c r="AD481" s="80" t="s">
        <v>230</v>
      </c>
      <c r="AE481" s="78">
        <v>0</v>
      </c>
      <c r="AF481" s="83">
        <v>0</v>
      </c>
      <c r="AG481" s="84">
        <f t="shared" si="909"/>
        <v>0</v>
      </c>
      <c r="AH481" s="27">
        <v>0</v>
      </c>
      <c r="AI481" s="187">
        <f t="shared" si="886"/>
        <v>0</v>
      </c>
      <c r="AJ481" s="145">
        <v>44006</v>
      </c>
      <c r="AK481" s="145" t="s">
        <v>291</v>
      </c>
      <c r="AL481" s="158" t="str">
        <f>IF(MATRIZASPECTOS[[#This Row],[(2) Tipo de valoración 2020]]="","",IF(MATRIZASPECTOS[[#This Row],[(2) Tipo de valoración 2020]]="Manual","",MATRIZASPECTOS[[#This Row],[Probabilidad]]))</f>
        <v>Certeza</v>
      </c>
      <c r="AM481" s="158" t="str">
        <f>IF(MATRIZASPECTOS[[#This Row],[(2) Tipo de valoración 2020]]="","",IF(MATRIZASPECTOS[[#This Row],[(2) Tipo de valoración 2020]]="Manual","",MATRIZASPECTOS[[#This Row],[Consecuencia]]))</f>
        <v>Baja</v>
      </c>
      <c r="AN481" s="159" t="str">
        <f t="shared" si="887"/>
        <v>Bajo</v>
      </c>
      <c r="AO481" s="159">
        <f t="shared" si="888"/>
        <v>5</v>
      </c>
      <c r="AP481" s="159">
        <f t="shared" si="889"/>
        <v>1</v>
      </c>
      <c r="AQ481" s="78">
        <f t="shared" si="890"/>
        <v>5</v>
      </c>
      <c r="AR481" s="84">
        <f t="shared" si="891"/>
        <v>5</v>
      </c>
      <c r="AS481" s="78" t="str">
        <f t="shared" si="910"/>
        <v>Tolerable</v>
      </c>
      <c r="AT481" s="78" t="str">
        <f t="shared" si="911"/>
        <v>No</v>
      </c>
      <c r="AU481" s="140" t="s">
        <v>282</v>
      </c>
      <c r="AV481" s="37" t="s">
        <v>230</v>
      </c>
      <c r="AW481" s="27">
        <v>0</v>
      </c>
      <c r="AX481" s="191">
        <v>0</v>
      </c>
      <c r="AY481" s="29">
        <f t="shared" si="892"/>
        <v>0</v>
      </c>
      <c r="AZ481" s="27">
        <v>0</v>
      </c>
      <c r="BA481" s="189">
        <f t="shared" si="893"/>
        <v>0</v>
      </c>
      <c r="BB481" s="142">
        <v>44105</v>
      </c>
      <c r="BC481" s="27" t="s">
        <v>291</v>
      </c>
      <c r="BD481" s="27" t="str">
        <f>IF(MATRIZASPECTOS[[#This Row],[(E) Tipo de valoración extraordinaria 2020]]="","",IF(MATRIZASPECTOS[[#This Row],[(E) Tipo de valoración extraordinaria 2020]]="Manual","",MATRIZASPECTOS[[#This Row],[(2) Probabilidad]]))</f>
        <v>Certeza</v>
      </c>
      <c r="BE481" s="27" t="str">
        <f>IF(MATRIZASPECTOS[[#This Row],[(E) Tipo de valoración extraordinaria 2020]]="","",IF(MATRIZASPECTOS[[#This Row],[(E) Tipo de valoración extraordinaria 2020]]="Manual","",MATRIZASPECTOS[[#This Row],[(2) Consecuencia]]))</f>
        <v>Baja</v>
      </c>
      <c r="BF481" s="27" t="str">
        <f t="shared" si="894"/>
        <v>Bajo</v>
      </c>
      <c r="BG481" s="27">
        <f t="shared" si="895"/>
        <v>5</v>
      </c>
      <c r="BH481" s="27">
        <f t="shared" si="896"/>
        <v>1</v>
      </c>
      <c r="BI481" s="27">
        <f t="shared" si="885"/>
        <v>5</v>
      </c>
      <c r="BJ481" s="29">
        <f t="shared" si="897"/>
        <v>5</v>
      </c>
      <c r="BK481" s="78" t="str">
        <f t="shared" si="912"/>
        <v>Tolerable</v>
      </c>
      <c r="BL481" s="27" t="str">
        <f t="shared" si="898"/>
        <v>No</v>
      </c>
      <c r="BM481" s="53" t="s">
        <v>409</v>
      </c>
      <c r="BN481" s="80"/>
      <c r="BO481" s="84">
        <f t="shared" si="899"/>
        <v>0</v>
      </c>
      <c r="BP481" s="83"/>
      <c r="BQ481" s="84" t="str">
        <f t="shared" si="913"/>
        <v/>
      </c>
      <c r="BR481" s="27"/>
      <c r="BS481" s="85" t="str">
        <f t="shared" si="914"/>
        <v/>
      </c>
      <c r="BT481" s="86"/>
      <c r="BU481" s="78">
        <f t="shared" si="900"/>
        <v>5</v>
      </c>
      <c r="BV481" s="78" t="str">
        <f t="shared" si="901"/>
        <v>Tolerable</v>
      </c>
      <c r="BW481" s="84" t="str">
        <f t="shared" si="915"/>
        <v/>
      </c>
      <c r="BX481" s="78" t="str">
        <f t="shared" si="916"/>
        <v/>
      </c>
      <c r="BY481" s="78" t="str">
        <f t="shared" si="917"/>
        <v/>
      </c>
      <c r="BZ481" s="79"/>
      <c r="CA481" s="80"/>
      <c r="CB481" s="84" t="str">
        <f t="shared" si="918"/>
        <v/>
      </c>
      <c r="CC481" s="83"/>
      <c r="CD481" s="84" t="str">
        <f t="shared" si="919"/>
        <v/>
      </c>
      <c r="CE481" s="27"/>
      <c r="CF481" s="85" t="str">
        <f t="shared" si="920"/>
        <v/>
      </c>
      <c r="CG481" s="86"/>
      <c r="CH481" s="78" t="str">
        <f t="shared" si="921"/>
        <v/>
      </c>
      <c r="CI481" s="78" t="str">
        <f t="shared" si="922"/>
        <v/>
      </c>
      <c r="CJ481" s="84" t="str">
        <f t="shared" si="923"/>
        <v/>
      </c>
      <c r="CK481" s="78" t="str">
        <f t="shared" si="924"/>
        <v/>
      </c>
      <c r="CL481" s="78" t="str">
        <f t="shared" si="925"/>
        <v/>
      </c>
      <c r="CM481" s="79"/>
      <c r="CN481" s="80"/>
      <c r="CO481" s="84" t="str">
        <f t="shared" si="926"/>
        <v/>
      </c>
      <c r="CP481" s="83"/>
      <c r="CQ481" s="84" t="str">
        <f t="shared" si="927"/>
        <v/>
      </c>
      <c r="CR481" s="27"/>
      <c r="CS481" s="85" t="str">
        <f t="shared" si="928"/>
        <v/>
      </c>
      <c r="CT481" s="86"/>
      <c r="CU481" s="78" t="str">
        <f t="shared" si="929"/>
        <v/>
      </c>
      <c r="CV481" s="78" t="str">
        <f t="shared" si="930"/>
        <v/>
      </c>
      <c r="CW481" s="84" t="str">
        <f t="shared" si="931"/>
        <v/>
      </c>
      <c r="CX481" s="78" t="str">
        <f t="shared" si="932"/>
        <v/>
      </c>
      <c r="CY481" s="78" t="str">
        <f t="shared" si="933"/>
        <v/>
      </c>
      <c r="CZ481" s="87"/>
    </row>
    <row r="482" spans="1:104" ht="45.75" thickBot="1" x14ac:dyDescent="0.3">
      <c r="A482" s="17">
        <v>479</v>
      </c>
      <c r="B482" s="76" t="str">
        <f t="shared" si="902"/>
        <v>Evaluación, Control y Mejora</v>
      </c>
      <c r="C482" s="76" t="str">
        <f t="shared" si="903"/>
        <v>Consumo de materias primas e insumos</v>
      </c>
      <c r="D482" s="76" t="str">
        <f t="shared" si="904"/>
        <v>Agotamiento general de los recursos naturales</v>
      </c>
      <c r="E482" s="82">
        <v>43647</v>
      </c>
      <c r="F482" s="168" t="s">
        <v>334</v>
      </c>
      <c r="G482" s="99" t="s">
        <v>177</v>
      </c>
      <c r="H482" s="99" t="s">
        <v>336</v>
      </c>
      <c r="I482" s="77" t="s">
        <v>17</v>
      </c>
      <c r="J482" s="78" t="s">
        <v>90</v>
      </c>
      <c r="K482" s="111" t="s">
        <v>230</v>
      </c>
      <c r="L482" s="53" t="s">
        <v>268</v>
      </c>
      <c r="M482" s="80" t="s">
        <v>233</v>
      </c>
      <c r="N482" s="77" t="s">
        <v>207</v>
      </c>
      <c r="O482" s="77" t="s">
        <v>457</v>
      </c>
      <c r="P482" s="77" t="s">
        <v>24</v>
      </c>
      <c r="Q482" s="77" t="s">
        <v>63</v>
      </c>
      <c r="R482" s="78" t="s">
        <v>71</v>
      </c>
      <c r="S482" s="81" t="s">
        <v>77</v>
      </c>
      <c r="T482" s="82">
        <v>43647</v>
      </c>
      <c r="U482" s="78" t="s">
        <v>100</v>
      </c>
      <c r="V482" s="78" t="s">
        <v>102</v>
      </c>
      <c r="W482" s="78" t="str">
        <f t="shared" si="905"/>
        <v>Bajo</v>
      </c>
      <c r="X482" s="78">
        <f t="shared" ref="X482:X500" si="934">IF(U482="","",VLOOKUP(U482,MATRIZ2,2,FALSE))</f>
        <v>3</v>
      </c>
      <c r="Y482" s="78">
        <f t="shared" ref="Y482:Y500" si="935">IF(V482="","",VLOOKUP(V482,MATRIZ3,2,FALSE))</f>
        <v>1</v>
      </c>
      <c r="Z482" s="78">
        <f t="shared" si="906"/>
        <v>3</v>
      </c>
      <c r="AA482" s="78" t="str">
        <f t="shared" si="907"/>
        <v>Tolerable</v>
      </c>
      <c r="AB482" s="78" t="str">
        <f t="shared" si="908"/>
        <v>No</v>
      </c>
      <c r="AC482" s="53" t="s">
        <v>306</v>
      </c>
      <c r="AD482" s="80" t="s">
        <v>230</v>
      </c>
      <c r="AE482" s="27">
        <v>0</v>
      </c>
      <c r="AF482" s="28">
        <v>0</v>
      </c>
      <c r="AG482" s="84">
        <f t="shared" si="909"/>
        <v>0</v>
      </c>
      <c r="AH482" s="27">
        <v>0</v>
      </c>
      <c r="AI482" s="187">
        <f t="shared" si="886"/>
        <v>0</v>
      </c>
      <c r="AJ482" s="145">
        <v>44006</v>
      </c>
      <c r="AK482" s="145" t="s">
        <v>291</v>
      </c>
      <c r="AL482" s="158" t="str">
        <f>IF(MATRIZASPECTOS[[#This Row],[(2) Tipo de valoración 2020]]="","",IF(MATRIZASPECTOS[[#This Row],[(2) Tipo de valoración 2020]]="Manual","",MATRIZASPECTOS[[#This Row],[Probabilidad]]))</f>
        <v>Probable</v>
      </c>
      <c r="AM482" s="158" t="str">
        <f>IF(MATRIZASPECTOS[[#This Row],[(2) Tipo de valoración 2020]]="","",IF(MATRIZASPECTOS[[#This Row],[(2) Tipo de valoración 2020]]="Manual","",MATRIZASPECTOS[[#This Row],[Consecuencia]]))</f>
        <v>Baja</v>
      </c>
      <c r="AN482" s="159" t="str">
        <f t="shared" si="887"/>
        <v>Bajo</v>
      </c>
      <c r="AO482" s="159">
        <f t="shared" si="888"/>
        <v>3</v>
      </c>
      <c r="AP482" s="159">
        <f t="shared" si="889"/>
        <v>1</v>
      </c>
      <c r="AQ482" s="78">
        <f t="shared" si="890"/>
        <v>3</v>
      </c>
      <c r="AR482" s="84">
        <f t="shared" si="891"/>
        <v>3</v>
      </c>
      <c r="AS482" s="78" t="str">
        <f t="shared" si="910"/>
        <v>Tolerable</v>
      </c>
      <c r="AT482" s="78" t="str">
        <f t="shared" si="911"/>
        <v>No</v>
      </c>
      <c r="AU482" s="140" t="s">
        <v>300</v>
      </c>
      <c r="AV482" s="37" t="s">
        <v>230</v>
      </c>
      <c r="AW482" s="27">
        <v>0</v>
      </c>
      <c r="AX482" s="191">
        <v>0</v>
      </c>
      <c r="AY482" s="29">
        <f t="shared" si="892"/>
        <v>0</v>
      </c>
      <c r="AZ482" s="27">
        <v>0</v>
      </c>
      <c r="BA482" s="189">
        <f t="shared" si="893"/>
        <v>0</v>
      </c>
      <c r="BB482" s="142">
        <v>44105</v>
      </c>
      <c r="BC482" s="27" t="s">
        <v>291</v>
      </c>
      <c r="BD482" s="27" t="str">
        <f>IF(MATRIZASPECTOS[[#This Row],[(E) Tipo de valoración extraordinaria 2020]]="","",IF(MATRIZASPECTOS[[#This Row],[(E) Tipo de valoración extraordinaria 2020]]="Manual","",MATRIZASPECTOS[[#This Row],[(2) Probabilidad]]))</f>
        <v>Probable</v>
      </c>
      <c r="BE482" s="27" t="str">
        <f>IF(MATRIZASPECTOS[[#This Row],[(E) Tipo de valoración extraordinaria 2020]]="","",IF(MATRIZASPECTOS[[#This Row],[(E) Tipo de valoración extraordinaria 2020]]="Manual","",MATRIZASPECTOS[[#This Row],[(2) Consecuencia]]))</f>
        <v>Baja</v>
      </c>
      <c r="BF482" s="27" t="str">
        <f t="shared" si="894"/>
        <v>Bajo</v>
      </c>
      <c r="BG482" s="27">
        <f t="shared" si="895"/>
        <v>3</v>
      </c>
      <c r="BH482" s="27">
        <f t="shared" si="896"/>
        <v>1</v>
      </c>
      <c r="BI482" s="27">
        <f t="shared" si="885"/>
        <v>3</v>
      </c>
      <c r="BJ482" s="29">
        <f t="shared" si="897"/>
        <v>3</v>
      </c>
      <c r="BK482" s="78" t="str">
        <f t="shared" si="912"/>
        <v>Tolerable</v>
      </c>
      <c r="BL482" s="27" t="str">
        <f t="shared" si="898"/>
        <v>No</v>
      </c>
      <c r="BM482" s="53" t="s">
        <v>417</v>
      </c>
      <c r="BN482" s="80"/>
      <c r="BO482" s="84">
        <f t="shared" si="899"/>
        <v>0</v>
      </c>
      <c r="BP482" s="83"/>
      <c r="BQ482" s="84" t="str">
        <f t="shared" si="913"/>
        <v/>
      </c>
      <c r="BR482" s="27"/>
      <c r="BS482" s="85" t="str">
        <f t="shared" si="914"/>
        <v/>
      </c>
      <c r="BT482" s="86"/>
      <c r="BU482" s="78">
        <f t="shared" si="900"/>
        <v>3</v>
      </c>
      <c r="BV482" s="78" t="str">
        <f t="shared" si="901"/>
        <v>Tolerable</v>
      </c>
      <c r="BW482" s="84" t="str">
        <f t="shared" si="915"/>
        <v/>
      </c>
      <c r="BX482" s="78" t="str">
        <f t="shared" si="916"/>
        <v/>
      </c>
      <c r="BY482" s="78" t="str">
        <f t="shared" si="917"/>
        <v/>
      </c>
      <c r="BZ482" s="79"/>
      <c r="CA482" s="80"/>
      <c r="CB482" s="84" t="str">
        <f t="shared" si="918"/>
        <v/>
      </c>
      <c r="CC482" s="83"/>
      <c r="CD482" s="84" t="str">
        <f t="shared" si="919"/>
        <v/>
      </c>
      <c r="CE482" s="27"/>
      <c r="CF482" s="85" t="str">
        <f t="shared" si="920"/>
        <v/>
      </c>
      <c r="CG482" s="86"/>
      <c r="CH482" s="78" t="str">
        <f t="shared" si="921"/>
        <v/>
      </c>
      <c r="CI482" s="78" t="str">
        <f t="shared" si="922"/>
        <v/>
      </c>
      <c r="CJ482" s="84" t="str">
        <f t="shared" si="923"/>
        <v/>
      </c>
      <c r="CK482" s="78" t="str">
        <f t="shared" si="924"/>
        <v/>
      </c>
      <c r="CL482" s="78" t="str">
        <f t="shared" si="925"/>
        <v/>
      </c>
      <c r="CM482" s="79"/>
      <c r="CN482" s="80"/>
      <c r="CO482" s="84" t="str">
        <f t="shared" si="926"/>
        <v/>
      </c>
      <c r="CP482" s="83"/>
      <c r="CQ482" s="84" t="str">
        <f t="shared" si="927"/>
        <v/>
      </c>
      <c r="CR482" s="27"/>
      <c r="CS482" s="85" t="str">
        <f t="shared" si="928"/>
        <v/>
      </c>
      <c r="CT482" s="86"/>
      <c r="CU482" s="78" t="str">
        <f t="shared" si="929"/>
        <v/>
      </c>
      <c r="CV482" s="78" t="str">
        <f t="shared" si="930"/>
        <v/>
      </c>
      <c r="CW482" s="84" t="str">
        <f t="shared" si="931"/>
        <v/>
      </c>
      <c r="CX482" s="78" t="str">
        <f t="shared" si="932"/>
        <v/>
      </c>
      <c r="CY482" s="78" t="str">
        <f t="shared" si="933"/>
        <v/>
      </c>
      <c r="CZ482" s="87"/>
    </row>
    <row r="483" spans="1:104" ht="45.75" thickBot="1" x14ac:dyDescent="0.3">
      <c r="A483" s="17">
        <v>480</v>
      </c>
      <c r="B483" s="76" t="str">
        <f t="shared" si="902"/>
        <v>Evaluación, Control y Mejora</v>
      </c>
      <c r="C483" s="76" t="str">
        <f t="shared" si="903"/>
        <v>Generación de empleo</v>
      </c>
      <c r="D483" s="76" t="str">
        <f t="shared" si="904"/>
        <v>Desarrollo económico y social</v>
      </c>
      <c r="E483" s="82">
        <v>43647</v>
      </c>
      <c r="F483" s="168" t="s">
        <v>334</v>
      </c>
      <c r="G483" s="99" t="s">
        <v>177</v>
      </c>
      <c r="H483" s="99" t="s">
        <v>336</v>
      </c>
      <c r="I483" s="77" t="s">
        <v>17</v>
      </c>
      <c r="J483" s="78" t="s">
        <v>90</v>
      </c>
      <c r="K483" s="111" t="s">
        <v>230</v>
      </c>
      <c r="L483" s="53" t="s">
        <v>268</v>
      </c>
      <c r="M483" s="80" t="s">
        <v>233</v>
      </c>
      <c r="N483" s="77" t="s">
        <v>213</v>
      </c>
      <c r="O483" s="77" t="s">
        <v>462</v>
      </c>
      <c r="P483" s="77" t="s">
        <v>25</v>
      </c>
      <c r="Q483" s="77" t="s">
        <v>215</v>
      </c>
      <c r="R483" s="78" t="s">
        <v>72</v>
      </c>
      <c r="S483" s="81" t="s">
        <v>78</v>
      </c>
      <c r="T483" s="82">
        <v>43647</v>
      </c>
      <c r="U483" s="78" t="s">
        <v>101</v>
      </c>
      <c r="V483" s="78" t="s">
        <v>103</v>
      </c>
      <c r="W483" s="78" t="str">
        <f t="shared" si="905"/>
        <v>Moderado</v>
      </c>
      <c r="X483" s="78">
        <f t="shared" si="934"/>
        <v>5</v>
      </c>
      <c r="Y483" s="78">
        <f t="shared" si="935"/>
        <v>3</v>
      </c>
      <c r="Z483" s="78">
        <f t="shared" si="906"/>
        <v>15</v>
      </c>
      <c r="AA483" s="78" t="str">
        <f t="shared" si="907"/>
        <v>Potencialmente no tolerable</v>
      </c>
      <c r="AB483" s="78" t="str">
        <f t="shared" si="908"/>
        <v>No</v>
      </c>
      <c r="AC483" s="53" t="s">
        <v>306</v>
      </c>
      <c r="AD483" s="80" t="s">
        <v>230</v>
      </c>
      <c r="AE483" s="78">
        <v>0</v>
      </c>
      <c r="AF483" s="83">
        <v>0</v>
      </c>
      <c r="AG483" s="84">
        <f t="shared" si="909"/>
        <v>0</v>
      </c>
      <c r="AH483" s="27">
        <v>0</v>
      </c>
      <c r="AI483" s="187">
        <f t="shared" si="886"/>
        <v>0</v>
      </c>
      <c r="AJ483" s="145">
        <v>44006</v>
      </c>
      <c r="AK483" s="145" t="s">
        <v>291</v>
      </c>
      <c r="AL483" s="158" t="str">
        <f>IF(MATRIZASPECTOS[[#This Row],[(2) Tipo de valoración 2020]]="","",IF(MATRIZASPECTOS[[#This Row],[(2) Tipo de valoración 2020]]="Manual","",MATRIZASPECTOS[[#This Row],[Probabilidad]]))</f>
        <v>Certeza</v>
      </c>
      <c r="AM483" s="158" t="str">
        <f>IF(MATRIZASPECTOS[[#This Row],[(2) Tipo de valoración 2020]]="","",IF(MATRIZASPECTOS[[#This Row],[(2) Tipo de valoración 2020]]="Manual","",MATRIZASPECTOS[[#This Row],[Consecuencia]]))</f>
        <v>Moderada</v>
      </c>
      <c r="AN483" s="159" t="str">
        <f t="shared" si="887"/>
        <v>Moderado</v>
      </c>
      <c r="AO483" s="159">
        <f t="shared" si="888"/>
        <v>5</v>
      </c>
      <c r="AP483" s="159">
        <f t="shared" si="889"/>
        <v>3</v>
      </c>
      <c r="AQ483" s="78">
        <f t="shared" si="890"/>
        <v>15</v>
      </c>
      <c r="AR483" s="84">
        <f t="shared" si="891"/>
        <v>15</v>
      </c>
      <c r="AS483" s="78" t="str">
        <f t="shared" si="910"/>
        <v>Potencialmente no tolerable</v>
      </c>
      <c r="AT483" s="78" t="str">
        <f t="shared" si="911"/>
        <v>No</v>
      </c>
      <c r="AU483" s="140" t="s">
        <v>300</v>
      </c>
      <c r="AV483" s="37" t="s">
        <v>230</v>
      </c>
      <c r="AW483" s="27">
        <v>0</v>
      </c>
      <c r="AX483" s="191">
        <v>0</v>
      </c>
      <c r="AY483" s="29">
        <f t="shared" si="892"/>
        <v>0</v>
      </c>
      <c r="AZ483" s="27">
        <v>0</v>
      </c>
      <c r="BA483" s="189">
        <f t="shared" si="893"/>
        <v>0</v>
      </c>
      <c r="BB483" s="142">
        <v>44105</v>
      </c>
      <c r="BC483" s="27" t="s">
        <v>291</v>
      </c>
      <c r="BD483" s="27" t="str">
        <f>IF(MATRIZASPECTOS[[#This Row],[(E) Tipo de valoración extraordinaria 2020]]="","",IF(MATRIZASPECTOS[[#This Row],[(E) Tipo de valoración extraordinaria 2020]]="Manual","",MATRIZASPECTOS[[#This Row],[(2) Probabilidad]]))</f>
        <v>Certeza</v>
      </c>
      <c r="BE483" s="27" t="str">
        <f>IF(MATRIZASPECTOS[[#This Row],[(E) Tipo de valoración extraordinaria 2020]]="","",IF(MATRIZASPECTOS[[#This Row],[(E) Tipo de valoración extraordinaria 2020]]="Manual","",MATRIZASPECTOS[[#This Row],[(2) Consecuencia]]))</f>
        <v>Moderada</v>
      </c>
      <c r="BF483" s="27" t="str">
        <f t="shared" si="894"/>
        <v>Moderado</v>
      </c>
      <c r="BG483" s="27">
        <f t="shared" si="895"/>
        <v>5</v>
      </c>
      <c r="BH483" s="27">
        <f t="shared" si="896"/>
        <v>3</v>
      </c>
      <c r="BI483" s="27">
        <f t="shared" si="885"/>
        <v>15</v>
      </c>
      <c r="BJ483" s="29">
        <f t="shared" si="897"/>
        <v>15</v>
      </c>
      <c r="BK483" s="78" t="str">
        <f t="shared" si="912"/>
        <v>Potencialmente no tolerable</v>
      </c>
      <c r="BL483" s="27" t="str">
        <f t="shared" si="898"/>
        <v>No</v>
      </c>
      <c r="BM483" s="53" t="s">
        <v>418</v>
      </c>
      <c r="BN483" s="80"/>
      <c r="BO483" s="84">
        <f t="shared" si="899"/>
        <v>0</v>
      </c>
      <c r="BP483" s="83"/>
      <c r="BQ483" s="84" t="str">
        <f t="shared" si="913"/>
        <v/>
      </c>
      <c r="BR483" s="27"/>
      <c r="BS483" s="85" t="str">
        <f t="shared" si="914"/>
        <v/>
      </c>
      <c r="BT483" s="86"/>
      <c r="BU483" s="78">
        <f t="shared" si="900"/>
        <v>15</v>
      </c>
      <c r="BV483" s="78" t="str">
        <f t="shared" si="901"/>
        <v>Potencialmente no tolerable</v>
      </c>
      <c r="BW483" s="84" t="str">
        <f t="shared" si="915"/>
        <v/>
      </c>
      <c r="BX483" s="78" t="str">
        <f t="shared" si="916"/>
        <v/>
      </c>
      <c r="BY483" s="78" t="str">
        <f t="shared" si="917"/>
        <v/>
      </c>
      <c r="BZ483" s="79"/>
      <c r="CA483" s="80"/>
      <c r="CB483" s="84" t="str">
        <f t="shared" si="918"/>
        <v/>
      </c>
      <c r="CC483" s="83"/>
      <c r="CD483" s="84" t="str">
        <f t="shared" si="919"/>
        <v/>
      </c>
      <c r="CE483" s="27"/>
      <c r="CF483" s="85" t="str">
        <f t="shared" si="920"/>
        <v/>
      </c>
      <c r="CG483" s="86"/>
      <c r="CH483" s="78" t="str">
        <f t="shared" si="921"/>
        <v/>
      </c>
      <c r="CI483" s="78" t="str">
        <f t="shared" si="922"/>
        <v/>
      </c>
      <c r="CJ483" s="84" t="str">
        <f t="shared" si="923"/>
        <v/>
      </c>
      <c r="CK483" s="78" t="str">
        <f t="shared" si="924"/>
        <v/>
      </c>
      <c r="CL483" s="78" t="str">
        <f t="shared" si="925"/>
        <v/>
      </c>
      <c r="CM483" s="79"/>
      <c r="CN483" s="80"/>
      <c r="CO483" s="84" t="str">
        <f t="shared" si="926"/>
        <v/>
      </c>
      <c r="CP483" s="83"/>
      <c r="CQ483" s="84" t="str">
        <f t="shared" si="927"/>
        <v/>
      </c>
      <c r="CR483" s="27"/>
      <c r="CS483" s="85" t="str">
        <f t="shared" si="928"/>
        <v/>
      </c>
      <c r="CT483" s="86"/>
      <c r="CU483" s="78" t="str">
        <f t="shared" si="929"/>
        <v/>
      </c>
      <c r="CV483" s="78" t="str">
        <f t="shared" si="930"/>
        <v/>
      </c>
      <c r="CW483" s="84" t="str">
        <f t="shared" si="931"/>
        <v/>
      </c>
      <c r="CX483" s="78" t="str">
        <f t="shared" si="932"/>
        <v/>
      </c>
      <c r="CY483" s="78" t="str">
        <f t="shared" si="933"/>
        <v/>
      </c>
      <c r="CZ483" s="87"/>
    </row>
    <row r="484" spans="1:104" ht="45.75" thickBot="1" x14ac:dyDescent="0.3">
      <c r="A484" s="17">
        <v>481</v>
      </c>
      <c r="B484" s="76" t="str">
        <f t="shared" si="902"/>
        <v>Evaluación, Control y Mejora</v>
      </c>
      <c r="C484" s="76" t="str">
        <f t="shared" si="903"/>
        <v>Generación de vertimientos</v>
      </c>
      <c r="D484" s="76" t="str">
        <f t="shared" si="904"/>
        <v>Contaminación por descarga de aguas residuales domésticas</v>
      </c>
      <c r="E484" s="82">
        <v>43647</v>
      </c>
      <c r="F484" s="168" t="s">
        <v>334</v>
      </c>
      <c r="G484" s="99" t="s">
        <v>177</v>
      </c>
      <c r="H484" s="99" t="s">
        <v>336</v>
      </c>
      <c r="I484" s="77" t="s">
        <v>17</v>
      </c>
      <c r="J484" s="78" t="s">
        <v>90</v>
      </c>
      <c r="K484" s="111" t="s">
        <v>230</v>
      </c>
      <c r="L484" s="53" t="s">
        <v>268</v>
      </c>
      <c r="M484" s="80" t="s">
        <v>68</v>
      </c>
      <c r="N484" s="77" t="s">
        <v>208</v>
      </c>
      <c r="O484" s="77" t="s">
        <v>462</v>
      </c>
      <c r="P484" s="77" t="s">
        <v>20</v>
      </c>
      <c r="Q484" s="77" t="s">
        <v>50</v>
      </c>
      <c r="R484" s="78" t="s">
        <v>71</v>
      </c>
      <c r="S484" s="81" t="s">
        <v>75</v>
      </c>
      <c r="T484" s="82">
        <v>43647</v>
      </c>
      <c r="U484" s="78" t="s">
        <v>101</v>
      </c>
      <c r="V484" s="78" t="s">
        <v>103</v>
      </c>
      <c r="W484" s="78" t="str">
        <f t="shared" si="905"/>
        <v>Moderado</v>
      </c>
      <c r="X484" s="78">
        <f t="shared" si="934"/>
        <v>5</v>
      </c>
      <c r="Y484" s="78">
        <f t="shared" si="935"/>
        <v>3</v>
      </c>
      <c r="Z484" s="78">
        <f t="shared" si="906"/>
        <v>15</v>
      </c>
      <c r="AA484" s="78" t="str">
        <f t="shared" si="907"/>
        <v>Potencialmente no tolerable</v>
      </c>
      <c r="AB484" s="78" t="str">
        <f t="shared" si="908"/>
        <v>No</v>
      </c>
      <c r="AC484" s="53" t="s">
        <v>306</v>
      </c>
      <c r="AD484" s="80" t="s">
        <v>230</v>
      </c>
      <c r="AE484" s="78">
        <v>0</v>
      </c>
      <c r="AF484" s="83">
        <v>0</v>
      </c>
      <c r="AG484" s="84">
        <f t="shared" si="909"/>
        <v>0</v>
      </c>
      <c r="AH484" s="27">
        <v>0</v>
      </c>
      <c r="AI484" s="187">
        <f t="shared" si="886"/>
        <v>0</v>
      </c>
      <c r="AJ484" s="145">
        <v>44006</v>
      </c>
      <c r="AK484" s="145" t="s">
        <v>291</v>
      </c>
      <c r="AL484" s="158" t="str">
        <f>IF(MATRIZASPECTOS[[#This Row],[(2) Tipo de valoración 2020]]="","",IF(MATRIZASPECTOS[[#This Row],[(2) Tipo de valoración 2020]]="Manual","",MATRIZASPECTOS[[#This Row],[Probabilidad]]))</f>
        <v>Certeza</v>
      </c>
      <c r="AM484" s="158" t="str">
        <f>IF(MATRIZASPECTOS[[#This Row],[(2) Tipo de valoración 2020]]="","",IF(MATRIZASPECTOS[[#This Row],[(2) Tipo de valoración 2020]]="Manual","",MATRIZASPECTOS[[#This Row],[Consecuencia]]))</f>
        <v>Moderada</v>
      </c>
      <c r="AN484" s="159" t="str">
        <f t="shared" si="887"/>
        <v>Moderado</v>
      </c>
      <c r="AO484" s="159">
        <f t="shared" si="888"/>
        <v>5</v>
      </c>
      <c r="AP484" s="159">
        <f t="shared" si="889"/>
        <v>3</v>
      </c>
      <c r="AQ484" s="78">
        <f t="shared" si="890"/>
        <v>15</v>
      </c>
      <c r="AR484" s="84">
        <f t="shared" si="891"/>
        <v>15</v>
      </c>
      <c r="AS484" s="78" t="str">
        <f t="shared" si="910"/>
        <v>Potencialmente no tolerable</v>
      </c>
      <c r="AT484" s="78" t="str">
        <f t="shared" si="911"/>
        <v>No</v>
      </c>
      <c r="AU484" s="140" t="s">
        <v>282</v>
      </c>
      <c r="AV484" s="37" t="s">
        <v>230</v>
      </c>
      <c r="AW484" s="27">
        <v>0</v>
      </c>
      <c r="AX484" s="191">
        <v>0</v>
      </c>
      <c r="AY484" s="29">
        <f t="shared" si="892"/>
        <v>0</v>
      </c>
      <c r="AZ484" s="27">
        <v>0</v>
      </c>
      <c r="BA484" s="189">
        <f t="shared" si="893"/>
        <v>0</v>
      </c>
      <c r="BB484" s="145">
        <v>44105</v>
      </c>
      <c r="BC484" s="27" t="s">
        <v>292</v>
      </c>
      <c r="BD484" s="27" t="s">
        <v>99</v>
      </c>
      <c r="BE484" s="27" t="s">
        <v>103</v>
      </c>
      <c r="BF484" s="27" t="str">
        <f t="shared" si="894"/>
        <v>Bajo</v>
      </c>
      <c r="BG484" s="27">
        <f t="shared" si="895"/>
        <v>1</v>
      </c>
      <c r="BH484" s="27">
        <f t="shared" si="896"/>
        <v>3</v>
      </c>
      <c r="BI484" s="27">
        <f t="shared" si="885"/>
        <v>3</v>
      </c>
      <c r="BJ484" s="29">
        <f t="shared" si="897"/>
        <v>3</v>
      </c>
      <c r="BK484" s="78" t="str">
        <f t="shared" si="912"/>
        <v>Tolerable</v>
      </c>
      <c r="BL484" s="27" t="str">
        <f t="shared" si="898"/>
        <v>No</v>
      </c>
      <c r="BM484" s="53" t="s">
        <v>399</v>
      </c>
      <c r="BN484" s="80"/>
      <c r="BO484" s="84">
        <f t="shared" si="899"/>
        <v>0</v>
      </c>
      <c r="BP484" s="83"/>
      <c r="BQ484" s="84" t="str">
        <f t="shared" si="913"/>
        <v/>
      </c>
      <c r="BR484" s="27"/>
      <c r="BS484" s="85" t="str">
        <f t="shared" si="914"/>
        <v/>
      </c>
      <c r="BT484" s="86"/>
      <c r="BU484" s="78">
        <f t="shared" si="900"/>
        <v>15</v>
      </c>
      <c r="BV484" s="78" t="str">
        <f t="shared" si="901"/>
        <v>Potencialmente no tolerable</v>
      </c>
      <c r="BW484" s="84" t="str">
        <f t="shared" si="915"/>
        <v/>
      </c>
      <c r="BX484" s="78" t="str">
        <f t="shared" si="916"/>
        <v/>
      </c>
      <c r="BY484" s="78" t="str">
        <f t="shared" si="917"/>
        <v/>
      </c>
      <c r="BZ484" s="79"/>
      <c r="CA484" s="80"/>
      <c r="CB484" s="84" t="str">
        <f t="shared" si="918"/>
        <v/>
      </c>
      <c r="CC484" s="83"/>
      <c r="CD484" s="84" t="str">
        <f t="shared" si="919"/>
        <v/>
      </c>
      <c r="CE484" s="27"/>
      <c r="CF484" s="85" t="str">
        <f t="shared" si="920"/>
        <v/>
      </c>
      <c r="CG484" s="86"/>
      <c r="CH484" s="78" t="str">
        <f t="shared" si="921"/>
        <v/>
      </c>
      <c r="CI484" s="78" t="str">
        <f t="shared" si="922"/>
        <v/>
      </c>
      <c r="CJ484" s="84" t="str">
        <f t="shared" si="923"/>
        <v/>
      </c>
      <c r="CK484" s="78" t="str">
        <f t="shared" si="924"/>
        <v/>
      </c>
      <c r="CL484" s="78" t="str">
        <f t="shared" si="925"/>
        <v/>
      </c>
      <c r="CM484" s="79"/>
      <c r="CN484" s="80"/>
      <c r="CO484" s="84" t="str">
        <f t="shared" si="926"/>
        <v/>
      </c>
      <c r="CP484" s="83"/>
      <c r="CQ484" s="84" t="str">
        <f t="shared" si="927"/>
        <v/>
      </c>
      <c r="CR484" s="27"/>
      <c r="CS484" s="85" t="str">
        <f t="shared" si="928"/>
        <v/>
      </c>
      <c r="CT484" s="86"/>
      <c r="CU484" s="78" t="str">
        <f t="shared" si="929"/>
        <v/>
      </c>
      <c r="CV484" s="78" t="str">
        <f t="shared" si="930"/>
        <v/>
      </c>
      <c r="CW484" s="84" t="str">
        <f t="shared" si="931"/>
        <v/>
      </c>
      <c r="CX484" s="78" t="str">
        <f t="shared" si="932"/>
        <v/>
      </c>
      <c r="CY484" s="78" t="str">
        <f t="shared" si="933"/>
        <v/>
      </c>
      <c r="CZ484" s="87"/>
    </row>
    <row r="485" spans="1:104" ht="72.75" thickBot="1" x14ac:dyDescent="0.3">
      <c r="A485" s="17">
        <v>482</v>
      </c>
      <c r="B485" s="76" t="str">
        <f t="shared" si="902"/>
        <v>Evaluación, Control y Mejora</v>
      </c>
      <c r="C485" s="76" t="str">
        <f t="shared" si="903"/>
        <v>Generación de residuos</v>
      </c>
      <c r="D485" s="76" t="str">
        <f t="shared" si="904"/>
        <v>Contaminación por generación de residuos ordinarios</v>
      </c>
      <c r="E485" s="82">
        <v>43647</v>
      </c>
      <c r="F485" s="168" t="s">
        <v>334</v>
      </c>
      <c r="G485" s="99" t="s">
        <v>177</v>
      </c>
      <c r="H485" s="99" t="s">
        <v>336</v>
      </c>
      <c r="I485" s="77" t="s">
        <v>17</v>
      </c>
      <c r="J485" s="78" t="s">
        <v>90</v>
      </c>
      <c r="K485" s="111" t="s">
        <v>230</v>
      </c>
      <c r="L485" s="53" t="s">
        <v>268</v>
      </c>
      <c r="M485" s="80" t="s">
        <v>68</v>
      </c>
      <c r="N485" s="77" t="s">
        <v>209</v>
      </c>
      <c r="O485" s="77" t="s">
        <v>462</v>
      </c>
      <c r="P485" s="77" t="s">
        <v>23</v>
      </c>
      <c r="Q485" s="77" t="s">
        <v>55</v>
      </c>
      <c r="R485" s="78" t="s">
        <v>71</v>
      </c>
      <c r="S485" s="81" t="s">
        <v>76</v>
      </c>
      <c r="T485" s="82">
        <v>43647</v>
      </c>
      <c r="U485" s="78" t="s">
        <v>101</v>
      </c>
      <c r="V485" s="78" t="s">
        <v>104</v>
      </c>
      <c r="W485" s="78" t="str">
        <f t="shared" si="905"/>
        <v>Alto</v>
      </c>
      <c r="X485" s="78">
        <f t="shared" si="934"/>
        <v>5</v>
      </c>
      <c r="Y485" s="78">
        <f t="shared" si="935"/>
        <v>5</v>
      </c>
      <c r="Z485" s="78">
        <f t="shared" si="906"/>
        <v>25</v>
      </c>
      <c r="AA485" s="78" t="str">
        <f t="shared" si="907"/>
        <v>No tolerable</v>
      </c>
      <c r="AB485" s="78" t="str">
        <f t="shared" si="908"/>
        <v>Si</v>
      </c>
      <c r="AC485" s="53" t="s">
        <v>308</v>
      </c>
      <c r="AD485" s="80" t="s">
        <v>284</v>
      </c>
      <c r="AE485" s="78">
        <v>0.97</v>
      </c>
      <c r="AF485" s="83">
        <v>0</v>
      </c>
      <c r="AG485" s="84">
        <f t="shared" si="909"/>
        <v>0.97</v>
      </c>
      <c r="AH485" s="27">
        <v>0.74</v>
      </c>
      <c r="AI485" s="187">
        <f t="shared" si="886"/>
        <v>0.23711340206185566</v>
      </c>
      <c r="AJ485" s="145">
        <v>44006</v>
      </c>
      <c r="AK485" s="145" t="s">
        <v>291</v>
      </c>
      <c r="AL485" s="158" t="str">
        <f>IF(MATRIZASPECTOS[[#This Row],[(2) Tipo de valoración 2020]]="","",IF(MATRIZASPECTOS[[#This Row],[(2) Tipo de valoración 2020]]="Manual","",MATRIZASPECTOS[[#This Row],[Probabilidad]]))</f>
        <v>Certeza</v>
      </c>
      <c r="AM485" s="158" t="str">
        <f>IF(MATRIZASPECTOS[[#This Row],[(2) Tipo de valoración 2020]]="","",IF(MATRIZASPECTOS[[#This Row],[(2) Tipo de valoración 2020]]="Manual","",MATRIZASPECTOS[[#This Row],[Consecuencia]]))</f>
        <v>Alta</v>
      </c>
      <c r="AN485" s="159" t="str">
        <f t="shared" si="887"/>
        <v>Alto</v>
      </c>
      <c r="AO485" s="159">
        <f t="shared" si="888"/>
        <v>5</v>
      </c>
      <c r="AP485" s="159">
        <f t="shared" si="889"/>
        <v>5</v>
      </c>
      <c r="AQ485" s="78">
        <f t="shared" si="890"/>
        <v>25</v>
      </c>
      <c r="AR485" s="84">
        <f t="shared" si="891"/>
        <v>19.072164948453608</v>
      </c>
      <c r="AS485" s="78" t="str">
        <f t="shared" si="910"/>
        <v>No tolerable</v>
      </c>
      <c r="AT485" s="78" t="str">
        <f t="shared" si="911"/>
        <v>Si</v>
      </c>
      <c r="AU485" s="140" t="s">
        <v>285</v>
      </c>
      <c r="AV485" s="37" t="s">
        <v>284</v>
      </c>
      <c r="AW485" s="27">
        <v>0.74</v>
      </c>
      <c r="AX485" s="191">
        <v>-0.18</v>
      </c>
      <c r="AY485" s="29">
        <f t="shared" si="892"/>
        <v>0.87319999999999998</v>
      </c>
      <c r="AZ485" s="27">
        <v>0.28000000000000003</v>
      </c>
      <c r="BA485" s="189">
        <f t="shared" si="893"/>
        <v>0.67934035730645892</v>
      </c>
      <c r="BB485" s="143">
        <v>44105</v>
      </c>
      <c r="BC485" s="27" t="s">
        <v>291</v>
      </c>
      <c r="BD485" s="27" t="str">
        <f>IF(MATRIZASPECTOS[[#This Row],[(E) Tipo de valoración extraordinaria 2020]]="","",IF(MATRIZASPECTOS[[#This Row],[(E) Tipo de valoración extraordinaria 2020]]="Manual","",MATRIZASPECTOS[[#This Row],[(2) Probabilidad]]))</f>
        <v>Certeza</v>
      </c>
      <c r="BE485" s="27" t="str">
        <f>IF(MATRIZASPECTOS[[#This Row],[(E) Tipo de valoración extraordinaria 2020]]="","",IF(MATRIZASPECTOS[[#This Row],[(E) Tipo de valoración extraordinaria 2020]]="Manual","",MATRIZASPECTOS[[#This Row],[(2) Consecuencia]]))</f>
        <v>Alta</v>
      </c>
      <c r="BF485" s="27" t="str">
        <f t="shared" si="894"/>
        <v>Alto</v>
      </c>
      <c r="BG485" s="27">
        <f t="shared" si="895"/>
        <v>5</v>
      </c>
      <c r="BH485" s="27">
        <f t="shared" si="896"/>
        <v>5</v>
      </c>
      <c r="BI485" s="29">
        <f t="shared" si="885"/>
        <v>19.072164948453608</v>
      </c>
      <c r="BJ485" s="29">
        <f t="shared" si="897"/>
        <v>6.2956735977634128</v>
      </c>
      <c r="BK485" s="78" t="str">
        <f t="shared" si="912"/>
        <v>Tolerable</v>
      </c>
      <c r="BL485" s="27" t="str">
        <f t="shared" si="898"/>
        <v>No</v>
      </c>
      <c r="BM485" s="53" t="s">
        <v>454</v>
      </c>
      <c r="BN485" s="80"/>
      <c r="BO485" s="84">
        <f t="shared" si="899"/>
        <v>0.74</v>
      </c>
      <c r="BP485" s="83"/>
      <c r="BQ485" s="84" t="str">
        <f t="shared" si="913"/>
        <v/>
      </c>
      <c r="BR485" s="27"/>
      <c r="BS485" s="85" t="str">
        <f t="shared" si="914"/>
        <v/>
      </c>
      <c r="BT485" s="86"/>
      <c r="BU485" s="78">
        <f t="shared" si="900"/>
        <v>19.072164948453608</v>
      </c>
      <c r="BV485" s="78" t="str">
        <f t="shared" si="901"/>
        <v>No tolerable</v>
      </c>
      <c r="BW485" s="84" t="str">
        <f t="shared" si="915"/>
        <v/>
      </c>
      <c r="BX485" s="78" t="str">
        <f t="shared" si="916"/>
        <v/>
      </c>
      <c r="BY485" s="78" t="str">
        <f t="shared" si="917"/>
        <v/>
      </c>
      <c r="BZ485" s="79"/>
      <c r="CA485" s="80"/>
      <c r="CB485" s="84" t="str">
        <f t="shared" si="918"/>
        <v/>
      </c>
      <c r="CC485" s="83"/>
      <c r="CD485" s="84" t="str">
        <f t="shared" si="919"/>
        <v/>
      </c>
      <c r="CE485" s="27"/>
      <c r="CF485" s="85" t="str">
        <f t="shared" si="920"/>
        <v/>
      </c>
      <c r="CG485" s="86"/>
      <c r="CH485" s="78" t="str">
        <f t="shared" si="921"/>
        <v/>
      </c>
      <c r="CI485" s="78" t="str">
        <f t="shared" si="922"/>
        <v/>
      </c>
      <c r="CJ485" s="84" t="str">
        <f t="shared" si="923"/>
        <v/>
      </c>
      <c r="CK485" s="78" t="str">
        <f t="shared" si="924"/>
        <v/>
      </c>
      <c r="CL485" s="78" t="str">
        <f t="shared" si="925"/>
        <v/>
      </c>
      <c r="CM485" s="79"/>
      <c r="CN485" s="80"/>
      <c r="CO485" s="84" t="str">
        <f t="shared" si="926"/>
        <v/>
      </c>
      <c r="CP485" s="83"/>
      <c r="CQ485" s="84" t="str">
        <f t="shared" si="927"/>
        <v/>
      </c>
      <c r="CR485" s="27"/>
      <c r="CS485" s="85" t="str">
        <f t="shared" si="928"/>
        <v/>
      </c>
      <c r="CT485" s="86"/>
      <c r="CU485" s="78" t="str">
        <f t="shared" si="929"/>
        <v/>
      </c>
      <c r="CV485" s="78" t="str">
        <f t="shared" si="930"/>
        <v/>
      </c>
      <c r="CW485" s="84" t="str">
        <f t="shared" si="931"/>
        <v/>
      </c>
      <c r="CX485" s="78" t="str">
        <f t="shared" si="932"/>
        <v/>
      </c>
      <c r="CY485" s="78" t="str">
        <f t="shared" si="933"/>
        <v/>
      </c>
      <c r="CZ485" s="87"/>
    </row>
    <row r="486" spans="1:104" ht="45.75" thickBot="1" x14ac:dyDescent="0.3">
      <c r="A486" s="17">
        <v>483</v>
      </c>
      <c r="B486" s="76" t="str">
        <f t="shared" si="902"/>
        <v>Evaluación, Control y Mejora</v>
      </c>
      <c r="C486" s="76" t="str">
        <f t="shared" si="903"/>
        <v>Generación de residuos</v>
      </c>
      <c r="D486" s="76" t="str">
        <f t="shared" si="904"/>
        <v>Aprovechamiento de residuos reutilizables</v>
      </c>
      <c r="E486" s="82">
        <v>43647</v>
      </c>
      <c r="F486" s="168" t="s">
        <v>334</v>
      </c>
      <c r="G486" s="99" t="s">
        <v>177</v>
      </c>
      <c r="H486" s="99" t="s">
        <v>336</v>
      </c>
      <c r="I486" s="77" t="s">
        <v>17</v>
      </c>
      <c r="J486" s="78" t="s">
        <v>90</v>
      </c>
      <c r="K486" s="111" t="s">
        <v>230</v>
      </c>
      <c r="L486" s="53" t="s">
        <v>268</v>
      </c>
      <c r="M486" s="80" t="s">
        <v>68</v>
      </c>
      <c r="N486" s="77" t="s">
        <v>216</v>
      </c>
      <c r="O486" s="77" t="s">
        <v>462</v>
      </c>
      <c r="P486" s="77" t="s">
        <v>23</v>
      </c>
      <c r="Q486" s="77" t="s">
        <v>60</v>
      </c>
      <c r="R486" s="78" t="s">
        <v>72</v>
      </c>
      <c r="S486" s="81" t="s">
        <v>76</v>
      </c>
      <c r="T486" s="82">
        <v>43647</v>
      </c>
      <c r="U486" s="78" t="s">
        <v>101</v>
      </c>
      <c r="V486" s="78" t="s">
        <v>103</v>
      </c>
      <c r="W486" s="78" t="str">
        <f t="shared" si="905"/>
        <v>Moderado</v>
      </c>
      <c r="X486" s="78">
        <f t="shared" si="934"/>
        <v>5</v>
      </c>
      <c r="Y486" s="78">
        <f t="shared" si="935"/>
        <v>3</v>
      </c>
      <c r="Z486" s="78">
        <f t="shared" si="906"/>
        <v>15</v>
      </c>
      <c r="AA486" s="78" t="str">
        <f t="shared" si="907"/>
        <v>Potencialmente no tolerable</v>
      </c>
      <c r="AB486" s="78" t="str">
        <f t="shared" si="908"/>
        <v>No</v>
      </c>
      <c r="AC486" s="53" t="s">
        <v>320</v>
      </c>
      <c r="AD486" s="80" t="s">
        <v>230</v>
      </c>
      <c r="AE486" s="78">
        <v>0</v>
      </c>
      <c r="AF486" s="83">
        <v>0</v>
      </c>
      <c r="AG486" s="84">
        <f t="shared" si="909"/>
        <v>0</v>
      </c>
      <c r="AH486" s="27">
        <v>0</v>
      </c>
      <c r="AI486" s="187">
        <f t="shared" si="886"/>
        <v>0</v>
      </c>
      <c r="AJ486" s="145">
        <v>44006</v>
      </c>
      <c r="AK486" s="145" t="s">
        <v>291</v>
      </c>
      <c r="AL486" s="158" t="str">
        <f>IF(MATRIZASPECTOS[[#This Row],[(2) Tipo de valoración 2020]]="","",IF(MATRIZASPECTOS[[#This Row],[(2) Tipo de valoración 2020]]="Manual","",MATRIZASPECTOS[[#This Row],[Probabilidad]]))</f>
        <v>Certeza</v>
      </c>
      <c r="AM486" s="158" t="str">
        <f>IF(MATRIZASPECTOS[[#This Row],[(2) Tipo de valoración 2020]]="","",IF(MATRIZASPECTOS[[#This Row],[(2) Tipo de valoración 2020]]="Manual","",MATRIZASPECTOS[[#This Row],[Consecuencia]]))</f>
        <v>Moderada</v>
      </c>
      <c r="AN486" s="159" t="str">
        <f t="shared" si="887"/>
        <v>Moderado</v>
      </c>
      <c r="AO486" s="159">
        <f t="shared" si="888"/>
        <v>5</v>
      </c>
      <c r="AP486" s="159">
        <f t="shared" si="889"/>
        <v>3</v>
      </c>
      <c r="AQ486" s="78">
        <f t="shared" si="890"/>
        <v>15</v>
      </c>
      <c r="AR486" s="84">
        <f t="shared" si="891"/>
        <v>15</v>
      </c>
      <c r="AS486" s="78" t="str">
        <f t="shared" si="910"/>
        <v>Potencialmente no tolerable</v>
      </c>
      <c r="AT486" s="78" t="str">
        <f t="shared" si="911"/>
        <v>No</v>
      </c>
      <c r="AU486" s="140" t="s">
        <v>321</v>
      </c>
      <c r="AV486" s="37" t="s">
        <v>230</v>
      </c>
      <c r="AW486" s="27">
        <v>0</v>
      </c>
      <c r="AX486" s="191">
        <v>0</v>
      </c>
      <c r="AY486" s="29">
        <f t="shared" si="892"/>
        <v>0</v>
      </c>
      <c r="AZ486" s="27">
        <v>0</v>
      </c>
      <c r="BA486" s="189">
        <f t="shared" si="893"/>
        <v>0</v>
      </c>
      <c r="BB486" s="145">
        <v>44105</v>
      </c>
      <c r="BC486" s="27" t="s">
        <v>292</v>
      </c>
      <c r="BD486" s="27" t="s">
        <v>100</v>
      </c>
      <c r="BE486" s="27" t="s">
        <v>103</v>
      </c>
      <c r="BF486" s="27" t="str">
        <f t="shared" si="894"/>
        <v>Bajo</v>
      </c>
      <c r="BG486" s="27">
        <f t="shared" si="895"/>
        <v>3</v>
      </c>
      <c r="BH486" s="27">
        <f t="shared" si="896"/>
        <v>3</v>
      </c>
      <c r="BI486" s="27">
        <f t="shared" si="885"/>
        <v>9</v>
      </c>
      <c r="BJ486" s="29">
        <f t="shared" si="897"/>
        <v>9</v>
      </c>
      <c r="BK486" s="78" t="str">
        <f t="shared" si="912"/>
        <v>Tolerable</v>
      </c>
      <c r="BL486" s="27" t="str">
        <f t="shared" si="898"/>
        <v>No</v>
      </c>
      <c r="BM486" s="53" t="s">
        <v>449</v>
      </c>
      <c r="BN486" s="80"/>
      <c r="BO486" s="84">
        <f t="shared" si="899"/>
        <v>0</v>
      </c>
      <c r="BP486" s="83"/>
      <c r="BQ486" s="84" t="str">
        <f t="shared" si="913"/>
        <v/>
      </c>
      <c r="BR486" s="27"/>
      <c r="BS486" s="85" t="str">
        <f t="shared" si="914"/>
        <v/>
      </c>
      <c r="BT486" s="86"/>
      <c r="BU486" s="78">
        <f t="shared" si="900"/>
        <v>15</v>
      </c>
      <c r="BV486" s="78" t="str">
        <f t="shared" si="901"/>
        <v>Potencialmente no tolerable</v>
      </c>
      <c r="BW486" s="84" t="str">
        <f t="shared" si="915"/>
        <v/>
      </c>
      <c r="BX486" s="78" t="str">
        <f t="shared" si="916"/>
        <v/>
      </c>
      <c r="BY486" s="78" t="str">
        <f t="shared" si="917"/>
        <v/>
      </c>
      <c r="BZ486" s="79"/>
      <c r="CA486" s="80"/>
      <c r="CB486" s="84" t="str">
        <f t="shared" si="918"/>
        <v/>
      </c>
      <c r="CC486" s="83"/>
      <c r="CD486" s="84" t="str">
        <f t="shared" si="919"/>
        <v/>
      </c>
      <c r="CE486" s="27"/>
      <c r="CF486" s="85" t="str">
        <f t="shared" si="920"/>
        <v/>
      </c>
      <c r="CG486" s="86"/>
      <c r="CH486" s="78" t="str">
        <f t="shared" si="921"/>
        <v/>
      </c>
      <c r="CI486" s="78" t="str">
        <f t="shared" si="922"/>
        <v/>
      </c>
      <c r="CJ486" s="84" t="str">
        <f t="shared" si="923"/>
        <v/>
      </c>
      <c r="CK486" s="78" t="str">
        <f t="shared" si="924"/>
        <v/>
      </c>
      <c r="CL486" s="78" t="str">
        <f t="shared" si="925"/>
        <v/>
      </c>
      <c r="CM486" s="79"/>
      <c r="CN486" s="80"/>
      <c r="CO486" s="84" t="str">
        <f t="shared" si="926"/>
        <v/>
      </c>
      <c r="CP486" s="83"/>
      <c r="CQ486" s="84" t="str">
        <f t="shared" si="927"/>
        <v/>
      </c>
      <c r="CR486" s="27"/>
      <c r="CS486" s="85" t="str">
        <f t="shared" si="928"/>
        <v/>
      </c>
      <c r="CT486" s="86"/>
      <c r="CU486" s="78" t="str">
        <f t="shared" si="929"/>
        <v/>
      </c>
      <c r="CV486" s="78" t="str">
        <f t="shared" si="930"/>
        <v/>
      </c>
      <c r="CW486" s="84" t="str">
        <f t="shared" si="931"/>
        <v/>
      </c>
      <c r="CX486" s="78" t="str">
        <f t="shared" si="932"/>
        <v/>
      </c>
      <c r="CY486" s="78" t="str">
        <f t="shared" si="933"/>
        <v/>
      </c>
      <c r="CZ486" s="87"/>
    </row>
    <row r="487" spans="1:104" ht="45.75" thickBot="1" x14ac:dyDescent="0.3">
      <c r="A487" s="17">
        <v>484</v>
      </c>
      <c r="B487" s="76" t="str">
        <f t="shared" si="902"/>
        <v>Evaluación, Control y Mejora</v>
      </c>
      <c r="C487" s="76" t="str">
        <f t="shared" si="903"/>
        <v>Generación de residuos</v>
      </c>
      <c r="D487" s="76" t="str">
        <f t="shared" si="904"/>
        <v>Aprovechamiento de residuos recuperables</v>
      </c>
      <c r="E487" s="82">
        <v>43647</v>
      </c>
      <c r="F487" s="168" t="s">
        <v>334</v>
      </c>
      <c r="G487" s="99" t="s">
        <v>177</v>
      </c>
      <c r="H487" s="99" t="s">
        <v>336</v>
      </c>
      <c r="I487" s="77" t="s">
        <v>17</v>
      </c>
      <c r="J487" s="78" t="s">
        <v>90</v>
      </c>
      <c r="K487" s="111" t="s">
        <v>230</v>
      </c>
      <c r="L487" s="53" t="s">
        <v>268</v>
      </c>
      <c r="M487" s="80" t="s">
        <v>68</v>
      </c>
      <c r="N487" s="77" t="s">
        <v>210</v>
      </c>
      <c r="O487" s="77" t="s">
        <v>462</v>
      </c>
      <c r="P487" s="77" t="s">
        <v>23</v>
      </c>
      <c r="Q487" s="77" t="s">
        <v>59</v>
      </c>
      <c r="R487" s="78" t="s">
        <v>72</v>
      </c>
      <c r="S487" s="81" t="s">
        <v>76</v>
      </c>
      <c r="T487" s="82">
        <v>43647</v>
      </c>
      <c r="U487" s="78" t="s">
        <v>101</v>
      </c>
      <c r="V487" s="78" t="s">
        <v>103</v>
      </c>
      <c r="W487" s="78" t="str">
        <f t="shared" si="905"/>
        <v>Moderado</v>
      </c>
      <c r="X487" s="78">
        <f t="shared" si="934"/>
        <v>5</v>
      </c>
      <c r="Y487" s="78">
        <f t="shared" si="935"/>
        <v>3</v>
      </c>
      <c r="Z487" s="78">
        <f t="shared" si="906"/>
        <v>15</v>
      </c>
      <c r="AA487" s="78" t="str">
        <f t="shared" si="907"/>
        <v>Potencialmente no tolerable</v>
      </c>
      <c r="AB487" s="78" t="str">
        <f t="shared" si="908"/>
        <v>No</v>
      </c>
      <c r="AC487" s="53" t="s">
        <v>320</v>
      </c>
      <c r="AD487" s="80" t="s">
        <v>230</v>
      </c>
      <c r="AE487" s="78">
        <v>0</v>
      </c>
      <c r="AF487" s="83">
        <v>0</v>
      </c>
      <c r="AG487" s="84">
        <f t="shared" si="909"/>
        <v>0</v>
      </c>
      <c r="AH487" s="27">
        <v>0</v>
      </c>
      <c r="AI487" s="187">
        <f t="shared" si="886"/>
        <v>0</v>
      </c>
      <c r="AJ487" s="145">
        <v>44006</v>
      </c>
      <c r="AK487" s="145" t="s">
        <v>291</v>
      </c>
      <c r="AL487" s="158" t="str">
        <f>IF(MATRIZASPECTOS[[#This Row],[(2) Tipo de valoración 2020]]="","",IF(MATRIZASPECTOS[[#This Row],[(2) Tipo de valoración 2020]]="Manual","",MATRIZASPECTOS[[#This Row],[Probabilidad]]))</f>
        <v>Certeza</v>
      </c>
      <c r="AM487" s="158" t="str">
        <f>IF(MATRIZASPECTOS[[#This Row],[(2) Tipo de valoración 2020]]="","",IF(MATRIZASPECTOS[[#This Row],[(2) Tipo de valoración 2020]]="Manual","",MATRIZASPECTOS[[#This Row],[Consecuencia]]))</f>
        <v>Moderada</v>
      </c>
      <c r="AN487" s="159" t="str">
        <f t="shared" si="887"/>
        <v>Moderado</v>
      </c>
      <c r="AO487" s="159">
        <f t="shared" si="888"/>
        <v>5</v>
      </c>
      <c r="AP487" s="159">
        <f t="shared" si="889"/>
        <v>3</v>
      </c>
      <c r="AQ487" s="78">
        <f t="shared" si="890"/>
        <v>15</v>
      </c>
      <c r="AR487" s="84">
        <f t="shared" si="891"/>
        <v>15</v>
      </c>
      <c r="AS487" s="78" t="str">
        <f t="shared" si="910"/>
        <v>Potencialmente no tolerable</v>
      </c>
      <c r="AT487" s="78" t="str">
        <f t="shared" si="911"/>
        <v>No</v>
      </c>
      <c r="AU487" s="140" t="s">
        <v>321</v>
      </c>
      <c r="AV487" s="37" t="s">
        <v>230</v>
      </c>
      <c r="AW487" s="27">
        <v>0</v>
      </c>
      <c r="AX487" s="191">
        <v>0</v>
      </c>
      <c r="AY487" s="29">
        <f t="shared" si="892"/>
        <v>0</v>
      </c>
      <c r="AZ487" s="27">
        <v>0</v>
      </c>
      <c r="BA487" s="189">
        <f t="shared" si="893"/>
        <v>0</v>
      </c>
      <c r="BB487" s="145">
        <v>44105</v>
      </c>
      <c r="BC487" s="27" t="s">
        <v>292</v>
      </c>
      <c r="BD487" s="27" t="s">
        <v>100</v>
      </c>
      <c r="BE487" s="27" t="s">
        <v>103</v>
      </c>
      <c r="BF487" s="27" t="str">
        <f t="shared" si="894"/>
        <v>Bajo</v>
      </c>
      <c r="BG487" s="27">
        <f t="shared" si="895"/>
        <v>3</v>
      </c>
      <c r="BH487" s="27">
        <f t="shared" si="896"/>
        <v>3</v>
      </c>
      <c r="BI487" s="27">
        <f t="shared" si="885"/>
        <v>9</v>
      </c>
      <c r="BJ487" s="29">
        <f t="shared" si="897"/>
        <v>9</v>
      </c>
      <c r="BK487" s="78" t="str">
        <f t="shared" si="912"/>
        <v>Tolerable</v>
      </c>
      <c r="BL487" s="27" t="str">
        <f t="shared" si="898"/>
        <v>No</v>
      </c>
      <c r="BM487" s="53" t="s">
        <v>449</v>
      </c>
      <c r="BN487" s="80"/>
      <c r="BO487" s="84">
        <f t="shared" si="899"/>
        <v>0</v>
      </c>
      <c r="BP487" s="83"/>
      <c r="BQ487" s="84" t="str">
        <f t="shared" si="913"/>
        <v/>
      </c>
      <c r="BR487" s="27"/>
      <c r="BS487" s="85" t="str">
        <f t="shared" si="914"/>
        <v/>
      </c>
      <c r="BT487" s="86"/>
      <c r="BU487" s="78">
        <f t="shared" si="900"/>
        <v>15</v>
      </c>
      <c r="BV487" s="78" t="str">
        <f t="shared" si="901"/>
        <v>Potencialmente no tolerable</v>
      </c>
      <c r="BW487" s="84" t="str">
        <f t="shared" si="915"/>
        <v/>
      </c>
      <c r="BX487" s="78" t="str">
        <f t="shared" si="916"/>
        <v/>
      </c>
      <c r="BY487" s="78" t="str">
        <f t="shared" si="917"/>
        <v/>
      </c>
      <c r="BZ487" s="79"/>
      <c r="CA487" s="80"/>
      <c r="CB487" s="84" t="str">
        <f t="shared" si="918"/>
        <v/>
      </c>
      <c r="CC487" s="83"/>
      <c r="CD487" s="84" t="str">
        <f t="shared" si="919"/>
        <v/>
      </c>
      <c r="CE487" s="27"/>
      <c r="CF487" s="85" t="str">
        <f t="shared" si="920"/>
        <v/>
      </c>
      <c r="CG487" s="86"/>
      <c r="CH487" s="78" t="str">
        <f t="shared" si="921"/>
        <v/>
      </c>
      <c r="CI487" s="78" t="str">
        <f t="shared" si="922"/>
        <v/>
      </c>
      <c r="CJ487" s="84" t="str">
        <f t="shared" si="923"/>
        <v/>
      </c>
      <c r="CK487" s="78" t="str">
        <f t="shared" si="924"/>
        <v/>
      </c>
      <c r="CL487" s="78" t="str">
        <f t="shared" si="925"/>
        <v/>
      </c>
      <c r="CM487" s="79"/>
      <c r="CN487" s="80"/>
      <c r="CO487" s="84" t="str">
        <f t="shared" si="926"/>
        <v/>
      </c>
      <c r="CP487" s="83"/>
      <c r="CQ487" s="84" t="str">
        <f t="shared" si="927"/>
        <v/>
      </c>
      <c r="CR487" s="27"/>
      <c r="CS487" s="85" t="str">
        <f t="shared" si="928"/>
        <v/>
      </c>
      <c r="CT487" s="86"/>
      <c r="CU487" s="78" t="str">
        <f t="shared" si="929"/>
        <v/>
      </c>
      <c r="CV487" s="78" t="str">
        <f t="shared" si="930"/>
        <v/>
      </c>
      <c r="CW487" s="84" t="str">
        <f t="shared" si="931"/>
        <v/>
      </c>
      <c r="CX487" s="78" t="str">
        <f t="shared" si="932"/>
        <v/>
      </c>
      <c r="CY487" s="78" t="str">
        <f t="shared" si="933"/>
        <v/>
      </c>
      <c r="CZ487" s="87"/>
    </row>
    <row r="488" spans="1:104" ht="54.75" thickBot="1" x14ac:dyDescent="0.3">
      <c r="A488" s="17">
        <v>485</v>
      </c>
      <c r="B488" s="76" t="str">
        <f t="shared" si="902"/>
        <v>Evaluación, Control y Mejora</v>
      </c>
      <c r="C488" s="76" t="str">
        <f t="shared" si="903"/>
        <v>Generación de residuos</v>
      </c>
      <c r="D488" s="76" t="str">
        <f t="shared" si="904"/>
        <v>Contaminación por generación de residuos de aparatos eléctricos y electrónicos</v>
      </c>
      <c r="E488" s="82">
        <v>43647</v>
      </c>
      <c r="F488" s="168" t="s">
        <v>334</v>
      </c>
      <c r="G488" s="99" t="s">
        <v>177</v>
      </c>
      <c r="H488" s="99" t="s">
        <v>336</v>
      </c>
      <c r="I488" s="77" t="s">
        <v>17</v>
      </c>
      <c r="J488" s="78" t="s">
        <v>90</v>
      </c>
      <c r="K488" s="111" t="s">
        <v>230</v>
      </c>
      <c r="L488" s="53" t="s">
        <v>268</v>
      </c>
      <c r="M488" s="80" t="s">
        <v>68</v>
      </c>
      <c r="N488" s="77" t="s">
        <v>214</v>
      </c>
      <c r="O488" s="77" t="s">
        <v>462</v>
      </c>
      <c r="P488" s="77" t="s">
        <v>23</v>
      </c>
      <c r="Q488" s="77" t="s">
        <v>58</v>
      </c>
      <c r="R488" s="78" t="s">
        <v>71</v>
      </c>
      <c r="S488" s="81" t="s">
        <v>76</v>
      </c>
      <c r="T488" s="82">
        <v>43647</v>
      </c>
      <c r="U488" s="78" t="s">
        <v>101</v>
      </c>
      <c r="V488" s="78" t="s">
        <v>104</v>
      </c>
      <c r="W488" s="78" t="str">
        <f t="shared" si="905"/>
        <v>Alto</v>
      </c>
      <c r="X488" s="78">
        <f t="shared" si="934"/>
        <v>5</v>
      </c>
      <c r="Y488" s="78">
        <f t="shared" si="935"/>
        <v>5</v>
      </c>
      <c r="Z488" s="78">
        <f t="shared" si="906"/>
        <v>25</v>
      </c>
      <c r="AA488" s="78" t="str">
        <f t="shared" si="907"/>
        <v>No tolerable</v>
      </c>
      <c r="AB488" s="78" t="str">
        <f t="shared" si="908"/>
        <v>Si</v>
      </c>
      <c r="AC488" s="53" t="s">
        <v>309</v>
      </c>
      <c r="AD488" s="37" t="s">
        <v>230</v>
      </c>
      <c r="AE488" s="78">
        <v>0</v>
      </c>
      <c r="AF488" s="83">
        <v>0</v>
      </c>
      <c r="AG488" s="84">
        <f t="shared" si="909"/>
        <v>0</v>
      </c>
      <c r="AH488" s="27">
        <v>0</v>
      </c>
      <c r="AI488" s="187">
        <f t="shared" si="886"/>
        <v>0</v>
      </c>
      <c r="AJ488" s="145">
        <v>44006</v>
      </c>
      <c r="AK488" s="145" t="s">
        <v>291</v>
      </c>
      <c r="AL488" s="158" t="str">
        <f>IF(MATRIZASPECTOS[[#This Row],[(2) Tipo de valoración 2020]]="","",IF(MATRIZASPECTOS[[#This Row],[(2) Tipo de valoración 2020]]="Manual","",MATRIZASPECTOS[[#This Row],[Probabilidad]]))</f>
        <v>Certeza</v>
      </c>
      <c r="AM488" s="158" t="str">
        <f>IF(MATRIZASPECTOS[[#This Row],[(2) Tipo de valoración 2020]]="","",IF(MATRIZASPECTOS[[#This Row],[(2) Tipo de valoración 2020]]="Manual","",MATRIZASPECTOS[[#This Row],[Consecuencia]]))</f>
        <v>Alta</v>
      </c>
      <c r="AN488" s="159" t="str">
        <f t="shared" si="887"/>
        <v>Alto</v>
      </c>
      <c r="AO488" s="159">
        <f t="shared" si="888"/>
        <v>5</v>
      </c>
      <c r="AP488" s="159">
        <f t="shared" si="889"/>
        <v>5</v>
      </c>
      <c r="AQ488" s="78">
        <f t="shared" si="890"/>
        <v>25</v>
      </c>
      <c r="AR488" s="84">
        <f t="shared" si="891"/>
        <v>25</v>
      </c>
      <c r="AS488" s="78" t="str">
        <f t="shared" si="910"/>
        <v>No tolerable</v>
      </c>
      <c r="AT488" s="78" t="str">
        <f t="shared" si="911"/>
        <v>Si</v>
      </c>
      <c r="AU488" s="53" t="s">
        <v>286</v>
      </c>
      <c r="AV488" s="37" t="s">
        <v>230</v>
      </c>
      <c r="AW488" s="27">
        <v>0</v>
      </c>
      <c r="AX488" s="191">
        <v>0</v>
      </c>
      <c r="AY488" s="29">
        <f t="shared" si="892"/>
        <v>0</v>
      </c>
      <c r="AZ488" s="27">
        <v>0</v>
      </c>
      <c r="BA488" s="189">
        <f t="shared" si="893"/>
        <v>0</v>
      </c>
      <c r="BB488" s="142">
        <v>44105</v>
      </c>
      <c r="BC488" s="27" t="s">
        <v>291</v>
      </c>
      <c r="BD488" s="27" t="str">
        <f>IF(MATRIZASPECTOS[[#This Row],[(E) Tipo de valoración extraordinaria 2020]]="","",IF(MATRIZASPECTOS[[#This Row],[(E) Tipo de valoración extraordinaria 2020]]="Manual","",MATRIZASPECTOS[[#This Row],[(2) Probabilidad]]))</f>
        <v>Certeza</v>
      </c>
      <c r="BE488" s="27" t="str">
        <f>IF(MATRIZASPECTOS[[#This Row],[(E) Tipo de valoración extraordinaria 2020]]="","",IF(MATRIZASPECTOS[[#This Row],[(E) Tipo de valoración extraordinaria 2020]]="Manual","",MATRIZASPECTOS[[#This Row],[(2) Consecuencia]]))</f>
        <v>Alta</v>
      </c>
      <c r="BF488" s="27" t="str">
        <f t="shared" si="894"/>
        <v>Alto</v>
      </c>
      <c r="BG488" s="27">
        <f t="shared" si="895"/>
        <v>5</v>
      </c>
      <c r="BH488" s="27">
        <f t="shared" si="896"/>
        <v>5</v>
      </c>
      <c r="BI488" s="27">
        <f t="shared" si="885"/>
        <v>25</v>
      </c>
      <c r="BJ488" s="29">
        <f t="shared" si="897"/>
        <v>25</v>
      </c>
      <c r="BK488" s="78" t="str">
        <f t="shared" si="912"/>
        <v>No tolerable</v>
      </c>
      <c r="BL488" s="27" t="str">
        <f t="shared" si="898"/>
        <v>Si</v>
      </c>
      <c r="BM488" s="53" t="s">
        <v>420</v>
      </c>
      <c r="BN488" s="80"/>
      <c r="BO488" s="84">
        <f t="shared" si="899"/>
        <v>0</v>
      </c>
      <c r="BP488" s="83"/>
      <c r="BQ488" s="84" t="str">
        <f t="shared" si="913"/>
        <v/>
      </c>
      <c r="BR488" s="27"/>
      <c r="BS488" s="85" t="str">
        <f t="shared" si="914"/>
        <v/>
      </c>
      <c r="BT488" s="86"/>
      <c r="BU488" s="78">
        <f t="shared" si="900"/>
        <v>25</v>
      </c>
      <c r="BV488" s="78" t="str">
        <f t="shared" si="901"/>
        <v>No tolerable</v>
      </c>
      <c r="BW488" s="84" t="str">
        <f t="shared" si="915"/>
        <v/>
      </c>
      <c r="BX488" s="78" t="str">
        <f t="shared" si="916"/>
        <v/>
      </c>
      <c r="BY488" s="78" t="str">
        <f t="shared" si="917"/>
        <v/>
      </c>
      <c r="BZ488" s="79"/>
      <c r="CA488" s="80"/>
      <c r="CB488" s="84" t="str">
        <f t="shared" si="918"/>
        <v/>
      </c>
      <c r="CC488" s="83"/>
      <c r="CD488" s="84" t="str">
        <f t="shared" si="919"/>
        <v/>
      </c>
      <c r="CE488" s="27"/>
      <c r="CF488" s="85" t="str">
        <f t="shared" si="920"/>
        <v/>
      </c>
      <c r="CG488" s="86"/>
      <c r="CH488" s="78" t="str">
        <f t="shared" si="921"/>
        <v/>
      </c>
      <c r="CI488" s="78" t="str">
        <f t="shared" si="922"/>
        <v/>
      </c>
      <c r="CJ488" s="84" t="str">
        <f t="shared" si="923"/>
        <v/>
      </c>
      <c r="CK488" s="78" t="str">
        <f t="shared" si="924"/>
        <v/>
      </c>
      <c r="CL488" s="78" t="str">
        <f t="shared" si="925"/>
        <v/>
      </c>
      <c r="CM488" s="79"/>
      <c r="CN488" s="80"/>
      <c r="CO488" s="84" t="str">
        <f t="shared" si="926"/>
        <v/>
      </c>
      <c r="CP488" s="83"/>
      <c r="CQ488" s="84" t="str">
        <f t="shared" si="927"/>
        <v/>
      </c>
      <c r="CR488" s="27"/>
      <c r="CS488" s="85" t="str">
        <f t="shared" si="928"/>
        <v/>
      </c>
      <c r="CT488" s="86"/>
      <c r="CU488" s="78" t="str">
        <f t="shared" si="929"/>
        <v/>
      </c>
      <c r="CV488" s="78" t="str">
        <f t="shared" si="930"/>
        <v/>
      </c>
      <c r="CW488" s="84" t="str">
        <f t="shared" si="931"/>
        <v/>
      </c>
      <c r="CX488" s="78" t="str">
        <f t="shared" si="932"/>
        <v/>
      </c>
      <c r="CY488" s="78" t="str">
        <f t="shared" si="933"/>
        <v/>
      </c>
      <c r="CZ488" s="87"/>
    </row>
    <row r="489" spans="1:104" ht="45.75" thickBot="1" x14ac:dyDescent="0.3">
      <c r="A489" s="17">
        <v>486</v>
      </c>
      <c r="B489" s="76" t="str">
        <f t="shared" si="902"/>
        <v>Evaluación, Control y Mejora</v>
      </c>
      <c r="C489" s="76" t="str">
        <f t="shared" si="903"/>
        <v>Generación de emisiones</v>
      </c>
      <c r="D489" s="76" t="str">
        <f t="shared" si="904"/>
        <v>Contaminación por emisión de varios agentes clasificados</v>
      </c>
      <c r="E489" s="82">
        <v>43647</v>
      </c>
      <c r="F489" s="168" t="s">
        <v>334</v>
      </c>
      <c r="G489" s="99" t="s">
        <v>177</v>
      </c>
      <c r="H489" s="99" t="s">
        <v>336</v>
      </c>
      <c r="I489" s="77" t="s">
        <v>17</v>
      </c>
      <c r="J489" s="78" t="s">
        <v>90</v>
      </c>
      <c r="K489" s="111" t="s">
        <v>230</v>
      </c>
      <c r="L489" s="53" t="s">
        <v>268</v>
      </c>
      <c r="M489" s="80" t="s">
        <v>68</v>
      </c>
      <c r="N489" s="77" t="s">
        <v>212</v>
      </c>
      <c r="O489" s="77" t="s">
        <v>462</v>
      </c>
      <c r="P489" s="77" t="s">
        <v>19</v>
      </c>
      <c r="Q489" s="77" t="s">
        <v>44</v>
      </c>
      <c r="R489" s="78" t="s">
        <v>71</v>
      </c>
      <c r="S489" s="81" t="s">
        <v>74</v>
      </c>
      <c r="T489" s="82">
        <v>43647</v>
      </c>
      <c r="U489" s="78" t="s">
        <v>101</v>
      </c>
      <c r="V489" s="78" t="s">
        <v>103</v>
      </c>
      <c r="W489" s="78" t="str">
        <f t="shared" si="905"/>
        <v>Moderado</v>
      </c>
      <c r="X489" s="78">
        <f t="shared" si="934"/>
        <v>5</v>
      </c>
      <c r="Y489" s="78">
        <f t="shared" si="935"/>
        <v>3</v>
      </c>
      <c r="Z489" s="78">
        <f t="shared" si="906"/>
        <v>15</v>
      </c>
      <c r="AA489" s="78" t="str">
        <f t="shared" si="907"/>
        <v>Potencialmente no tolerable</v>
      </c>
      <c r="AB489" s="78" t="str">
        <f t="shared" si="908"/>
        <v>No</v>
      </c>
      <c r="AC489" s="53" t="s">
        <v>306</v>
      </c>
      <c r="AD489" s="80" t="s">
        <v>230</v>
      </c>
      <c r="AE489" s="78">
        <v>0</v>
      </c>
      <c r="AF489" s="83">
        <v>0</v>
      </c>
      <c r="AG489" s="84">
        <f t="shared" si="909"/>
        <v>0</v>
      </c>
      <c r="AH489" s="27">
        <v>0</v>
      </c>
      <c r="AI489" s="187">
        <f t="shared" si="886"/>
        <v>0</v>
      </c>
      <c r="AJ489" s="145">
        <v>44006</v>
      </c>
      <c r="AK489" s="145" t="s">
        <v>291</v>
      </c>
      <c r="AL489" s="158" t="str">
        <f>IF(MATRIZASPECTOS[[#This Row],[(2) Tipo de valoración 2020]]="","",IF(MATRIZASPECTOS[[#This Row],[(2) Tipo de valoración 2020]]="Manual","",MATRIZASPECTOS[[#This Row],[Probabilidad]]))</f>
        <v>Certeza</v>
      </c>
      <c r="AM489" s="158" t="str">
        <f>IF(MATRIZASPECTOS[[#This Row],[(2) Tipo de valoración 2020]]="","",IF(MATRIZASPECTOS[[#This Row],[(2) Tipo de valoración 2020]]="Manual","",MATRIZASPECTOS[[#This Row],[Consecuencia]]))</f>
        <v>Moderada</v>
      </c>
      <c r="AN489" s="159" t="str">
        <f t="shared" si="887"/>
        <v>Moderado</v>
      </c>
      <c r="AO489" s="159">
        <f t="shared" si="888"/>
        <v>5</v>
      </c>
      <c r="AP489" s="159">
        <f t="shared" si="889"/>
        <v>3</v>
      </c>
      <c r="AQ489" s="78">
        <f t="shared" si="890"/>
        <v>15</v>
      </c>
      <c r="AR489" s="84">
        <f t="shared" si="891"/>
        <v>15</v>
      </c>
      <c r="AS489" s="78" t="str">
        <f t="shared" si="910"/>
        <v>Potencialmente no tolerable</v>
      </c>
      <c r="AT489" s="78" t="str">
        <f t="shared" si="911"/>
        <v>No</v>
      </c>
      <c r="AU489" s="140" t="s">
        <v>300</v>
      </c>
      <c r="AV489" s="37" t="s">
        <v>230</v>
      </c>
      <c r="AW489" s="27">
        <v>0</v>
      </c>
      <c r="AX489" s="191">
        <v>0</v>
      </c>
      <c r="AY489" s="29">
        <f t="shared" si="892"/>
        <v>0</v>
      </c>
      <c r="AZ489" s="27">
        <v>0</v>
      </c>
      <c r="BA489" s="189">
        <f t="shared" si="893"/>
        <v>0</v>
      </c>
      <c r="BB489" s="145">
        <v>44105</v>
      </c>
      <c r="BC489" s="27" t="s">
        <v>292</v>
      </c>
      <c r="BD489" s="27" t="s">
        <v>100</v>
      </c>
      <c r="BE489" s="27" t="s">
        <v>103</v>
      </c>
      <c r="BF489" s="27" t="str">
        <f t="shared" si="894"/>
        <v>Bajo</v>
      </c>
      <c r="BG489" s="27">
        <f t="shared" si="895"/>
        <v>3</v>
      </c>
      <c r="BH489" s="27">
        <f t="shared" si="896"/>
        <v>3</v>
      </c>
      <c r="BI489" s="27">
        <f t="shared" si="885"/>
        <v>9</v>
      </c>
      <c r="BJ489" s="29">
        <f t="shared" si="897"/>
        <v>9</v>
      </c>
      <c r="BK489" s="78" t="str">
        <f t="shared" si="912"/>
        <v>Tolerable</v>
      </c>
      <c r="BL489" s="27" t="str">
        <f t="shared" si="898"/>
        <v>No</v>
      </c>
      <c r="BM489" s="53" t="s">
        <v>426</v>
      </c>
      <c r="BN489" s="80"/>
      <c r="BO489" s="84">
        <f t="shared" si="899"/>
        <v>0</v>
      </c>
      <c r="BP489" s="83"/>
      <c r="BQ489" s="84" t="str">
        <f t="shared" si="913"/>
        <v/>
      </c>
      <c r="BR489" s="27"/>
      <c r="BS489" s="85" t="str">
        <f t="shared" si="914"/>
        <v/>
      </c>
      <c r="BT489" s="86"/>
      <c r="BU489" s="78">
        <f t="shared" si="900"/>
        <v>15</v>
      </c>
      <c r="BV489" s="78" t="str">
        <f t="shared" si="901"/>
        <v>Potencialmente no tolerable</v>
      </c>
      <c r="BW489" s="84" t="str">
        <f t="shared" si="915"/>
        <v/>
      </c>
      <c r="BX489" s="78" t="str">
        <f t="shared" si="916"/>
        <v/>
      </c>
      <c r="BY489" s="78" t="str">
        <f t="shared" si="917"/>
        <v/>
      </c>
      <c r="BZ489" s="79"/>
      <c r="CA489" s="80"/>
      <c r="CB489" s="84" t="str">
        <f t="shared" si="918"/>
        <v/>
      </c>
      <c r="CC489" s="83"/>
      <c r="CD489" s="84" t="str">
        <f t="shared" si="919"/>
        <v/>
      </c>
      <c r="CE489" s="27"/>
      <c r="CF489" s="85" t="str">
        <f t="shared" si="920"/>
        <v/>
      </c>
      <c r="CG489" s="86"/>
      <c r="CH489" s="78" t="str">
        <f t="shared" si="921"/>
        <v/>
      </c>
      <c r="CI489" s="78" t="str">
        <f t="shared" si="922"/>
        <v/>
      </c>
      <c r="CJ489" s="84" t="str">
        <f t="shared" si="923"/>
        <v/>
      </c>
      <c r="CK489" s="78" t="str">
        <f t="shared" si="924"/>
        <v/>
      </c>
      <c r="CL489" s="78" t="str">
        <f t="shared" si="925"/>
        <v/>
      </c>
      <c r="CM489" s="79"/>
      <c r="CN489" s="80"/>
      <c r="CO489" s="84" t="str">
        <f t="shared" si="926"/>
        <v/>
      </c>
      <c r="CP489" s="83"/>
      <c r="CQ489" s="84" t="str">
        <f t="shared" si="927"/>
        <v/>
      </c>
      <c r="CR489" s="27"/>
      <c r="CS489" s="85" t="str">
        <f t="shared" si="928"/>
        <v/>
      </c>
      <c r="CT489" s="86"/>
      <c r="CU489" s="78" t="str">
        <f t="shared" si="929"/>
        <v/>
      </c>
      <c r="CV489" s="78" t="str">
        <f t="shared" si="930"/>
        <v/>
      </c>
      <c r="CW489" s="84" t="str">
        <f t="shared" si="931"/>
        <v/>
      </c>
      <c r="CX489" s="78" t="str">
        <f t="shared" si="932"/>
        <v/>
      </c>
      <c r="CY489" s="78" t="str">
        <f t="shared" si="933"/>
        <v/>
      </c>
      <c r="CZ489" s="87"/>
    </row>
    <row r="490" spans="1:104" ht="45.75" thickBot="1" x14ac:dyDescent="0.3">
      <c r="A490" s="17">
        <v>487</v>
      </c>
      <c r="B490" s="76" t="str">
        <f t="shared" si="902"/>
        <v>Evaluación, Control y Mejora</v>
      </c>
      <c r="C490" s="76" t="str">
        <f t="shared" si="903"/>
        <v>Generación de emisiones</v>
      </c>
      <c r="D490" s="76" t="str">
        <f t="shared" si="904"/>
        <v>Contaminación por emisión de varios agentes clasificados</v>
      </c>
      <c r="E490" s="82">
        <v>43647</v>
      </c>
      <c r="F490" s="168" t="s">
        <v>334</v>
      </c>
      <c r="G490" s="99" t="s">
        <v>177</v>
      </c>
      <c r="H490" s="99" t="s">
        <v>336</v>
      </c>
      <c r="I490" s="77" t="s">
        <v>17</v>
      </c>
      <c r="J490" s="78" t="s">
        <v>90</v>
      </c>
      <c r="K490" s="111" t="s">
        <v>230</v>
      </c>
      <c r="L490" s="53" t="s">
        <v>268</v>
      </c>
      <c r="M490" s="80" t="s">
        <v>68</v>
      </c>
      <c r="N490" s="77" t="s">
        <v>211</v>
      </c>
      <c r="O490" s="77" t="s">
        <v>462</v>
      </c>
      <c r="P490" s="77" t="s">
        <v>19</v>
      </c>
      <c r="Q490" s="77" t="s">
        <v>44</v>
      </c>
      <c r="R490" s="78" t="s">
        <v>71</v>
      </c>
      <c r="S490" s="81" t="s">
        <v>74</v>
      </c>
      <c r="T490" s="82">
        <v>43647</v>
      </c>
      <c r="U490" s="78" t="s">
        <v>101</v>
      </c>
      <c r="V490" s="78" t="s">
        <v>103</v>
      </c>
      <c r="W490" s="78" t="str">
        <f t="shared" si="905"/>
        <v>Moderado</v>
      </c>
      <c r="X490" s="78">
        <f t="shared" si="934"/>
        <v>5</v>
      </c>
      <c r="Y490" s="78">
        <f t="shared" si="935"/>
        <v>3</v>
      </c>
      <c r="Z490" s="78">
        <f t="shared" si="906"/>
        <v>15</v>
      </c>
      <c r="AA490" s="78" t="str">
        <f t="shared" si="907"/>
        <v>Potencialmente no tolerable</v>
      </c>
      <c r="AB490" s="78" t="str">
        <f t="shared" si="908"/>
        <v>No</v>
      </c>
      <c r="AC490" s="53" t="s">
        <v>306</v>
      </c>
      <c r="AD490" s="80" t="s">
        <v>230</v>
      </c>
      <c r="AE490" s="78">
        <v>0</v>
      </c>
      <c r="AF490" s="83">
        <v>0</v>
      </c>
      <c r="AG490" s="84">
        <f t="shared" si="909"/>
        <v>0</v>
      </c>
      <c r="AH490" s="27">
        <v>0</v>
      </c>
      <c r="AI490" s="187">
        <f t="shared" si="886"/>
        <v>0</v>
      </c>
      <c r="AJ490" s="145">
        <v>44006</v>
      </c>
      <c r="AK490" s="145" t="s">
        <v>291</v>
      </c>
      <c r="AL490" s="158" t="str">
        <f>IF(MATRIZASPECTOS[[#This Row],[(2) Tipo de valoración 2020]]="","",IF(MATRIZASPECTOS[[#This Row],[(2) Tipo de valoración 2020]]="Manual","",MATRIZASPECTOS[[#This Row],[Probabilidad]]))</f>
        <v>Certeza</v>
      </c>
      <c r="AM490" s="158" t="str">
        <f>IF(MATRIZASPECTOS[[#This Row],[(2) Tipo de valoración 2020]]="","",IF(MATRIZASPECTOS[[#This Row],[(2) Tipo de valoración 2020]]="Manual","",MATRIZASPECTOS[[#This Row],[Consecuencia]]))</f>
        <v>Moderada</v>
      </c>
      <c r="AN490" s="159" t="str">
        <f t="shared" si="887"/>
        <v>Moderado</v>
      </c>
      <c r="AO490" s="159">
        <f t="shared" si="888"/>
        <v>5</v>
      </c>
      <c r="AP490" s="159">
        <f t="shared" si="889"/>
        <v>3</v>
      </c>
      <c r="AQ490" s="78">
        <f t="shared" si="890"/>
        <v>15</v>
      </c>
      <c r="AR490" s="84">
        <f t="shared" si="891"/>
        <v>15</v>
      </c>
      <c r="AS490" s="78" t="str">
        <f t="shared" si="910"/>
        <v>Potencialmente no tolerable</v>
      </c>
      <c r="AT490" s="78" t="str">
        <f t="shared" si="911"/>
        <v>No</v>
      </c>
      <c r="AU490" s="140" t="s">
        <v>282</v>
      </c>
      <c r="AV490" s="37" t="s">
        <v>230</v>
      </c>
      <c r="AW490" s="27">
        <v>0</v>
      </c>
      <c r="AX490" s="191">
        <v>0</v>
      </c>
      <c r="AY490" s="29">
        <f t="shared" si="892"/>
        <v>0</v>
      </c>
      <c r="AZ490" s="27">
        <v>0</v>
      </c>
      <c r="BA490" s="189">
        <f t="shared" si="893"/>
        <v>0</v>
      </c>
      <c r="BB490" s="145">
        <v>44105</v>
      </c>
      <c r="BC490" s="27" t="s">
        <v>292</v>
      </c>
      <c r="BD490" s="27" t="s">
        <v>100</v>
      </c>
      <c r="BE490" s="27" t="s">
        <v>103</v>
      </c>
      <c r="BF490" s="27" t="str">
        <f t="shared" si="894"/>
        <v>Bajo</v>
      </c>
      <c r="BG490" s="27">
        <f t="shared" si="895"/>
        <v>3</v>
      </c>
      <c r="BH490" s="27">
        <f t="shared" si="896"/>
        <v>3</v>
      </c>
      <c r="BI490" s="27">
        <f t="shared" si="885"/>
        <v>9</v>
      </c>
      <c r="BJ490" s="29">
        <f t="shared" si="897"/>
        <v>9</v>
      </c>
      <c r="BK490" s="78" t="str">
        <f t="shared" si="912"/>
        <v>Tolerable</v>
      </c>
      <c r="BL490" s="27" t="str">
        <f t="shared" si="898"/>
        <v>No</v>
      </c>
      <c r="BM490" s="53" t="s">
        <v>425</v>
      </c>
      <c r="BN490" s="80"/>
      <c r="BO490" s="84">
        <f t="shared" si="899"/>
        <v>0</v>
      </c>
      <c r="BP490" s="83"/>
      <c r="BQ490" s="84" t="str">
        <f t="shared" si="913"/>
        <v/>
      </c>
      <c r="BR490" s="27"/>
      <c r="BS490" s="85" t="str">
        <f t="shared" si="914"/>
        <v/>
      </c>
      <c r="BT490" s="86"/>
      <c r="BU490" s="78">
        <f t="shared" si="900"/>
        <v>15</v>
      </c>
      <c r="BV490" s="78" t="str">
        <f t="shared" si="901"/>
        <v>Potencialmente no tolerable</v>
      </c>
      <c r="BW490" s="84" t="str">
        <f t="shared" si="915"/>
        <v/>
      </c>
      <c r="BX490" s="78" t="str">
        <f t="shared" si="916"/>
        <v/>
      </c>
      <c r="BY490" s="78" t="str">
        <f t="shared" si="917"/>
        <v/>
      </c>
      <c r="BZ490" s="79"/>
      <c r="CA490" s="80"/>
      <c r="CB490" s="84" t="str">
        <f t="shared" si="918"/>
        <v/>
      </c>
      <c r="CC490" s="83"/>
      <c r="CD490" s="84" t="str">
        <f t="shared" si="919"/>
        <v/>
      </c>
      <c r="CE490" s="27"/>
      <c r="CF490" s="85" t="str">
        <f t="shared" si="920"/>
        <v/>
      </c>
      <c r="CG490" s="86"/>
      <c r="CH490" s="78" t="str">
        <f t="shared" si="921"/>
        <v/>
      </c>
      <c r="CI490" s="78" t="str">
        <f t="shared" si="922"/>
        <v/>
      </c>
      <c r="CJ490" s="84" t="str">
        <f t="shared" si="923"/>
        <v/>
      </c>
      <c r="CK490" s="78" t="str">
        <f t="shared" si="924"/>
        <v/>
      </c>
      <c r="CL490" s="78" t="str">
        <f t="shared" si="925"/>
        <v/>
      </c>
      <c r="CM490" s="79"/>
      <c r="CN490" s="80"/>
      <c r="CO490" s="84" t="str">
        <f t="shared" si="926"/>
        <v/>
      </c>
      <c r="CP490" s="83"/>
      <c r="CQ490" s="84" t="str">
        <f t="shared" si="927"/>
        <v/>
      </c>
      <c r="CR490" s="27"/>
      <c r="CS490" s="85" t="str">
        <f t="shared" si="928"/>
        <v/>
      </c>
      <c r="CT490" s="86"/>
      <c r="CU490" s="78" t="str">
        <f t="shared" si="929"/>
        <v/>
      </c>
      <c r="CV490" s="78" t="str">
        <f t="shared" si="930"/>
        <v/>
      </c>
      <c r="CW490" s="84" t="str">
        <f t="shared" si="931"/>
        <v/>
      </c>
      <c r="CX490" s="78" t="str">
        <f t="shared" si="932"/>
        <v/>
      </c>
      <c r="CY490" s="78" t="str">
        <f t="shared" si="933"/>
        <v/>
      </c>
      <c r="CZ490" s="87"/>
    </row>
    <row r="491" spans="1:104" ht="45.75" thickBot="1" x14ac:dyDescent="0.3">
      <c r="A491" s="17">
        <v>488</v>
      </c>
      <c r="B491" s="76" t="str">
        <f t="shared" si="902"/>
        <v>Evaluación, Control y Mejora</v>
      </c>
      <c r="C491" s="76" t="str">
        <f t="shared" si="903"/>
        <v>Consumo de materias primas e insumos</v>
      </c>
      <c r="D491" s="76" t="str">
        <f t="shared" si="904"/>
        <v>Agotamiento de los recursos naturales no renovables</v>
      </c>
      <c r="E491" s="82">
        <v>43647</v>
      </c>
      <c r="F491" s="168" t="s">
        <v>334</v>
      </c>
      <c r="G491" s="99" t="s">
        <v>177</v>
      </c>
      <c r="H491" s="99" t="s">
        <v>336</v>
      </c>
      <c r="I491" s="77" t="s">
        <v>17</v>
      </c>
      <c r="J491" s="78" t="s">
        <v>91</v>
      </c>
      <c r="K491" s="104" t="s">
        <v>262</v>
      </c>
      <c r="L491" s="53" t="s">
        <v>268</v>
      </c>
      <c r="M491" s="80" t="s">
        <v>233</v>
      </c>
      <c r="N491" s="77" t="s">
        <v>218</v>
      </c>
      <c r="O491" s="77" t="s">
        <v>462</v>
      </c>
      <c r="P491" s="77" t="s">
        <v>24</v>
      </c>
      <c r="Q491" s="77" t="s">
        <v>62</v>
      </c>
      <c r="R491" s="78" t="s">
        <v>71</v>
      </c>
      <c r="S491" s="81" t="s">
        <v>77</v>
      </c>
      <c r="T491" s="82">
        <v>43647</v>
      </c>
      <c r="U491" s="78" t="s">
        <v>100</v>
      </c>
      <c r="V491" s="78" t="s">
        <v>103</v>
      </c>
      <c r="W491" s="78" t="str">
        <f t="shared" si="905"/>
        <v>Bajo</v>
      </c>
      <c r="X491" s="78">
        <f t="shared" si="934"/>
        <v>3</v>
      </c>
      <c r="Y491" s="78">
        <f t="shared" si="935"/>
        <v>3</v>
      </c>
      <c r="Z491" s="78">
        <f t="shared" si="906"/>
        <v>9</v>
      </c>
      <c r="AA491" s="78" t="str">
        <f t="shared" si="907"/>
        <v>Tolerable</v>
      </c>
      <c r="AB491" s="78" t="str">
        <f t="shared" si="908"/>
        <v>No</v>
      </c>
      <c r="AC491" s="53" t="s">
        <v>306</v>
      </c>
      <c r="AD491" s="80" t="s">
        <v>230</v>
      </c>
      <c r="AE491" s="78">
        <v>0</v>
      </c>
      <c r="AF491" s="83">
        <v>0</v>
      </c>
      <c r="AG491" s="84">
        <f t="shared" si="909"/>
        <v>0</v>
      </c>
      <c r="AH491" s="27">
        <v>0</v>
      </c>
      <c r="AI491" s="187">
        <f t="shared" si="886"/>
        <v>0</v>
      </c>
      <c r="AJ491" s="145">
        <v>44006</v>
      </c>
      <c r="AK491" s="145" t="s">
        <v>291</v>
      </c>
      <c r="AL491" s="158" t="str">
        <f>IF(MATRIZASPECTOS[[#This Row],[(2) Tipo de valoración 2020]]="","",IF(MATRIZASPECTOS[[#This Row],[(2) Tipo de valoración 2020]]="Manual","",MATRIZASPECTOS[[#This Row],[Probabilidad]]))</f>
        <v>Probable</v>
      </c>
      <c r="AM491" s="158" t="str">
        <f>IF(MATRIZASPECTOS[[#This Row],[(2) Tipo de valoración 2020]]="","",IF(MATRIZASPECTOS[[#This Row],[(2) Tipo de valoración 2020]]="Manual","",MATRIZASPECTOS[[#This Row],[Consecuencia]]))</f>
        <v>Moderada</v>
      </c>
      <c r="AN491" s="159" t="str">
        <f t="shared" si="887"/>
        <v>Bajo</v>
      </c>
      <c r="AO491" s="159">
        <f t="shared" si="888"/>
        <v>3</v>
      </c>
      <c r="AP491" s="159">
        <f t="shared" si="889"/>
        <v>3</v>
      </c>
      <c r="AQ491" s="78">
        <f t="shared" si="890"/>
        <v>9</v>
      </c>
      <c r="AR491" s="84">
        <f t="shared" si="891"/>
        <v>9</v>
      </c>
      <c r="AS491" s="78" t="str">
        <f t="shared" si="910"/>
        <v>Tolerable</v>
      </c>
      <c r="AT491" s="78" t="str">
        <f t="shared" si="911"/>
        <v>No</v>
      </c>
      <c r="AU491" s="140" t="s">
        <v>302</v>
      </c>
      <c r="AV491" s="37" t="s">
        <v>230</v>
      </c>
      <c r="AW491" s="27">
        <v>0</v>
      </c>
      <c r="AX491" s="191">
        <v>0</v>
      </c>
      <c r="AY491" s="29">
        <f t="shared" si="892"/>
        <v>0</v>
      </c>
      <c r="AZ491" s="27">
        <v>0</v>
      </c>
      <c r="BA491" s="189">
        <f t="shared" si="893"/>
        <v>0</v>
      </c>
      <c r="BB491" s="142">
        <v>44105</v>
      </c>
      <c r="BC491" s="27" t="s">
        <v>291</v>
      </c>
      <c r="BD491" s="27" t="str">
        <f>IF(MATRIZASPECTOS[[#This Row],[(E) Tipo de valoración extraordinaria 2020]]="","",IF(MATRIZASPECTOS[[#This Row],[(E) Tipo de valoración extraordinaria 2020]]="Manual","",MATRIZASPECTOS[[#This Row],[(2) Probabilidad]]))</f>
        <v>Probable</v>
      </c>
      <c r="BE491" s="27" t="str">
        <f>IF(MATRIZASPECTOS[[#This Row],[(E) Tipo de valoración extraordinaria 2020]]="","",IF(MATRIZASPECTOS[[#This Row],[(E) Tipo de valoración extraordinaria 2020]]="Manual","",MATRIZASPECTOS[[#This Row],[(2) Consecuencia]]))</f>
        <v>Moderada</v>
      </c>
      <c r="BF491" s="27" t="str">
        <f t="shared" si="894"/>
        <v>Bajo</v>
      </c>
      <c r="BG491" s="27">
        <f t="shared" si="895"/>
        <v>3</v>
      </c>
      <c r="BH491" s="27">
        <f t="shared" si="896"/>
        <v>3</v>
      </c>
      <c r="BI491" s="27">
        <f t="shared" si="885"/>
        <v>9</v>
      </c>
      <c r="BJ491" s="29">
        <f t="shared" si="897"/>
        <v>9</v>
      </c>
      <c r="BK491" s="78" t="str">
        <f t="shared" si="912"/>
        <v>Tolerable</v>
      </c>
      <c r="BL491" s="27" t="str">
        <f t="shared" si="898"/>
        <v>No</v>
      </c>
      <c r="BM491" s="53" t="s">
        <v>406</v>
      </c>
      <c r="BN491" s="80"/>
      <c r="BO491" s="84">
        <f t="shared" si="899"/>
        <v>0</v>
      </c>
      <c r="BP491" s="83"/>
      <c r="BQ491" s="84" t="str">
        <f t="shared" si="913"/>
        <v/>
      </c>
      <c r="BR491" s="27"/>
      <c r="BS491" s="85" t="str">
        <f t="shared" si="914"/>
        <v/>
      </c>
      <c r="BT491" s="86"/>
      <c r="BU491" s="78">
        <f t="shared" si="900"/>
        <v>9</v>
      </c>
      <c r="BV491" s="78" t="str">
        <f t="shared" si="901"/>
        <v>Tolerable</v>
      </c>
      <c r="BW491" s="84" t="str">
        <f t="shared" si="915"/>
        <v/>
      </c>
      <c r="BX491" s="78" t="str">
        <f t="shared" si="916"/>
        <v/>
      </c>
      <c r="BY491" s="78" t="str">
        <f t="shared" si="917"/>
        <v/>
      </c>
      <c r="BZ491" s="79"/>
      <c r="CA491" s="80"/>
      <c r="CB491" s="84" t="str">
        <f t="shared" si="918"/>
        <v/>
      </c>
      <c r="CC491" s="83"/>
      <c r="CD491" s="84" t="str">
        <f t="shared" si="919"/>
        <v/>
      </c>
      <c r="CE491" s="27"/>
      <c r="CF491" s="85" t="str">
        <f t="shared" si="920"/>
        <v/>
      </c>
      <c r="CG491" s="86"/>
      <c r="CH491" s="78" t="str">
        <f t="shared" si="921"/>
        <v/>
      </c>
      <c r="CI491" s="78" t="str">
        <f t="shared" si="922"/>
        <v/>
      </c>
      <c r="CJ491" s="84" t="str">
        <f t="shared" si="923"/>
        <v/>
      </c>
      <c r="CK491" s="78" t="str">
        <f t="shared" si="924"/>
        <v/>
      </c>
      <c r="CL491" s="78" t="str">
        <f t="shared" si="925"/>
        <v/>
      </c>
      <c r="CM491" s="79"/>
      <c r="CN491" s="80"/>
      <c r="CO491" s="84" t="str">
        <f t="shared" si="926"/>
        <v/>
      </c>
      <c r="CP491" s="83"/>
      <c r="CQ491" s="84" t="str">
        <f t="shared" si="927"/>
        <v/>
      </c>
      <c r="CR491" s="27"/>
      <c r="CS491" s="85" t="str">
        <f t="shared" si="928"/>
        <v/>
      </c>
      <c r="CT491" s="86"/>
      <c r="CU491" s="78" t="str">
        <f t="shared" si="929"/>
        <v/>
      </c>
      <c r="CV491" s="78" t="str">
        <f t="shared" si="930"/>
        <v/>
      </c>
      <c r="CW491" s="84" t="str">
        <f t="shared" si="931"/>
        <v/>
      </c>
      <c r="CX491" s="78" t="str">
        <f t="shared" si="932"/>
        <v/>
      </c>
      <c r="CY491" s="78" t="str">
        <f t="shared" si="933"/>
        <v/>
      </c>
      <c r="CZ491" s="87"/>
    </row>
    <row r="492" spans="1:104" ht="45.75" thickBot="1" x14ac:dyDescent="0.3">
      <c r="A492" s="17">
        <v>489</v>
      </c>
      <c r="B492" s="76" t="str">
        <f t="shared" si="902"/>
        <v>Evaluación, Control y Mejora</v>
      </c>
      <c r="C492" s="76" t="str">
        <f t="shared" si="903"/>
        <v>Generación de emisiones</v>
      </c>
      <c r="D492" s="76" t="str">
        <f t="shared" si="904"/>
        <v>Contaminación por emisión de contaminantes criterio</v>
      </c>
      <c r="E492" s="82">
        <v>43647</v>
      </c>
      <c r="F492" s="168" t="s">
        <v>334</v>
      </c>
      <c r="G492" s="99" t="s">
        <v>177</v>
      </c>
      <c r="H492" s="99" t="s">
        <v>336</v>
      </c>
      <c r="I492" s="77" t="s">
        <v>17</v>
      </c>
      <c r="J492" s="78" t="s">
        <v>91</v>
      </c>
      <c r="K492" s="104" t="s">
        <v>262</v>
      </c>
      <c r="L492" s="53" t="s">
        <v>268</v>
      </c>
      <c r="M492" s="80" t="s">
        <v>68</v>
      </c>
      <c r="N492" s="77" t="s">
        <v>219</v>
      </c>
      <c r="O492" s="77" t="s">
        <v>462</v>
      </c>
      <c r="P492" s="77" t="s">
        <v>19</v>
      </c>
      <c r="Q492" s="77" t="s">
        <v>46</v>
      </c>
      <c r="R492" s="78" t="s">
        <v>71</v>
      </c>
      <c r="S492" s="81" t="s">
        <v>74</v>
      </c>
      <c r="T492" s="82">
        <v>43647</v>
      </c>
      <c r="U492" s="78" t="s">
        <v>100</v>
      </c>
      <c r="V492" s="78" t="s">
        <v>103</v>
      </c>
      <c r="W492" s="78" t="str">
        <f t="shared" si="905"/>
        <v>Bajo</v>
      </c>
      <c r="X492" s="78">
        <f t="shared" si="934"/>
        <v>3</v>
      </c>
      <c r="Y492" s="78">
        <f t="shared" si="935"/>
        <v>3</v>
      </c>
      <c r="Z492" s="78">
        <f t="shared" si="906"/>
        <v>9</v>
      </c>
      <c r="AA492" s="78" t="str">
        <f t="shared" si="907"/>
        <v>Tolerable</v>
      </c>
      <c r="AB492" s="78" t="str">
        <f t="shared" si="908"/>
        <v>No</v>
      </c>
      <c r="AC492" s="53" t="s">
        <v>306</v>
      </c>
      <c r="AD492" s="80" t="s">
        <v>230</v>
      </c>
      <c r="AE492" s="78">
        <v>0</v>
      </c>
      <c r="AF492" s="83">
        <v>0</v>
      </c>
      <c r="AG492" s="84">
        <f t="shared" si="909"/>
        <v>0</v>
      </c>
      <c r="AH492" s="27">
        <v>0</v>
      </c>
      <c r="AI492" s="187">
        <f t="shared" si="886"/>
        <v>0</v>
      </c>
      <c r="AJ492" s="145">
        <v>44006</v>
      </c>
      <c r="AK492" s="145" t="s">
        <v>291</v>
      </c>
      <c r="AL492" s="158" t="str">
        <f>IF(MATRIZASPECTOS[[#This Row],[(2) Tipo de valoración 2020]]="","",IF(MATRIZASPECTOS[[#This Row],[(2) Tipo de valoración 2020]]="Manual","",MATRIZASPECTOS[[#This Row],[Probabilidad]]))</f>
        <v>Probable</v>
      </c>
      <c r="AM492" s="158" t="str">
        <f>IF(MATRIZASPECTOS[[#This Row],[(2) Tipo de valoración 2020]]="","",IF(MATRIZASPECTOS[[#This Row],[(2) Tipo de valoración 2020]]="Manual","",MATRIZASPECTOS[[#This Row],[Consecuencia]]))</f>
        <v>Moderada</v>
      </c>
      <c r="AN492" s="159" t="str">
        <f t="shared" si="887"/>
        <v>Bajo</v>
      </c>
      <c r="AO492" s="159">
        <f t="shared" si="888"/>
        <v>3</v>
      </c>
      <c r="AP492" s="159">
        <f t="shared" si="889"/>
        <v>3</v>
      </c>
      <c r="AQ492" s="78">
        <f t="shared" si="890"/>
        <v>9</v>
      </c>
      <c r="AR492" s="84">
        <f t="shared" si="891"/>
        <v>9</v>
      </c>
      <c r="AS492" s="78" t="str">
        <f t="shared" si="910"/>
        <v>Tolerable</v>
      </c>
      <c r="AT492" s="78" t="str">
        <f t="shared" si="911"/>
        <v>No</v>
      </c>
      <c r="AU492" s="140" t="s">
        <v>302</v>
      </c>
      <c r="AV492" s="37" t="s">
        <v>230</v>
      </c>
      <c r="AW492" s="27">
        <v>0</v>
      </c>
      <c r="AX492" s="191">
        <v>0</v>
      </c>
      <c r="AY492" s="29">
        <f t="shared" si="892"/>
        <v>0</v>
      </c>
      <c r="AZ492" s="27">
        <v>0</v>
      </c>
      <c r="BA492" s="189">
        <f t="shared" si="893"/>
        <v>0</v>
      </c>
      <c r="BB492" s="142">
        <v>44105</v>
      </c>
      <c r="BC492" s="27" t="s">
        <v>291</v>
      </c>
      <c r="BD492" s="27" t="str">
        <f>IF(MATRIZASPECTOS[[#This Row],[(E) Tipo de valoración extraordinaria 2020]]="","",IF(MATRIZASPECTOS[[#This Row],[(E) Tipo de valoración extraordinaria 2020]]="Manual","",MATRIZASPECTOS[[#This Row],[(2) Probabilidad]]))</f>
        <v>Probable</v>
      </c>
      <c r="BE492" s="27" t="str">
        <f>IF(MATRIZASPECTOS[[#This Row],[(E) Tipo de valoración extraordinaria 2020]]="","",IF(MATRIZASPECTOS[[#This Row],[(E) Tipo de valoración extraordinaria 2020]]="Manual","",MATRIZASPECTOS[[#This Row],[(2) Consecuencia]]))</f>
        <v>Moderada</v>
      </c>
      <c r="BF492" s="27" t="str">
        <f t="shared" si="894"/>
        <v>Bajo</v>
      </c>
      <c r="BG492" s="27">
        <f t="shared" si="895"/>
        <v>3</v>
      </c>
      <c r="BH492" s="27">
        <f t="shared" si="896"/>
        <v>3</v>
      </c>
      <c r="BI492" s="27">
        <f t="shared" si="885"/>
        <v>9</v>
      </c>
      <c r="BJ492" s="29">
        <f t="shared" si="897"/>
        <v>9</v>
      </c>
      <c r="BK492" s="78" t="str">
        <f t="shared" si="912"/>
        <v>Tolerable</v>
      </c>
      <c r="BL492" s="27" t="str">
        <f t="shared" si="898"/>
        <v>No</v>
      </c>
      <c r="BM492" s="53" t="s">
        <v>414</v>
      </c>
      <c r="BN492" s="80"/>
      <c r="BO492" s="84">
        <f t="shared" si="899"/>
        <v>0</v>
      </c>
      <c r="BP492" s="83"/>
      <c r="BQ492" s="84" t="str">
        <f t="shared" si="913"/>
        <v/>
      </c>
      <c r="BR492" s="27"/>
      <c r="BS492" s="85" t="str">
        <f t="shared" si="914"/>
        <v/>
      </c>
      <c r="BT492" s="86"/>
      <c r="BU492" s="78">
        <f t="shared" si="900"/>
        <v>9</v>
      </c>
      <c r="BV492" s="78" t="str">
        <f t="shared" si="901"/>
        <v>Tolerable</v>
      </c>
      <c r="BW492" s="84" t="str">
        <f t="shared" si="915"/>
        <v/>
      </c>
      <c r="BX492" s="78" t="str">
        <f t="shared" si="916"/>
        <v/>
      </c>
      <c r="BY492" s="78" t="str">
        <f t="shared" si="917"/>
        <v/>
      </c>
      <c r="BZ492" s="79"/>
      <c r="CA492" s="80"/>
      <c r="CB492" s="84" t="str">
        <f t="shared" si="918"/>
        <v/>
      </c>
      <c r="CC492" s="83"/>
      <c r="CD492" s="84" t="str">
        <f t="shared" si="919"/>
        <v/>
      </c>
      <c r="CE492" s="27"/>
      <c r="CF492" s="85" t="str">
        <f t="shared" si="920"/>
        <v/>
      </c>
      <c r="CG492" s="86"/>
      <c r="CH492" s="78" t="str">
        <f t="shared" si="921"/>
        <v/>
      </c>
      <c r="CI492" s="78" t="str">
        <f t="shared" si="922"/>
        <v/>
      </c>
      <c r="CJ492" s="84" t="str">
        <f t="shared" si="923"/>
        <v/>
      </c>
      <c r="CK492" s="78" t="str">
        <f t="shared" si="924"/>
        <v/>
      </c>
      <c r="CL492" s="78" t="str">
        <f t="shared" si="925"/>
        <v/>
      </c>
      <c r="CM492" s="79"/>
      <c r="CN492" s="80"/>
      <c r="CO492" s="84" t="str">
        <f t="shared" si="926"/>
        <v/>
      </c>
      <c r="CP492" s="83"/>
      <c r="CQ492" s="84" t="str">
        <f t="shared" si="927"/>
        <v/>
      </c>
      <c r="CR492" s="27"/>
      <c r="CS492" s="85" t="str">
        <f t="shared" si="928"/>
        <v/>
      </c>
      <c r="CT492" s="86"/>
      <c r="CU492" s="78" t="str">
        <f t="shared" si="929"/>
        <v/>
      </c>
      <c r="CV492" s="78" t="str">
        <f t="shared" si="930"/>
        <v/>
      </c>
      <c r="CW492" s="84" t="str">
        <f t="shared" si="931"/>
        <v/>
      </c>
      <c r="CX492" s="78" t="str">
        <f t="shared" si="932"/>
        <v/>
      </c>
      <c r="CY492" s="78" t="str">
        <f t="shared" si="933"/>
        <v/>
      </c>
      <c r="CZ492" s="87"/>
    </row>
    <row r="493" spans="1:104" ht="45.75" thickBot="1" x14ac:dyDescent="0.3">
      <c r="A493" s="17">
        <v>490</v>
      </c>
      <c r="B493" s="76" t="str">
        <f t="shared" si="902"/>
        <v>Evaluación, Control y Mejora</v>
      </c>
      <c r="C493" s="76" t="str">
        <f t="shared" si="903"/>
        <v>Generación de emisiones</v>
      </c>
      <c r="D493" s="76" t="str">
        <f t="shared" si="904"/>
        <v>Contaminación por emisión de ruido</v>
      </c>
      <c r="E493" s="82">
        <v>43647</v>
      </c>
      <c r="F493" s="168" t="s">
        <v>334</v>
      </c>
      <c r="G493" s="99" t="s">
        <v>177</v>
      </c>
      <c r="H493" s="99" t="s">
        <v>336</v>
      </c>
      <c r="I493" s="77" t="s">
        <v>17</v>
      </c>
      <c r="J493" s="78" t="s">
        <v>91</v>
      </c>
      <c r="K493" s="104" t="s">
        <v>262</v>
      </c>
      <c r="L493" s="53" t="s">
        <v>268</v>
      </c>
      <c r="M493" s="80" t="s">
        <v>68</v>
      </c>
      <c r="N493" s="77" t="s">
        <v>220</v>
      </c>
      <c r="O493" s="77" t="s">
        <v>462</v>
      </c>
      <c r="P493" s="77" t="s">
        <v>19</v>
      </c>
      <c r="Q493" s="77" t="s">
        <v>43</v>
      </c>
      <c r="R493" s="78" t="s">
        <v>71</v>
      </c>
      <c r="S493" s="81" t="s">
        <v>74</v>
      </c>
      <c r="T493" s="82">
        <v>43647</v>
      </c>
      <c r="U493" s="78" t="s">
        <v>100</v>
      </c>
      <c r="V493" s="78" t="s">
        <v>102</v>
      </c>
      <c r="W493" s="78" t="str">
        <f t="shared" si="905"/>
        <v>Bajo</v>
      </c>
      <c r="X493" s="78">
        <f t="shared" si="934"/>
        <v>3</v>
      </c>
      <c r="Y493" s="78">
        <f t="shared" si="935"/>
        <v>1</v>
      </c>
      <c r="Z493" s="78">
        <f t="shared" si="906"/>
        <v>3</v>
      </c>
      <c r="AA493" s="78" t="str">
        <f t="shared" si="907"/>
        <v>Tolerable</v>
      </c>
      <c r="AB493" s="78" t="str">
        <f t="shared" si="908"/>
        <v>No</v>
      </c>
      <c r="AC493" s="53" t="s">
        <v>306</v>
      </c>
      <c r="AD493" s="80" t="s">
        <v>230</v>
      </c>
      <c r="AE493" s="78">
        <v>0</v>
      </c>
      <c r="AF493" s="83">
        <v>0</v>
      </c>
      <c r="AG493" s="84">
        <f t="shared" si="909"/>
        <v>0</v>
      </c>
      <c r="AH493" s="27">
        <v>0</v>
      </c>
      <c r="AI493" s="187">
        <f t="shared" si="886"/>
        <v>0</v>
      </c>
      <c r="AJ493" s="145">
        <v>44006</v>
      </c>
      <c r="AK493" s="145" t="s">
        <v>291</v>
      </c>
      <c r="AL493" s="158" t="str">
        <f>IF(MATRIZASPECTOS[[#This Row],[(2) Tipo de valoración 2020]]="","",IF(MATRIZASPECTOS[[#This Row],[(2) Tipo de valoración 2020]]="Manual","",MATRIZASPECTOS[[#This Row],[Probabilidad]]))</f>
        <v>Probable</v>
      </c>
      <c r="AM493" s="158" t="str">
        <f>IF(MATRIZASPECTOS[[#This Row],[(2) Tipo de valoración 2020]]="","",IF(MATRIZASPECTOS[[#This Row],[(2) Tipo de valoración 2020]]="Manual","",MATRIZASPECTOS[[#This Row],[Consecuencia]]))</f>
        <v>Baja</v>
      </c>
      <c r="AN493" s="159" t="str">
        <f t="shared" si="887"/>
        <v>Bajo</v>
      </c>
      <c r="AO493" s="159">
        <f t="shared" si="888"/>
        <v>3</v>
      </c>
      <c r="AP493" s="159">
        <f t="shared" si="889"/>
        <v>1</v>
      </c>
      <c r="AQ493" s="78">
        <f t="shared" si="890"/>
        <v>3</v>
      </c>
      <c r="AR493" s="84">
        <f t="shared" si="891"/>
        <v>3</v>
      </c>
      <c r="AS493" s="78" t="str">
        <f t="shared" si="910"/>
        <v>Tolerable</v>
      </c>
      <c r="AT493" s="78" t="str">
        <f t="shared" si="911"/>
        <v>No</v>
      </c>
      <c r="AU493" s="140" t="s">
        <v>302</v>
      </c>
      <c r="AV493" s="37" t="s">
        <v>230</v>
      </c>
      <c r="AW493" s="27">
        <v>0</v>
      </c>
      <c r="AX493" s="191">
        <v>0</v>
      </c>
      <c r="AY493" s="29">
        <f t="shared" si="892"/>
        <v>0</v>
      </c>
      <c r="AZ493" s="27">
        <v>0</v>
      </c>
      <c r="BA493" s="189">
        <f t="shared" si="893"/>
        <v>0</v>
      </c>
      <c r="BB493" s="145">
        <v>44105</v>
      </c>
      <c r="BC493" s="27" t="s">
        <v>291</v>
      </c>
      <c r="BD493" s="27" t="str">
        <f>IF(MATRIZASPECTOS[[#This Row],[(E) Tipo de valoración extraordinaria 2020]]="","",IF(MATRIZASPECTOS[[#This Row],[(E) Tipo de valoración extraordinaria 2020]]="Manual","",MATRIZASPECTOS[[#This Row],[(2) Probabilidad]]))</f>
        <v>Probable</v>
      </c>
      <c r="BE493" s="27" t="str">
        <f>IF(MATRIZASPECTOS[[#This Row],[(E) Tipo de valoración extraordinaria 2020]]="","",IF(MATRIZASPECTOS[[#This Row],[(E) Tipo de valoración extraordinaria 2020]]="Manual","",MATRIZASPECTOS[[#This Row],[(2) Consecuencia]]))</f>
        <v>Baja</v>
      </c>
      <c r="BF493" s="27" t="str">
        <f t="shared" si="894"/>
        <v>Bajo</v>
      </c>
      <c r="BG493" s="27">
        <f t="shared" si="895"/>
        <v>3</v>
      </c>
      <c r="BH493" s="27">
        <f t="shared" si="896"/>
        <v>1</v>
      </c>
      <c r="BI493" s="27">
        <f t="shared" si="885"/>
        <v>3</v>
      </c>
      <c r="BJ493" s="29">
        <f t="shared" si="897"/>
        <v>3</v>
      </c>
      <c r="BK493" s="78" t="str">
        <f t="shared" si="912"/>
        <v>Tolerable</v>
      </c>
      <c r="BL493" s="27" t="str">
        <f t="shared" si="898"/>
        <v>No</v>
      </c>
      <c r="BM493" s="53" t="s">
        <v>437</v>
      </c>
      <c r="BN493" s="80"/>
      <c r="BO493" s="84">
        <f t="shared" si="899"/>
        <v>0</v>
      </c>
      <c r="BP493" s="83"/>
      <c r="BQ493" s="84" t="str">
        <f t="shared" si="913"/>
        <v/>
      </c>
      <c r="BR493" s="27"/>
      <c r="BS493" s="85" t="str">
        <f t="shared" si="914"/>
        <v/>
      </c>
      <c r="BT493" s="86"/>
      <c r="BU493" s="78">
        <f t="shared" si="900"/>
        <v>3</v>
      </c>
      <c r="BV493" s="78" t="str">
        <f t="shared" si="901"/>
        <v>Tolerable</v>
      </c>
      <c r="BW493" s="84" t="str">
        <f t="shared" si="915"/>
        <v/>
      </c>
      <c r="BX493" s="78" t="str">
        <f t="shared" si="916"/>
        <v/>
      </c>
      <c r="BY493" s="78" t="str">
        <f t="shared" si="917"/>
        <v/>
      </c>
      <c r="BZ493" s="79"/>
      <c r="CA493" s="80"/>
      <c r="CB493" s="84" t="str">
        <f t="shared" si="918"/>
        <v/>
      </c>
      <c r="CC493" s="83"/>
      <c r="CD493" s="84" t="str">
        <f t="shared" si="919"/>
        <v/>
      </c>
      <c r="CE493" s="27"/>
      <c r="CF493" s="85" t="str">
        <f t="shared" si="920"/>
        <v/>
      </c>
      <c r="CG493" s="86"/>
      <c r="CH493" s="78" t="str">
        <f t="shared" si="921"/>
        <v/>
      </c>
      <c r="CI493" s="78" t="str">
        <f t="shared" si="922"/>
        <v/>
      </c>
      <c r="CJ493" s="84" t="str">
        <f t="shared" si="923"/>
        <v/>
      </c>
      <c r="CK493" s="78" t="str">
        <f t="shared" si="924"/>
        <v/>
      </c>
      <c r="CL493" s="78" t="str">
        <f t="shared" si="925"/>
        <v/>
      </c>
      <c r="CM493" s="79"/>
      <c r="CN493" s="80"/>
      <c r="CO493" s="84" t="str">
        <f t="shared" si="926"/>
        <v/>
      </c>
      <c r="CP493" s="83"/>
      <c r="CQ493" s="84" t="str">
        <f t="shared" si="927"/>
        <v/>
      </c>
      <c r="CR493" s="27"/>
      <c r="CS493" s="85" t="str">
        <f t="shared" si="928"/>
        <v/>
      </c>
      <c r="CT493" s="86"/>
      <c r="CU493" s="78" t="str">
        <f t="shared" si="929"/>
        <v/>
      </c>
      <c r="CV493" s="78" t="str">
        <f t="shared" si="930"/>
        <v/>
      </c>
      <c r="CW493" s="84" t="str">
        <f t="shared" si="931"/>
        <v/>
      </c>
      <c r="CX493" s="78" t="str">
        <f t="shared" si="932"/>
        <v/>
      </c>
      <c r="CY493" s="78" t="str">
        <f t="shared" si="933"/>
        <v/>
      </c>
      <c r="CZ493" s="87"/>
    </row>
    <row r="494" spans="1:104" ht="72.75" thickBot="1" x14ac:dyDescent="0.3">
      <c r="A494" s="17">
        <v>491</v>
      </c>
      <c r="B494" s="76" t="str">
        <f t="shared" si="902"/>
        <v>Evaluación, Control y Mejora</v>
      </c>
      <c r="C494" s="76" t="str">
        <f t="shared" si="903"/>
        <v>Generación de residuos</v>
      </c>
      <c r="D494" s="76" t="str">
        <f t="shared" si="904"/>
        <v>Contaminación por generación de residuos ordinarios</v>
      </c>
      <c r="E494" s="82">
        <v>43647</v>
      </c>
      <c r="F494" s="168" t="s">
        <v>334</v>
      </c>
      <c r="G494" s="99" t="s">
        <v>177</v>
      </c>
      <c r="H494" s="99" t="s">
        <v>336</v>
      </c>
      <c r="I494" s="77" t="s">
        <v>17</v>
      </c>
      <c r="J494" s="78" t="s">
        <v>91</v>
      </c>
      <c r="K494" s="111" t="s">
        <v>223</v>
      </c>
      <c r="L494" s="53" t="s">
        <v>268</v>
      </c>
      <c r="M494" s="80" t="s">
        <v>68</v>
      </c>
      <c r="N494" s="77" t="s">
        <v>209</v>
      </c>
      <c r="O494" s="77" t="s">
        <v>462</v>
      </c>
      <c r="P494" s="77" t="s">
        <v>23</v>
      </c>
      <c r="Q494" s="77" t="s">
        <v>55</v>
      </c>
      <c r="R494" s="78" t="s">
        <v>71</v>
      </c>
      <c r="S494" s="81" t="s">
        <v>76</v>
      </c>
      <c r="T494" s="82">
        <v>43647</v>
      </c>
      <c r="U494" s="78" t="s">
        <v>101</v>
      </c>
      <c r="V494" s="78" t="s">
        <v>104</v>
      </c>
      <c r="W494" s="78" t="str">
        <f t="shared" si="905"/>
        <v>Alto</v>
      </c>
      <c r="X494" s="78">
        <f t="shared" si="934"/>
        <v>5</v>
      </c>
      <c r="Y494" s="78">
        <f t="shared" si="935"/>
        <v>5</v>
      </c>
      <c r="Z494" s="78">
        <f t="shared" si="906"/>
        <v>25</v>
      </c>
      <c r="AA494" s="78" t="str">
        <f t="shared" si="907"/>
        <v>No tolerable</v>
      </c>
      <c r="AB494" s="78" t="str">
        <f t="shared" si="908"/>
        <v>Si</v>
      </c>
      <c r="AC494" s="140" t="s">
        <v>312</v>
      </c>
      <c r="AD494" s="80" t="s">
        <v>284</v>
      </c>
      <c r="AE494" s="78">
        <v>0.97</v>
      </c>
      <c r="AF494" s="83">
        <v>0</v>
      </c>
      <c r="AG494" s="84">
        <f t="shared" si="909"/>
        <v>0.97</v>
      </c>
      <c r="AH494" s="27">
        <v>0.74</v>
      </c>
      <c r="AI494" s="187">
        <f t="shared" si="886"/>
        <v>0.23711340206185566</v>
      </c>
      <c r="AJ494" s="145">
        <v>44006</v>
      </c>
      <c r="AK494" s="145" t="s">
        <v>291</v>
      </c>
      <c r="AL494" s="158" t="str">
        <f>IF(MATRIZASPECTOS[[#This Row],[(2) Tipo de valoración 2020]]="","",IF(MATRIZASPECTOS[[#This Row],[(2) Tipo de valoración 2020]]="Manual","",MATRIZASPECTOS[[#This Row],[Probabilidad]]))</f>
        <v>Certeza</v>
      </c>
      <c r="AM494" s="158" t="str">
        <f>IF(MATRIZASPECTOS[[#This Row],[(2) Tipo de valoración 2020]]="","",IF(MATRIZASPECTOS[[#This Row],[(2) Tipo de valoración 2020]]="Manual","",MATRIZASPECTOS[[#This Row],[Consecuencia]]))</f>
        <v>Alta</v>
      </c>
      <c r="AN494" s="159" t="str">
        <f t="shared" si="887"/>
        <v>Alto</v>
      </c>
      <c r="AO494" s="159">
        <f t="shared" si="888"/>
        <v>5</v>
      </c>
      <c r="AP494" s="159">
        <f t="shared" si="889"/>
        <v>5</v>
      </c>
      <c r="AQ494" s="78">
        <f t="shared" si="890"/>
        <v>25</v>
      </c>
      <c r="AR494" s="84">
        <f t="shared" si="891"/>
        <v>19.072164948453608</v>
      </c>
      <c r="AS494" s="78" t="str">
        <f t="shared" si="910"/>
        <v>No tolerable</v>
      </c>
      <c r="AT494" s="78" t="str">
        <f t="shared" si="911"/>
        <v>Si</v>
      </c>
      <c r="AU494" s="140" t="s">
        <v>304</v>
      </c>
      <c r="AV494" s="37" t="s">
        <v>284</v>
      </c>
      <c r="AW494" s="27">
        <v>0.74</v>
      </c>
      <c r="AX494" s="191">
        <v>-0.18</v>
      </c>
      <c r="AY494" s="29">
        <f t="shared" si="892"/>
        <v>0.87319999999999998</v>
      </c>
      <c r="AZ494" s="27">
        <v>0.28000000000000003</v>
      </c>
      <c r="BA494" s="189">
        <f t="shared" si="893"/>
        <v>0.67934035730645892</v>
      </c>
      <c r="BB494" s="143">
        <v>44105</v>
      </c>
      <c r="BC494" s="27" t="s">
        <v>291</v>
      </c>
      <c r="BD494" s="27" t="str">
        <f>IF(MATRIZASPECTOS[[#This Row],[(E) Tipo de valoración extraordinaria 2020]]="","",IF(MATRIZASPECTOS[[#This Row],[(E) Tipo de valoración extraordinaria 2020]]="Manual","",MATRIZASPECTOS[[#This Row],[(2) Probabilidad]]))</f>
        <v>Certeza</v>
      </c>
      <c r="BE494" s="27" t="str">
        <f>IF(MATRIZASPECTOS[[#This Row],[(E) Tipo de valoración extraordinaria 2020]]="","",IF(MATRIZASPECTOS[[#This Row],[(E) Tipo de valoración extraordinaria 2020]]="Manual","",MATRIZASPECTOS[[#This Row],[(2) Consecuencia]]))</f>
        <v>Alta</v>
      </c>
      <c r="BF494" s="27" t="str">
        <f t="shared" si="894"/>
        <v>Alto</v>
      </c>
      <c r="BG494" s="27">
        <f t="shared" si="895"/>
        <v>5</v>
      </c>
      <c r="BH494" s="27">
        <f t="shared" si="896"/>
        <v>5</v>
      </c>
      <c r="BI494" s="29">
        <f t="shared" si="885"/>
        <v>19.072164948453608</v>
      </c>
      <c r="BJ494" s="29">
        <f t="shared" si="897"/>
        <v>6.2956735977634128</v>
      </c>
      <c r="BK494" s="78" t="str">
        <f t="shared" si="912"/>
        <v>Tolerable</v>
      </c>
      <c r="BL494" s="27" t="str">
        <f t="shared" si="898"/>
        <v>No</v>
      </c>
      <c r="BM494" s="53" t="s">
        <v>454</v>
      </c>
      <c r="BN494" s="80"/>
      <c r="BO494" s="84">
        <f t="shared" si="899"/>
        <v>0.74</v>
      </c>
      <c r="BP494" s="83"/>
      <c r="BQ494" s="84" t="str">
        <f t="shared" si="913"/>
        <v/>
      </c>
      <c r="BR494" s="27"/>
      <c r="BS494" s="85" t="str">
        <f t="shared" si="914"/>
        <v/>
      </c>
      <c r="BT494" s="86"/>
      <c r="BU494" s="78">
        <f t="shared" si="900"/>
        <v>19.072164948453608</v>
      </c>
      <c r="BV494" s="78" t="str">
        <f t="shared" si="901"/>
        <v>No tolerable</v>
      </c>
      <c r="BW494" s="84" t="str">
        <f t="shared" si="915"/>
        <v/>
      </c>
      <c r="BX494" s="78" t="str">
        <f t="shared" si="916"/>
        <v/>
      </c>
      <c r="BY494" s="78" t="str">
        <f t="shared" si="917"/>
        <v/>
      </c>
      <c r="BZ494" s="79"/>
      <c r="CA494" s="80"/>
      <c r="CB494" s="84" t="str">
        <f t="shared" si="918"/>
        <v/>
      </c>
      <c r="CC494" s="83"/>
      <c r="CD494" s="84" t="str">
        <f t="shared" si="919"/>
        <v/>
      </c>
      <c r="CE494" s="27"/>
      <c r="CF494" s="85" t="str">
        <f t="shared" si="920"/>
        <v/>
      </c>
      <c r="CG494" s="86"/>
      <c r="CH494" s="78" t="str">
        <f t="shared" si="921"/>
        <v/>
      </c>
      <c r="CI494" s="78" t="str">
        <f t="shared" si="922"/>
        <v/>
      </c>
      <c r="CJ494" s="84" t="str">
        <f t="shared" si="923"/>
        <v/>
      </c>
      <c r="CK494" s="78" t="str">
        <f t="shared" si="924"/>
        <v/>
      </c>
      <c r="CL494" s="78" t="str">
        <f t="shared" si="925"/>
        <v/>
      </c>
      <c r="CM494" s="79"/>
      <c r="CN494" s="80"/>
      <c r="CO494" s="84" t="str">
        <f t="shared" si="926"/>
        <v/>
      </c>
      <c r="CP494" s="83"/>
      <c r="CQ494" s="84" t="str">
        <f t="shared" si="927"/>
        <v/>
      </c>
      <c r="CR494" s="27"/>
      <c r="CS494" s="85" t="str">
        <f t="shared" si="928"/>
        <v/>
      </c>
      <c r="CT494" s="86"/>
      <c r="CU494" s="78" t="str">
        <f t="shared" si="929"/>
        <v/>
      </c>
      <c r="CV494" s="78" t="str">
        <f t="shared" si="930"/>
        <v/>
      </c>
      <c r="CW494" s="84" t="str">
        <f t="shared" si="931"/>
        <v/>
      </c>
      <c r="CX494" s="78" t="str">
        <f t="shared" si="932"/>
        <v/>
      </c>
      <c r="CY494" s="78" t="str">
        <f t="shared" si="933"/>
        <v/>
      </c>
      <c r="CZ494" s="87"/>
    </row>
    <row r="495" spans="1:104" ht="72.75" thickBot="1" x14ac:dyDescent="0.3">
      <c r="A495" s="17">
        <v>492</v>
      </c>
      <c r="B495" s="76" t="str">
        <f t="shared" si="902"/>
        <v>Evaluación, Control y Mejora</v>
      </c>
      <c r="C495" s="76" t="str">
        <f t="shared" si="903"/>
        <v>Generación de residuos</v>
      </c>
      <c r="D495" s="76" t="str">
        <f t="shared" si="904"/>
        <v>Contaminación por generación de residuos ordinarios</v>
      </c>
      <c r="E495" s="82">
        <v>43647</v>
      </c>
      <c r="F495" s="168" t="s">
        <v>334</v>
      </c>
      <c r="G495" s="99" t="s">
        <v>177</v>
      </c>
      <c r="H495" s="99" t="s">
        <v>336</v>
      </c>
      <c r="I495" s="77" t="s">
        <v>17</v>
      </c>
      <c r="J495" s="78" t="s">
        <v>92</v>
      </c>
      <c r="K495" s="111" t="s">
        <v>221</v>
      </c>
      <c r="L495" s="53" t="s">
        <v>268</v>
      </c>
      <c r="M495" s="80" t="s">
        <v>68</v>
      </c>
      <c r="N495" s="77" t="s">
        <v>209</v>
      </c>
      <c r="O495" s="77" t="s">
        <v>462</v>
      </c>
      <c r="P495" s="77" t="s">
        <v>23</v>
      </c>
      <c r="Q495" s="77" t="s">
        <v>55</v>
      </c>
      <c r="R495" s="78" t="s">
        <v>71</v>
      </c>
      <c r="S495" s="81" t="s">
        <v>76</v>
      </c>
      <c r="T495" s="82">
        <v>43647</v>
      </c>
      <c r="U495" s="78" t="s">
        <v>101</v>
      </c>
      <c r="V495" s="78" t="s">
        <v>104</v>
      </c>
      <c r="W495" s="78" t="str">
        <f t="shared" si="905"/>
        <v>Alto</v>
      </c>
      <c r="X495" s="78">
        <f t="shared" si="934"/>
        <v>5</v>
      </c>
      <c r="Y495" s="78">
        <f t="shared" si="935"/>
        <v>5</v>
      </c>
      <c r="Z495" s="78">
        <f t="shared" si="906"/>
        <v>25</v>
      </c>
      <c r="AA495" s="78" t="str">
        <f t="shared" si="907"/>
        <v>No tolerable</v>
      </c>
      <c r="AB495" s="78" t="str">
        <f t="shared" si="908"/>
        <v>Si</v>
      </c>
      <c r="AC495" s="140" t="s">
        <v>312</v>
      </c>
      <c r="AD495" s="80" t="s">
        <v>284</v>
      </c>
      <c r="AE495" s="78">
        <v>0.97</v>
      </c>
      <c r="AF495" s="83">
        <v>0</v>
      </c>
      <c r="AG495" s="84">
        <f t="shared" si="909"/>
        <v>0.97</v>
      </c>
      <c r="AH495" s="27">
        <v>0.74</v>
      </c>
      <c r="AI495" s="187">
        <f t="shared" si="886"/>
        <v>0.23711340206185566</v>
      </c>
      <c r="AJ495" s="145">
        <v>44006</v>
      </c>
      <c r="AK495" s="145" t="s">
        <v>291</v>
      </c>
      <c r="AL495" s="158" t="str">
        <f>IF(MATRIZASPECTOS[[#This Row],[(2) Tipo de valoración 2020]]="","",IF(MATRIZASPECTOS[[#This Row],[(2) Tipo de valoración 2020]]="Manual","",MATRIZASPECTOS[[#This Row],[Probabilidad]]))</f>
        <v>Certeza</v>
      </c>
      <c r="AM495" s="158" t="str">
        <f>IF(MATRIZASPECTOS[[#This Row],[(2) Tipo de valoración 2020]]="","",IF(MATRIZASPECTOS[[#This Row],[(2) Tipo de valoración 2020]]="Manual","",MATRIZASPECTOS[[#This Row],[Consecuencia]]))</f>
        <v>Alta</v>
      </c>
      <c r="AN495" s="159" t="str">
        <f t="shared" si="887"/>
        <v>Alto</v>
      </c>
      <c r="AO495" s="159">
        <f t="shared" si="888"/>
        <v>5</v>
      </c>
      <c r="AP495" s="159">
        <f t="shared" si="889"/>
        <v>5</v>
      </c>
      <c r="AQ495" s="78">
        <f t="shared" si="890"/>
        <v>25</v>
      </c>
      <c r="AR495" s="84">
        <f t="shared" si="891"/>
        <v>19.072164948453608</v>
      </c>
      <c r="AS495" s="78" t="str">
        <f t="shared" si="910"/>
        <v>No tolerable</v>
      </c>
      <c r="AT495" s="78" t="str">
        <f t="shared" si="911"/>
        <v>Si</v>
      </c>
      <c r="AU495" s="140" t="s">
        <v>327</v>
      </c>
      <c r="AV495" s="37" t="s">
        <v>284</v>
      </c>
      <c r="AW495" s="27">
        <v>0.74</v>
      </c>
      <c r="AX495" s="191">
        <v>-0.18</v>
      </c>
      <c r="AY495" s="29">
        <f t="shared" si="892"/>
        <v>0.87319999999999998</v>
      </c>
      <c r="AZ495" s="27">
        <v>0.28000000000000003</v>
      </c>
      <c r="BA495" s="189">
        <f t="shared" si="893"/>
        <v>0.67934035730645892</v>
      </c>
      <c r="BB495" s="143">
        <v>44105</v>
      </c>
      <c r="BC495" s="27" t="s">
        <v>291</v>
      </c>
      <c r="BD495" s="27" t="str">
        <f>IF(MATRIZASPECTOS[[#This Row],[(E) Tipo de valoración extraordinaria 2020]]="","",IF(MATRIZASPECTOS[[#This Row],[(E) Tipo de valoración extraordinaria 2020]]="Manual","",MATRIZASPECTOS[[#This Row],[(2) Probabilidad]]))</f>
        <v>Certeza</v>
      </c>
      <c r="BE495" s="27" t="str">
        <f>IF(MATRIZASPECTOS[[#This Row],[(E) Tipo de valoración extraordinaria 2020]]="","",IF(MATRIZASPECTOS[[#This Row],[(E) Tipo de valoración extraordinaria 2020]]="Manual","",MATRIZASPECTOS[[#This Row],[(2) Consecuencia]]))</f>
        <v>Alta</v>
      </c>
      <c r="BF495" s="27" t="str">
        <f t="shared" si="894"/>
        <v>Alto</v>
      </c>
      <c r="BG495" s="27">
        <f t="shared" si="895"/>
        <v>5</v>
      </c>
      <c r="BH495" s="27">
        <f t="shared" si="896"/>
        <v>5</v>
      </c>
      <c r="BI495" s="29">
        <f t="shared" si="885"/>
        <v>19.072164948453608</v>
      </c>
      <c r="BJ495" s="29">
        <f t="shared" si="897"/>
        <v>6.2956735977634128</v>
      </c>
      <c r="BK495" s="78" t="str">
        <f t="shared" si="912"/>
        <v>Tolerable</v>
      </c>
      <c r="BL495" s="27" t="str">
        <f t="shared" si="898"/>
        <v>No</v>
      </c>
      <c r="BM495" s="53" t="s">
        <v>454</v>
      </c>
      <c r="BN495" s="80"/>
      <c r="BO495" s="84">
        <f t="shared" si="899"/>
        <v>0.74</v>
      </c>
      <c r="BP495" s="83"/>
      <c r="BQ495" s="84" t="str">
        <f t="shared" si="913"/>
        <v/>
      </c>
      <c r="BR495" s="27"/>
      <c r="BS495" s="85" t="str">
        <f t="shared" si="914"/>
        <v/>
      </c>
      <c r="BT495" s="86"/>
      <c r="BU495" s="78">
        <f t="shared" si="900"/>
        <v>19.072164948453608</v>
      </c>
      <c r="BV495" s="78" t="str">
        <f t="shared" si="901"/>
        <v>No tolerable</v>
      </c>
      <c r="BW495" s="84" t="str">
        <f t="shared" si="915"/>
        <v/>
      </c>
      <c r="BX495" s="78" t="str">
        <f t="shared" si="916"/>
        <v/>
      </c>
      <c r="BY495" s="78" t="str">
        <f t="shared" si="917"/>
        <v/>
      </c>
      <c r="BZ495" s="79"/>
      <c r="CA495" s="80"/>
      <c r="CB495" s="84" t="str">
        <f t="shared" si="918"/>
        <v/>
      </c>
      <c r="CC495" s="83"/>
      <c r="CD495" s="84" t="str">
        <f t="shared" si="919"/>
        <v/>
      </c>
      <c r="CE495" s="27"/>
      <c r="CF495" s="85" t="str">
        <f t="shared" si="920"/>
        <v/>
      </c>
      <c r="CG495" s="86"/>
      <c r="CH495" s="78" t="str">
        <f t="shared" si="921"/>
        <v/>
      </c>
      <c r="CI495" s="78" t="str">
        <f t="shared" si="922"/>
        <v/>
      </c>
      <c r="CJ495" s="84" t="str">
        <f t="shared" si="923"/>
        <v/>
      </c>
      <c r="CK495" s="78" t="str">
        <f t="shared" si="924"/>
        <v/>
      </c>
      <c r="CL495" s="78" t="str">
        <f t="shared" si="925"/>
        <v/>
      </c>
      <c r="CM495" s="79"/>
      <c r="CN495" s="80"/>
      <c r="CO495" s="84" t="str">
        <f t="shared" si="926"/>
        <v/>
      </c>
      <c r="CP495" s="83"/>
      <c r="CQ495" s="84" t="str">
        <f t="shared" si="927"/>
        <v/>
      </c>
      <c r="CR495" s="27"/>
      <c r="CS495" s="85" t="str">
        <f t="shared" si="928"/>
        <v/>
      </c>
      <c r="CT495" s="86"/>
      <c r="CU495" s="78" t="str">
        <f t="shared" si="929"/>
        <v/>
      </c>
      <c r="CV495" s="78" t="str">
        <f t="shared" si="930"/>
        <v/>
      </c>
      <c r="CW495" s="84" t="str">
        <f t="shared" si="931"/>
        <v/>
      </c>
      <c r="CX495" s="78" t="str">
        <f t="shared" si="932"/>
        <v/>
      </c>
      <c r="CY495" s="78" t="str">
        <f t="shared" si="933"/>
        <v/>
      </c>
      <c r="CZ495" s="87"/>
    </row>
    <row r="496" spans="1:104" ht="45.75" thickBot="1" x14ac:dyDescent="0.3">
      <c r="A496" s="17">
        <v>493</v>
      </c>
      <c r="B496" s="76" t="str">
        <f t="shared" si="902"/>
        <v>Evaluación, Control y Mejora</v>
      </c>
      <c r="C496" s="76" t="str">
        <f t="shared" si="903"/>
        <v>Generación de residuos</v>
      </c>
      <c r="D496" s="76" t="str">
        <f t="shared" si="904"/>
        <v>Contaminación por generación de residuos recuperables</v>
      </c>
      <c r="E496" s="82">
        <v>43647</v>
      </c>
      <c r="F496" s="168" t="s">
        <v>334</v>
      </c>
      <c r="G496" s="99" t="s">
        <v>177</v>
      </c>
      <c r="H496" s="99" t="s">
        <v>336</v>
      </c>
      <c r="I496" s="77" t="s">
        <v>17</v>
      </c>
      <c r="J496" s="78" t="s">
        <v>92</v>
      </c>
      <c r="K496" s="111" t="s">
        <v>221</v>
      </c>
      <c r="L496" s="53" t="s">
        <v>268</v>
      </c>
      <c r="M496" s="80" t="s">
        <v>68</v>
      </c>
      <c r="N496" s="77" t="s">
        <v>216</v>
      </c>
      <c r="O496" s="77" t="s">
        <v>462</v>
      </c>
      <c r="P496" s="77" t="s">
        <v>23</v>
      </c>
      <c r="Q496" s="77" t="s">
        <v>226</v>
      </c>
      <c r="R496" s="78" t="s">
        <v>71</v>
      </c>
      <c r="S496" s="81" t="s">
        <v>76</v>
      </c>
      <c r="T496" s="82">
        <v>43647</v>
      </c>
      <c r="U496" s="78" t="s">
        <v>101</v>
      </c>
      <c r="V496" s="78" t="s">
        <v>103</v>
      </c>
      <c r="W496" s="78" t="str">
        <f t="shared" si="905"/>
        <v>Moderado</v>
      </c>
      <c r="X496" s="78">
        <f t="shared" si="934"/>
        <v>5</v>
      </c>
      <c r="Y496" s="78">
        <f t="shared" si="935"/>
        <v>3</v>
      </c>
      <c r="Z496" s="78">
        <f t="shared" si="906"/>
        <v>15</v>
      </c>
      <c r="AA496" s="78" t="str">
        <f t="shared" si="907"/>
        <v>Potencialmente no tolerable</v>
      </c>
      <c r="AB496" s="78" t="str">
        <f t="shared" si="908"/>
        <v>No</v>
      </c>
      <c r="AC496" s="53" t="s">
        <v>306</v>
      </c>
      <c r="AD496" s="80" t="s">
        <v>230</v>
      </c>
      <c r="AE496" s="78">
        <v>0</v>
      </c>
      <c r="AF496" s="83">
        <v>0</v>
      </c>
      <c r="AG496" s="84">
        <f t="shared" si="909"/>
        <v>0</v>
      </c>
      <c r="AH496" s="27">
        <v>0</v>
      </c>
      <c r="AI496" s="187">
        <f t="shared" si="886"/>
        <v>0</v>
      </c>
      <c r="AJ496" s="145">
        <v>44006</v>
      </c>
      <c r="AK496" s="145" t="s">
        <v>291</v>
      </c>
      <c r="AL496" s="158" t="str">
        <f>IF(MATRIZASPECTOS[[#This Row],[(2) Tipo de valoración 2020]]="","",IF(MATRIZASPECTOS[[#This Row],[(2) Tipo de valoración 2020]]="Manual","",MATRIZASPECTOS[[#This Row],[Probabilidad]]))</f>
        <v>Certeza</v>
      </c>
      <c r="AM496" s="158" t="str">
        <f>IF(MATRIZASPECTOS[[#This Row],[(2) Tipo de valoración 2020]]="","",IF(MATRIZASPECTOS[[#This Row],[(2) Tipo de valoración 2020]]="Manual","",MATRIZASPECTOS[[#This Row],[Consecuencia]]))</f>
        <v>Moderada</v>
      </c>
      <c r="AN496" s="159" t="str">
        <f t="shared" si="887"/>
        <v>Moderado</v>
      </c>
      <c r="AO496" s="159">
        <f t="shared" si="888"/>
        <v>5</v>
      </c>
      <c r="AP496" s="159">
        <f t="shared" si="889"/>
        <v>3</v>
      </c>
      <c r="AQ496" s="78">
        <f t="shared" si="890"/>
        <v>15</v>
      </c>
      <c r="AR496" s="84">
        <f t="shared" si="891"/>
        <v>15</v>
      </c>
      <c r="AS496" s="78" t="str">
        <f t="shared" si="910"/>
        <v>Potencialmente no tolerable</v>
      </c>
      <c r="AT496" s="78" t="str">
        <f t="shared" si="911"/>
        <v>No</v>
      </c>
      <c r="AU496" s="140" t="s">
        <v>314</v>
      </c>
      <c r="AV496" s="37" t="s">
        <v>230</v>
      </c>
      <c r="AW496" s="27">
        <v>0</v>
      </c>
      <c r="AX496" s="191">
        <v>0</v>
      </c>
      <c r="AY496" s="29">
        <f t="shared" si="892"/>
        <v>0</v>
      </c>
      <c r="AZ496" s="27">
        <v>0</v>
      </c>
      <c r="BA496" s="189">
        <f t="shared" si="893"/>
        <v>0</v>
      </c>
      <c r="BB496" s="145">
        <v>44105</v>
      </c>
      <c r="BC496" s="27" t="s">
        <v>291</v>
      </c>
      <c r="BD496" s="27" t="str">
        <f>IF(MATRIZASPECTOS[[#This Row],[(E) Tipo de valoración extraordinaria 2020]]="","",IF(MATRIZASPECTOS[[#This Row],[(E) Tipo de valoración extraordinaria 2020]]="Manual","",MATRIZASPECTOS[[#This Row],[(2) Probabilidad]]))</f>
        <v>Certeza</v>
      </c>
      <c r="BE496" s="27" t="str">
        <f>IF(MATRIZASPECTOS[[#This Row],[(E) Tipo de valoración extraordinaria 2020]]="","",IF(MATRIZASPECTOS[[#This Row],[(E) Tipo de valoración extraordinaria 2020]]="Manual","",MATRIZASPECTOS[[#This Row],[(2) Consecuencia]]))</f>
        <v>Moderada</v>
      </c>
      <c r="BF496" s="27" t="str">
        <f t="shared" si="894"/>
        <v>Moderado</v>
      </c>
      <c r="BG496" s="27">
        <f t="shared" si="895"/>
        <v>5</v>
      </c>
      <c r="BH496" s="27">
        <f t="shared" si="896"/>
        <v>3</v>
      </c>
      <c r="BI496" s="27">
        <f t="shared" si="885"/>
        <v>15</v>
      </c>
      <c r="BJ496" s="29">
        <f t="shared" si="897"/>
        <v>15</v>
      </c>
      <c r="BK496" s="78" t="str">
        <f t="shared" si="912"/>
        <v>Potencialmente no tolerable</v>
      </c>
      <c r="BL496" s="27" t="str">
        <f t="shared" si="898"/>
        <v>No</v>
      </c>
      <c r="BM496" s="53" t="s">
        <v>450</v>
      </c>
      <c r="BN496" s="80"/>
      <c r="BO496" s="84">
        <f t="shared" si="899"/>
        <v>0</v>
      </c>
      <c r="BP496" s="83"/>
      <c r="BQ496" s="84" t="str">
        <f t="shared" si="913"/>
        <v/>
      </c>
      <c r="BR496" s="27"/>
      <c r="BS496" s="85" t="str">
        <f t="shared" si="914"/>
        <v/>
      </c>
      <c r="BT496" s="86"/>
      <c r="BU496" s="78">
        <f t="shared" si="900"/>
        <v>15</v>
      </c>
      <c r="BV496" s="78" t="str">
        <f t="shared" si="901"/>
        <v>Potencialmente no tolerable</v>
      </c>
      <c r="BW496" s="84" t="str">
        <f t="shared" si="915"/>
        <v/>
      </c>
      <c r="BX496" s="78" t="str">
        <f t="shared" si="916"/>
        <v/>
      </c>
      <c r="BY496" s="78" t="str">
        <f t="shared" si="917"/>
        <v/>
      </c>
      <c r="BZ496" s="79"/>
      <c r="CA496" s="80"/>
      <c r="CB496" s="84" t="str">
        <f t="shared" si="918"/>
        <v/>
      </c>
      <c r="CC496" s="83"/>
      <c r="CD496" s="84" t="str">
        <f t="shared" si="919"/>
        <v/>
      </c>
      <c r="CE496" s="27"/>
      <c r="CF496" s="85" t="str">
        <f t="shared" si="920"/>
        <v/>
      </c>
      <c r="CG496" s="86"/>
      <c r="CH496" s="78" t="str">
        <f t="shared" si="921"/>
        <v/>
      </c>
      <c r="CI496" s="78" t="str">
        <f t="shared" si="922"/>
        <v/>
      </c>
      <c r="CJ496" s="84" t="str">
        <f t="shared" si="923"/>
        <v/>
      </c>
      <c r="CK496" s="78" t="str">
        <f t="shared" si="924"/>
        <v/>
      </c>
      <c r="CL496" s="78" t="str">
        <f t="shared" si="925"/>
        <v/>
      </c>
      <c r="CM496" s="79"/>
      <c r="CN496" s="80"/>
      <c r="CO496" s="84" t="str">
        <f t="shared" si="926"/>
        <v/>
      </c>
      <c r="CP496" s="83"/>
      <c r="CQ496" s="84" t="str">
        <f t="shared" si="927"/>
        <v/>
      </c>
      <c r="CR496" s="27"/>
      <c r="CS496" s="85" t="str">
        <f t="shared" si="928"/>
        <v/>
      </c>
      <c r="CT496" s="86"/>
      <c r="CU496" s="78" t="str">
        <f t="shared" si="929"/>
        <v/>
      </c>
      <c r="CV496" s="78" t="str">
        <f t="shared" si="930"/>
        <v/>
      </c>
      <c r="CW496" s="84" t="str">
        <f t="shared" si="931"/>
        <v/>
      </c>
      <c r="CX496" s="78" t="str">
        <f t="shared" si="932"/>
        <v/>
      </c>
      <c r="CY496" s="78" t="str">
        <f t="shared" si="933"/>
        <v/>
      </c>
      <c r="CZ496" s="87"/>
    </row>
    <row r="497" spans="1:104" ht="45.75" thickBot="1" x14ac:dyDescent="0.3">
      <c r="A497" s="17">
        <v>494</v>
      </c>
      <c r="B497" s="76" t="str">
        <f t="shared" si="902"/>
        <v>Evaluación, Control y Mejora</v>
      </c>
      <c r="C497" s="76" t="str">
        <f t="shared" si="903"/>
        <v>Generación de residuos</v>
      </c>
      <c r="D497" s="76" t="str">
        <f t="shared" si="904"/>
        <v>Contaminación por generación de residuos reutilizables</v>
      </c>
      <c r="E497" s="82">
        <v>43647</v>
      </c>
      <c r="F497" s="168" t="s">
        <v>334</v>
      </c>
      <c r="G497" s="99" t="s">
        <v>177</v>
      </c>
      <c r="H497" s="99" t="s">
        <v>336</v>
      </c>
      <c r="I497" s="77" t="s">
        <v>17</v>
      </c>
      <c r="J497" s="78" t="s">
        <v>92</v>
      </c>
      <c r="K497" s="111" t="s">
        <v>221</v>
      </c>
      <c r="L497" s="53" t="s">
        <v>268</v>
      </c>
      <c r="M497" s="80" t="s">
        <v>68</v>
      </c>
      <c r="N497" s="77" t="s">
        <v>210</v>
      </c>
      <c r="O497" s="77" t="s">
        <v>462</v>
      </c>
      <c r="P497" s="77" t="s">
        <v>23</v>
      </c>
      <c r="Q497" s="77" t="s">
        <v>227</v>
      </c>
      <c r="R497" s="78" t="s">
        <v>71</v>
      </c>
      <c r="S497" s="81" t="s">
        <v>76</v>
      </c>
      <c r="T497" s="82">
        <v>43647</v>
      </c>
      <c r="U497" s="78" t="s">
        <v>101</v>
      </c>
      <c r="V497" s="78" t="s">
        <v>103</v>
      </c>
      <c r="W497" s="78" t="str">
        <f t="shared" si="905"/>
        <v>Moderado</v>
      </c>
      <c r="X497" s="78">
        <f t="shared" si="934"/>
        <v>5</v>
      </c>
      <c r="Y497" s="78">
        <f t="shared" si="935"/>
        <v>3</v>
      </c>
      <c r="Z497" s="78">
        <f t="shared" si="906"/>
        <v>15</v>
      </c>
      <c r="AA497" s="78" t="str">
        <f t="shared" si="907"/>
        <v>Potencialmente no tolerable</v>
      </c>
      <c r="AB497" s="78" t="str">
        <f t="shared" si="908"/>
        <v>No</v>
      </c>
      <c r="AC497" s="53" t="s">
        <v>306</v>
      </c>
      <c r="AD497" s="80" t="s">
        <v>230</v>
      </c>
      <c r="AE497" s="78">
        <v>0</v>
      </c>
      <c r="AF497" s="83">
        <v>0</v>
      </c>
      <c r="AG497" s="84">
        <f t="shared" si="909"/>
        <v>0</v>
      </c>
      <c r="AH497" s="27">
        <v>0</v>
      </c>
      <c r="AI497" s="187">
        <f t="shared" si="886"/>
        <v>0</v>
      </c>
      <c r="AJ497" s="145">
        <v>44006</v>
      </c>
      <c r="AK497" s="145" t="s">
        <v>291</v>
      </c>
      <c r="AL497" s="158" t="str">
        <f>IF(MATRIZASPECTOS[[#This Row],[(2) Tipo de valoración 2020]]="","",IF(MATRIZASPECTOS[[#This Row],[(2) Tipo de valoración 2020]]="Manual","",MATRIZASPECTOS[[#This Row],[Probabilidad]]))</f>
        <v>Certeza</v>
      </c>
      <c r="AM497" s="158" t="str">
        <f>IF(MATRIZASPECTOS[[#This Row],[(2) Tipo de valoración 2020]]="","",IF(MATRIZASPECTOS[[#This Row],[(2) Tipo de valoración 2020]]="Manual","",MATRIZASPECTOS[[#This Row],[Consecuencia]]))</f>
        <v>Moderada</v>
      </c>
      <c r="AN497" s="159" t="str">
        <f t="shared" si="887"/>
        <v>Moderado</v>
      </c>
      <c r="AO497" s="159">
        <f t="shared" si="888"/>
        <v>5</v>
      </c>
      <c r="AP497" s="159">
        <f t="shared" si="889"/>
        <v>3</v>
      </c>
      <c r="AQ497" s="78">
        <f t="shared" si="890"/>
        <v>15</v>
      </c>
      <c r="AR497" s="84">
        <f t="shared" si="891"/>
        <v>15</v>
      </c>
      <c r="AS497" s="78" t="str">
        <f t="shared" si="910"/>
        <v>Potencialmente no tolerable</v>
      </c>
      <c r="AT497" s="78" t="str">
        <f t="shared" si="911"/>
        <v>No</v>
      </c>
      <c r="AU497" s="140" t="s">
        <v>314</v>
      </c>
      <c r="AV497" s="37" t="s">
        <v>230</v>
      </c>
      <c r="AW497" s="27">
        <v>0</v>
      </c>
      <c r="AX497" s="191">
        <v>0</v>
      </c>
      <c r="AY497" s="29">
        <f t="shared" si="892"/>
        <v>0</v>
      </c>
      <c r="AZ497" s="27">
        <v>0</v>
      </c>
      <c r="BA497" s="189">
        <f t="shared" si="893"/>
        <v>0</v>
      </c>
      <c r="BB497" s="145">
        <v>44105</v>
      </c>
      <c r="BC497" s="27" t="s">
        <v>291</v>
      </c>
      <c r="BD497" s="27" t="str">
        <f>IF(MATRIZASPECTOS[[#This Row],[(E) Tipo de valoración extraordinaria 2020]]="","",IF(MATRIZASPECTOS[[#This Row],[(E) Tipo de valoración extraordinaria 2020]]="Manual","",MATRIZASPECTOS[[#This Row],[(2) Probabilidad]]))</f>
        <v>Certeza</v>
      </c>
      <c r="BE497" s="27" t="str">
        <f>IF(MATRIZASPECTOS[[#This Row],[(E) Tipo de valoración extraordinaria 2020]]="","",IF(MATRIZASPECTOS[[#This Row],[(E) Tipo de valoración extraordinaria 2020]]="Manual","",MATRIZASPECTOS[[#This Row],[(2) Consecuencia]]))</f>
        <v>Moderada</v>
      </c>
      <c r="BF497" s="27" t="str">
        <f t="shared" si="894"/>
        <v>Moderado</v>
      </c>
      <c r="BG497" s="27">
        <f t="shared" si="895"/>
        <v>5</v>
      </c>
      <c r="BH497" s="27">
        <f t="shared" si="896"/>
        <v>3</v>
      </c>
      <c r="BI497" s="27">
        <f t="shared" si="885"/>
        <v>15</v>
      </c>
      <c r="BJ497" s="29">
        <f t="shared" si="897"/>
        <v>15</v>
      </c>
      <c r="BK497" s="78" t="str">
        <f t="shared" si="912"/>
        <v>Potencialmente no tolerable</v>
      </c>
      <c r="BL497" s="27" t="str">
        <f t="shared" si="898"/>
        <v>No</v>
      </c>
      <c r="BM497" s="53" t="s">
        <v>450</v>
      </c>
      <c r="BN497" s="80"/>
      <c r="BO497" s="84">
        <f t="shared" si="899"/>
        <v>0</v>
      </c>
      <c r="BP497" s="83"/>
      <c r="BQ497" s="84" t="str">
        <f t="shared" si="913"/>
        <v/>
      </c>
      <c r="BR497" s="27"/>
      <c r="BS497" s="85" t="str">
        <f t="shared" si="914"/>
        <v/>
      </c>
      <c r="BT497" s="86"/>
      <c r="BU497" s="78">
        <f t="shared" si="900"/>
        <v>15</v>
      </c>
      <c r="BV497" s="78" t="str">
        <f t="shared" si="901"/>
        <v>Potencialmente no tolerable</v>
      </c>
      <c r="BW497" s="84" t="str">
        <f t="shared" si="915"/>
        <v/>
      </c>
      <c r="BX497" s="78" t="str">
        <f t="shared" si="916"/>
        <v/>
      </c>
      <c r="BY497" s="78" t="str">
        <f t="shared" si="917"/>
        <v/>
      </c>
      <c r="BZ497" s="79"/>
      <c r="CA497" s="80"/>
      <c r="CB497" s="84" t="str">
        <f t="shared" si="918"/>
        <v/>
      </c>
      <c r="CC497" s="83"/>
      <c r="CD497" s="84" t="str">
        <f t="shared" si="919"/>
        <v/>
      </c>
      <c r="CE497" s="27"/>
      <c r="CF497" s="85" t="str">
        <f t="shared" si="920"/>
        <v/>
      </c>
      <c r="CG497" s="86"/>
      <c r="CH497" s="78" t="str">
        <f t="shared" si="921"/>
        <v/>
      </c>
      <c r="CI497" s="78" t="str">
        <f t="shared" si="922"/>
        <v/>
      </c>
      <c r="CJ497" s="84" t="str">
        <f t="shared" si="923"/>
        <v/>
      </c>
      <c r="CK497" s="78" t="str">
        <f t="shared" si="924"/>
        <v/>
      </c>
      <c r="CL497" s="78" t="str">
        <f t="shared" si="925"/>
        <v/>
      </c>
      <c r="CM497" s="79"/>
      <c r="CN497" s="80"/>
      <c r="CO497" s="84" t="str">
        <f t="shared" si="926"/>
        <v/>
      </c>
      <c r="CP497" s="83"/>
      <c r="CQ497" s="84" t="str">
        <f t="shared" si="927"/>
        <v/>
      </c>
      <c r="CR497" s="27"/>
      <c r="CS497" s="85" t="str">
        <f t="shared" si="928"/>
        <v/>
      </c>
      <c r="CT497" s="86"/>
      <c r="CU497" s="78" t="str">
        <f t="shared" si="929"/>
        <v/>
      </c>
      <c r="CV497" s="78" t="str">
        <f t="shared" si="930"/>
        <v/>
      </c>
      <c r="CW497" s="84" t="str">
        <f t="shared" si="931"/>
        <v/>
      </c>
      <c r="CX497" s="78" t="str">
        <f t="shared" si="932"/>
        <v/>
      </c>
      <c r="CY497" s="78" t="str">
        <f t="shared" si="933"/>
        <v/>
      </c>
      <c r="CZ497" s="87"/>
    </row>
    <row r="498" spans="1:104" ht="45.75" thickBot="1" x14ac:dyDescent="0.3">
      <c r="A498" s="17">
        <v>495</v>
      </c>
      <c r="B498" s="76" t="str">
        <f t="shared" si="902"/>
        <v>Evaluación, Control y Mejora</v>
      </c>
      <c r="C498" s="76" t="str">
        <f t="shared" si="903"/>
        <v>Generación de residuos</v>
      </c>
      <c r="D498" s="76" t="str">
        <f t="shared" si="904"/>
        <v>Contaminación por generación de residuos de aparatos eléctricos y electrónicos</v>
      </c>
      <c r="E498" s="82">
        <v>43647</v>
      </c>
      <c r="F498" s="168" t="s">
        <v>334</v>
      </c>
      <c r="G498" s="99" t="s">
        <v>177</v>
      </c>
      <c r="H498" s="99" t="s">
        <v>336</v>
      </c>
      <c r="I498" s="77" t="s">
        <v>17</v>
      </c>
      <c r="J498" s="78" t="s">
        <v>92</v>
      </c>
      <c r="K498" s="111" t="s">
        <v>221</v>
      </c>
      <c r="L498" s="53" t="s">
        <v>268</v>
      </c>
      <c r="M498" s="80" t="s">
        <v>68</v>
      </c>
      <c r="N498" s="77" t="s">
        <v>214</v>
      </c>
      <c r="O498" s="77" t="s">
        <v>462</v>
      </c>
      <c r="P498" s="77" t="s">
        <v>23</v>
      </c>
      <c r="Q498" s="77" t="s">
        <v>58</v>
      </c>
      <c r="R498" s="78" t="s">
        <v>71</v>
      </c>
      <c r="S498" s="81" t="s">
        <v>76</v>
      </c>
      <c r="T498" s="82">
        <v>43647</v>
      </c>
      <c r="U498" s="78" t="s">
        <v>101</v>
      </c>
      <c r="V498" s="78" t="s">
        <v>103</v>
      </c>
      <c r="W498" s="78" t="str">
        <f t="shared" si="905"/>
        <v>Moderado</v>
      </c>
      <c r="X498" s="78">
        <f t="shared" si="934"/>
        <v>5</v>
      </c>
      <c r="Y498" s="78">
        <f t="shared" si="935"/>
        <v>3</v>
      </c>
      <c r="Z498" s="78">
        <f t="shared" si="906"/>
        <v>15</v>
      </c>
      <c r="AA498" s="78" t="str">
        <f t="shared" si="907"/>
        <v>Potencialmente no tolerable</v>
      </c>
      <c r="AB498" s="78" t="str">
        <f t="shared" si="908"/>
        <v>No</v>
      </c>
      <c r="AC498" s="53" t="s">
        <v>306</v>
      </c>
      <c r="AD498" s="71" t="s">
        <v>230</v>
      </c>
      <c r="AE498" s="89">
        <v>0</v>
      </c>
      <c r="AF498" s="93">
        <v>0</v>
      </c>
      <c r="AG498" s="84">
        <f t="shared" si="909"/>
        <v>0</v>
      </c>
      <c r="AH498" s="27">
        <v>0</v>
      </c>
      <c r="AI498" s="187">
        <f t="shared" si="886"/>
        <v>0</v>
      </c>
      <c r="AJ498" s="145">
        <v>44006</v>
      </c>
      <c r="AK498" s="145" t="s">
        <v>291</v>
      </c>
      <c r="AL498" s="158" t="str">
        <f>IF(MATRIZASPECTOS[[#This Row],[(2) Tipo de valoración 2020]]="","",IF(MATRIZASPECTOS[[#This Row],[(2) Tipo de valoración 2020]]="Manual","",MATRIZASPECTOS[[#This Row],[Probabilidad]]))</f>
        <v>Certeza</v>
      </c>
      <c r="AM498" s="158" t="str">
        <f>IF(MATRIZASPECTOS[[#This Row],[(2) Tipo de valoración 2020]]="","",IF(MATRIZASPECTOS[[#This Row],[(2) Tipo de valoración 2020]]="Manual","",MATRIZASPECTOS[[#This Row],[Consecuencia]]))</f>
        <v>Moderada</v>
      </c>
      <c r="AN498" s="159" t="str">
        <f t="shared" si="887"/>
        <v>Moderado</v>
      </c>
      <c r="AO498" s="159">
        <f t="shared" si="888"/>
        <v>5</v>
      </c>
      <c r="AP498" s="159">
        <f t="shared" si="889"/>
        <v>3</v>
      </c>
      <c r="AQ498" s="78">
        <f t="shared" si="890"/>
        <v>15</v>
      </c>
      <c r="AR498" s="84">
        <f t="shared" si="891"/>
        <v>15</v>
      </c>
      <c r="AS498" s="78" t="str">
        <f t="shared" si="910"/>
        <v>Potencialmente no tolerable</v>
      </c>
      <c r="AT498" s="78" t="str">
        <f t="shared" si="911"/>
        <v>No</v>
      </c>
      <c r="AU498" s="140" t="s">
        <v>314</v>
      </c>
      <c r="AV498" s="37" t="s">
        <v>230</v>
      </c>
      <c r="AW498" s="27">
        <v>0</v>
      </c>
      <c r="AX498" s="191">
        <v>0</v>
      </c>
      <c r="AY498" s="29">
        <f t="shared" si="892"/>
        <v>0</v>
      </c>
      <c r="AZ498" s="27">
        <v>0</v>
      </c>
      <c r="BA498" s="189">
        <f t="shared" si="893"/>
        <v>0</v>
      </c>
      <c r="BB498" s="142">
        <v>44105</v>
      </c>
      <c r="BC498" s="27" t="s">
        <v>291</v>
      </c>
      <c r="BD498" s="27" t="str">
        <f>IF(MATRIZASPECTOS[[#This Row],[(E) Tipo de valoración extraordinaria 2020]]="","",IF(MATRIZASPECTOS[[#This Row],[(E) Tipo de valoración extraordinaria 2020]]="Manual","",MATRIZASPECTOS[[#This Row],[(2) Probabilidad]]))</f>
        <v>Certeza</v>
      </c>
      <c r="BE498" s="27" t="str">
        <f>IF(MATRIZASPECTOS[[#This Row],[(E) Tipo de valoración extraordinaria 2020]]="","",IF(MATRIZASPECTOS[[#This Row],[(E) Tipo de valoración extraordinaria 2020]]="Manual","",MATRIZASPECTOS[[#This Row],[(2) Consecuencia]]))</f>
        <v>Moderada</v>
      </c>
      <c r="BF498" s="27" t="str">
        <f t="shared" si="894"/>
        <v>Moderado</v>
      </c>
      <c r="BG498" s="27">
        <f t="shared" si="895"/>
        <v>5</v>
      </c>
      <c r="BH498" s="27">
        <f t="shared" si="896"/>
        <v>3</v>
      </c>
      <c r="BI498" s="27">
        <f t="shared" si="885"/>
        <v>15</v>
      </c>
      <c r="BJ498" s="29">
        <f t="shared" si="897"/>
        <v>15</v>
      </c>
      <c r="BK498" s="78" t="str">
        <f t="shared" si="912"/>
        <v>Potencialmente no tolerable</v>
      </c>
      <c r="BL498" s="27" t="str">
        <f t="shared" si="898"/>
        <v>No</v>
      </c>
      <c r="BM498" s="53" t="s">
        <v>420</v>
      </c>
      <c r="BN498" s="80"/>
      <c r="BO498" s="84">
        <f t="shared" si="899"/>
        <v>0</v>
      </c>
      <c r="BP498" s="83"/>
      <c r="BQ498" s="84" t="str">
        <f t="shared" si="913"/>
        <v/>
      </c>
      <c r="BR498" s="27"/>
      <c r="BS498" s="85" t="str">
        <f t="shared" si="914"/>
        <v/>
      </c>
      <c r="BT498" s="86"/>
      <c r="BU498" s="78">
        <f t="shared" si="900"/>
        <v>15</v>
      </c>
      <c r="BV498" s="78" t="str">
        <f t="shared" si="901"/>
        <v>Potencialmente no tolerable</v>
      </c>
      <c r="BW498" s="84" t="str">
        <f t="shared" si="915"/>
        <v/>
      </c>
      <c r="BX498" s="78" t="str">
        <f t="shared" si="916"/>
        <v/>
      </c>
      <c r="BY498" s="78" t="str">
        <f t="shared" si="917"/>
        <v/>
      </c>
      <c r="BZ498" s="79"/>
      <c r="CA498" s="80"/>
      <c r="CB498" s="84" t="str">
        <f t="shared" si="918"/>
        <v/>
      </c>
      <c r="CC498" s="83"/>
      <c r="CD498" s="84" t="str">
        <f t="shared" si="919"/>
        <v/>
      </c>
      <c r="CE498" s="27"/>
      <c r="CF498" s="85" t="str">
        <f t="shared" si="920"/>
        <v/>
      </c>
      <c r="CG498" s="86"/>
      <c r="CH498" s="78" t="str">
        <f t="shared" si="921"/>
        <v/>
      </c>
      <c r="CI498" s="78" t="str">
        <f t="shared" si="922"/>
        <v/>
      </c>
      <c r="CJ498" s="84" t="str">
        <f t="shared" si="923"/>
        <v/>
      </c>
      <c r="CK498" s="78" t="str">
        <f t="shared" si="924"/>
        <v/>
      </c>
      <c r="CL498" s="78" t="str">
        <f t="shared" si="925"/>
        <v/>
      </c>
      <c r="CM498" s="79"/>
      <c r="CN498" s="80"/>
      <c r="CO498" s="84" t="str">
        <f t="shared" si="926"/>
        <v/>
      </c>
      <c r="CP498" s="83"/>
      <c r="CQ498" s="84" t="str">
        <f t="shared" si="927"/>
        <v/>
      </c>
      <c r="CR498" s="27"/>
      <c r="CS498" s="85" t="str">
        <f t="shared" si="928"/>
        <v/>
      </c>
      <c r="CT498" s="86"/>
      <c r="CU498" s="78" t="str">
        <f t="shared" si="929"/>
        <v/>
      </c>
      <c r="CV498" s="78" t="str">
        <f t="shared" si="930"/>
        <v/>
      </c>
      <c r="CW498" s="84" t="str">
        <f t="shared" si="931"/>
        <v/>
      </c>
      <c r="CX498" s="78" t="str">
        <f t="shared" si="932"/>
        <v/>
      </c>
      <c r="CY498" s="78" t="str">
        <f t="shared" si="933"/>
        <v/>
      </c>
      <c r="CZ498" s="87"/>
    </row>
    <row r="499" spans="1:104" ht="45.75" thickBot="1" x14ac:dyDescent="0.3">
      <c r="A499" s="17">
        <v>496</v>
      </c>
      <c r="B499" s="76" t="str">
        <f t="shared" si="902"/>
        <v>Evaluación, Control y Mejora</v>
      </c>
      <c r="C499" s="76" t="str">
        <f t="shared" si="903"/>
        <v>Generación de residuos</v>
      </c>
      <c r="D499" s="76" t="str">
        <f t="shared" si="904"/>
        <v>Contaminación por generación de residuos de escombro</v>
      </c>
      <c r="E499" s="82">
        <v>43647</v>
      </c>
      <c r="F499" s="168" t="s">
        <v>334</v>
      </c>
      <c r="G499" s="99" t="s">
        <v>177</v>
      </c>
      <c r="H499" s="99" t="s">
        <v>336</v>
      </c>
      <c r="I499" s="77" t="s">
        <v>17</v>
      </c>
      <c r="J499" s="78" t="s">
        <v>92</v>
      </c>
      <c r="K499" s="111" t="s">
        <v>221</v>
      </c>
      <c r="L499" s="53" t="s">
        <v>268</v>
      </c>
      <c r="M499" s="80" t="s">
        <v>68</v>
      </c>
      <c r="N499" s="77" t="s">
        <v>224</v>
      </c>
      <c r="O499" s="77" t="s">
        <v>462</v>
      </c>
      <c r="P499" s="77" t="s">
        <v>23</v>
      </c>
      <c r="Q499" s="77" t="s">
        <v>57</v>
      </c>
      <c r="R499" s="78" t="s">
        <v>71</v>
      </c>
      <c r="S499" s="81" t="s">
        <v>76</v>
      </c>
      <c r="T499" s="82">
        <v>43647</v>
      </c>
      <c r="U499" s="78" t="s">
        <v>99</v>
      </c>
      <c r="V499" s="78" t="s">
        <v>104</v>
      </c>
      <c r="W499" s="78" t="str">
        <f t="shared" si="905"/>
        <v>Bajo</v>
      </c>
      <c r="X499" s="78">
        <f t="shared" si="934"/>
        <v>1</v>
      </c>
      <c r="Y499" s="78">
        <f t="shared" si="935"/>
        <v>5</v>
      </c>
      <c r="Z499" s="78">
        <f t="shared" si="906"/>
        <v>5</v>
      </c>
      <c r="AA499" s="78" t="str">
        <f t="shared" si="907"/>
        <v>Tolerable</v>
      </c>
      <c r="AB499" s="78" t="str">
        <f t="shared" si="908"/>
        <v>No</v>
      </c>
      <c r="AC499" s="53" t="s">
        <v>306</v>
      </c>
      <c r="AD499" s="80" t="s">
        <v>230</v>
      </c>
      <c r="AE499" s="78">
        <v>0</v>
      </c>
      <c r="AF499" s="83">
        <v>0</v>
      </c>
      <c r="AG499" s="84">
        <f t="shared" si="909"/>
        <v>0</v>
      </c>
      <c r="AH499" s="27">
        <v>0</v>
      </c>
      <c r="AI499" s="187">
        <f t="shared" si="886"/>
        <v>0</v>
      </c>
      <c r="AJ499" s="145">
        <v>44006</v>
      </c>
      <c r="AK499" s="145" t="s">
        <v>291</v>
      </c>
      <c r="AL499" s="158" t="str">
        <f>IF(MATRIZASPECTOS[[#This Row],[(2) Tipo de valoración 2020]]="","",IF(MATRIZASPECTOS[[#This Row],[(2) Tipo de valoración 2020]]="Manual","",MATRIZASPECTOS[[#This Row],[Probabilidad]]))</f>
        <v>Improbable</v>
      </c>
      <c r="AM499" s="158" t="str">
        <f>IF(MATRIZASPECTOS[[#This Row],[(2) Tipo de valoración 2020]]="","",IF(MATRIZASPECTOS[[#This Row],[(2) Tipo de valoración 2020]]="Manual","",MATRIZASPECTOS[[#This Row],[Consecuencia]]))</f>
        <v>Alta</v>
      </c>
      <c r="AN499" s="159" t="str">
        <f t="shared" si="887"/>
        <v>Bajo</v>
      </c>
      <c r="AO499" s="159">
        <f t="shared" si="888"/>
        <v>1</v>
      </c>
      <c r="AP499" s="159">
        <f t="shared" si="889"/>
        <v>5</v>
      </c>
      <c r="AQ499" s="78">
        <f t="shared" si="890"/>
        <v>5</v>
      </c>
      <c r="AR499" s="84">
        <f t="shared" si="891"/>
        <v>5</v>
      </c>
      <c r="AS499" s="78" t="str">
        <f t="shared" si="910"/>
        <v>Tolerable</v>
      </c>
      <c r="AT499" s="78" t="str">
        <f t="shared" si="911"/>
        <v>No</v>
      </c>
      <c r="AU499" s="140" t="s">
        <v>314</v>
      </c>
      <c r="AV499" s="37" t="s">
        <v>230</v>
      </c>
      <c r="AW499" s="27">
        <v>0</v>
      </c>
      <c r="AX499" s="191">
        <v>0</v>
      </c>
      <c r="AY499" s="29">
        <f t="shared" si="892"/>
        <v>0</v>
      </c>
      <c r="AZ499" s="27">
        <v>0</v>
      </c>
      <c r="BA499" s="189">
        <f t="shared" si="893"/>
        <v>0</v>
      </c>
      <c r="BB499" s="142">
        <v>44105</v>
      </c>
      <c r="BC499" s="27" t="s">
        <v>291</v>
      </c>
      <c r="BD499" s="27" t="str">
        <f>IF(MATRIZASPECTOS[[#This Row],[(E) Tipo de valoración extraordinaria 2020]]="","",IF(MATRIZASPECTOS[[#This Row],[(E) Tipo de valoración extraordinaria 2020]]="Manual","",MATRIZASPECTOS[[#This Row],[(2) Probabilidad]]))</f>
        <v>Improbable</v>
      </c>
      <c r="BE499" s="27" t="str">
        <f>IF(MATRIZASPECTOS[[#This Row],[(E) Tipo de valoración extraordinaria 2020]]="","",IF(MATRIZASPECTOS[[#This Row],[(E) Tipo de valoración extraordinaria 2020]]="Manual","",MATRIZASPECTOS[[#This Row],[(2) Consecuencia]]))</f>
        <v>Alta</v>
      </c>
      <c r="BF499" s="27" t="str">
        <f t="shared" si="894"/>
        <v>Bajo</v>
      </c>
      <c r="BG499" s="27">
        <f t="shared" si="895"/>
        <v>1</v>
      </c>
      <c r="BH499" s="27">
        <f t="shared" si="896"/>
        <v>5</v>
      </c>
      <c r="BI499" s="27">
        <f t="shared" si="885"/>
        <v>5</v>
      </c>
      <c r="BJ499" s="29">
        <f t="shared" si="897"/>
        <v>5</v>
      </c>
      <c r="BK499" s="78" t="str">
        <f t="shared" si="912"/>
        <v>Tolerable</v>
      </c>
      <c r="BL499" s="27" t="str">
        <f t="shared" si="898"/>
        <v>No</v>
      </c>
      <c r="BM499" s="53" t="s">
        <v>421</v>
      </c>
      <c r="BN499" s="80"/>
      <c r="BO499" s="84">
        <f t="shared" si="899"/>
        <v>0</v>
      </c>
      <c r="BP499" s="83"/>
      <c r="BQ499" s="84" t="str">
        <f t="shared" si="913"/>
        <v/>
      </c>
      <c r="BR499" s="27"/>
      <c r="BS499" s="85" t="str">
        <f t="shared" si="914"/>
        <v/>
      </c>
      <c r="BT499" s="86"/>
      <c r="BU499" s="78">
        <f t="shared" si="900"/>
        <v>5</v>
      </c>
      <c r="BV499" s="78" t="str">
        <f t="shared" si="901"/>
        <v>Tolerable</v>
      </c>
      <c r="BW499" s="84" t="str">
        <f t="shared" si="915"/>
        <v/>
      </c>
      <c r="BX499" s="78" t="str">
        <f t="shared" si="916"/>
        <v/>
      </c>
      <c r="BY499" s="78" t="str">
        <f t="shared" si="917"/>
        <v/>
      </c>
      <c r="BZ499" s="79"/>
      <c r="CA499" s="80"/>
      <c r="CB499" s="84" t="str">
        <f t="shared" si="918"/>
        <v/>
      </c>
      <c r="CC499" s="83"/>
      <c r="CD499" s="84" t="str">
        <f t="shared" si="919"/>
        <v/>
      </c>
      <c r="CE499" s="27"/>
      <c r="CF499" s="85" t="str">
        <f t="shared" si="920"/>
        <v/>
      </c>
      <c r="CG499" s="86"/>
      <c r="CH499" s="78" t="str">
        <f t="shared" si="921"/>
        <v/>
      </c>
      <c r="CI499" s="78" t="str">
        <f t="shared" si="922"/>
        <v/>
      </c>
      <c r="CJ499" s="84" t="str">
        <f t="shared" si="923"/>
        <v/>
      </c>
      <c r="CK499" s="78" t="str">
        <f t="shared" si="924"/>
        <v/>
      </c>
      <c r="CL499" s="78" t="str">
        <f t="shared" si="925"/>
        <v/>
      </c>
      <c r="CM499" s="79"/>
      <c r="CN499" s="80"/>
      <c r="CO499" s="84" t="str">
        <f t="shared" si="926"/>
        <v/>
      </c>
      <c r="CP499" s="83"/>
      <c r="CQ499" s="84" t="str">
        <f t="shared" si="927"/>
        <v/>
      </c>
      <c r="CR499" s="27"/>
      <c r="CS499" s="85" t="str">
        <f t="shared" si="928"/>
        <v/>
      </c>
      <c r="CT499" s="86"/>
      <c r="CU499" s="78" t="str">
        <f t="shared" si="929"/>
        <v/>
      </c>
      <c r="CV499" s="78" t="str">
        <f t="shared" si="930"/>
        <v/>
      </c>
      <c r="CW499" s="84" t="str">
        <f t="shared" si="931"/>
        <v/>
      </c>
      <c r="CX499" s="78" t="str">
        <f t="shared" si="932"/>
        <v/>
      </c>
      <c r="CY499" s="78" t="str">
        <f t="shared" si="933"/>
        <v/>
      </c>
      <c r="CZ499" s="87"/>
    </row>
    <row r="500" spans="1:104" ht="45.75" thickBot="1" x14ac:dyDescent="0.3">
      <c r="A500" s="17">
        <v>497</v>
      </c>
      <c r="B500" s="88" t="str">
        <f t="shared" si="902"/>
        <v>Evaluación, Control y Mejora</v>
      </c>
      <c r="C500" s="88" t="str">
        <f t="shared" si="903"/>
        <v>Generación de residuos</v>
      </c>
      <c r="D500" s="88" t="str">
        <f t="shared" si="904"/>
        <v>Contaminación por generación de residuos peligrosos</v>
      </c>
      <c r="E500" s="92">
        <v>43647</v>
      </c>
      <c r="F500" s="169" t="s">
        <v>334</v>
      </c>
      <c r="G500" s="99" t="s">
        <v>177</v>
      </c>
      <c r="H500" s="99" t="s">
        <v>336</v>
      </c>
      <c r="I500" s="101" t="s">
        <v>17</v>
      </c>
      <c r="J500" s="89" t="s">
        <v>92</v>
      </c>
      <c r="K500" s="105" t="s">
        <v>222</v>
      </c>
      <c r="L500" s="53" t="s">
        <v>268</v>
      </c>
      <c r="M500" s="91" t="s">
        <v>68</v>
      </c>
      <c r="N500" s="101" t="s">
        <v>225</v>
      </c>
      <c r="O500" s="101" t="s">
        <v>462</v>
      </c>
      <c r="P500" s="101" t="s">
        <v>23</v>
      </c>
      <c r="Q500" s="101" t="s">
        <v>56</v>
      </c>
      <c r="R500" s="89" t="s">
        <v>71</v>
      </c>
      <c r="S500" s="102" t="s">
        <v>76</v>
      </c>
      <c r="T500" s="92">
        <v>43647</v>
      </c>
      <c r="U500" s="89" t="s">
        <v>99</v>
      </c>
      <c r="V500" s="89" t="s">
        <v>103</v>
      </c>
      <c r="W500" s="89" t="str">
        <f t="shared" si="905"/>
        <v>Bajo</v>
      </c>
      <c r="X500" s="89">
        <f t="shared" si="934"/>
        <v>1</v>
      </c>
      <c r="Y500" s="89">
        <f t="shared" si="935"/>
        <v>3</v>
      </c>
      <c r="Z500" s="89">
        <f t="shared" si="906"/>
        <v>3</v>
      </c>
      <c r="AA500" s="89" t="str">
        <f t="shared" si="907"/>
        <v>Tolerable</v>
      </c>
      <c r="AB500" s="89" t="str">
        <f t="shared" si="908"/>
        <v>No</v>
      </c>
      <c r="AC500" s="53" t="s">
        <v>306</v>
      </c>
      <c r="AD500" s="80" t="s">
        <v>230</v>
      </c>
      <c r="AE500" s="78">
        <v>0</v>
      </c>
      <c r="AF500" s="83">
        <v>0</v>
      </c>
      <c r="AG500" s="94">
        <f t="shared" si="909"/>
        <v>0</v>
      </c>
      <c r="AH500" s="69">
        <v>0</v>
      </c>
      <c r="AI500" s="186">
        <f t="shared" si="886"/>
        <v>0</v>
      </c>
      <c r="AJ500" s="144">
        <v>44006</v>
      </c>
      <c r="AK500" s="144" t="s">
        <v>291</v>
      </c>
      <c r="AL500" s="156" t="str">
        <f>IF(MATRIZASPECTOS[[#This Row],[(2) Tipo de valoración 2020]]="","",IF(MATRIZASPECTOS[[#This Row],[(2) Tipo de valoración 2020]]="Manual","",MATRIZASPECTOS[[#This Row],[Probabilidad]]))</f>
        <v>Improbable</v>
      </c>
      <c r="AM500" s="156" t="str">
        <f>IF(MATRIZASPECTOS[[#This Row],[(2) Tipo de valoración 2020]]="","",IF(MATRIZASPECTOS[[#This Row],[(2) Tipo de valoración 2020]]="Manual","",MATRIZASPECTOS[[#This Row],[Consecuencia]]))</f>
        <v>Moderada</v>
      </c>
      <c r="AN500" s="157" t="str">
        <f t="shared" si="887"/>
        <v>Bajo</v>
      </c>
      <c r="AO500" s="157">
        <f t="shared" si="888"/>
        <v>1</v>
      </c>
      <c r="AP500" s="157">
        <f t="shared" si="889"/>
        <v>3</v>
      </c>
      <c r="AQ500" s="89">
        <f t="shared" si="890"/>
        <v>3</v>
      </c>
      <c r="AR500" s="94">
        <f t="shared" si="891"/>
        <v>3</v>
      </c>
      <c r="AS500" s="89" t="str">
        <f t="shared" si="910"/>
        <v>Tolerable</v>
      </c>
      <c r="AT500" s="89" t="str">
        <f t="shared" si="911"/>
        <v>No</v>
      </c>
      <c r="AU500" s="140" t="s">
        <v>314</v>
      </c>
      <c r="AV500" s="37" t="s">
        <v>230</v>
      </c>
      <c r="AW500" s="27">
        <v>0</v>
      </c>
      <c r="AX500" s="191">
        <v>0</v>
      </c>
      <c r="AY500" s="29">
        <f t="shared" si="892"/>
        <v>0</v>
      </c>
      <c r="AZ500" s="27">
        <v>0</v>
      </c>
      <c r="BA500" s="189">
        <f t="shared" si="893"/>
        <v>0</v>
      </c>
      <c r="BB500" s="142">
        <v>44105</v>
      </c>
      <c r="BC500" s="27" t="s">
        <v>291</v>
      </c>
      <c r="BD500" s="27" t="str">
        <f>IF(MATRIZASPECTOS[[#This Row],[(E) Tipo de valoración extraordinaria 2020]]="","",IF(MATRIZASPECTOS[[#This Row],[(E) Tipo de valoración extraordinaria 2020]]="Manual","",MATRIZASPECTOS[[#This Row],[(2) Probabilidad]]))</f>
        <v>Improbable</v>
      </c>
      <c r="BE500" s="27" t="str">
        <f>IF(MATRIZASPECTOS[[#This Row],[(E) Tipo de valoración extraordinaria 2020]]="","",IF(MATRIZASPECTOS[[#This Row],[(E) Tipo de valoración extraordinaria 2020]]="Manual","",MATRIZASPECTOS[[#This Row],[(2) Consecuencia]]))</f>
        <v>Moderada</v>
      </c>
      <c r="BF500" s="27" t="str">
        <f t="shared" si="894"/>
        <v>Bajo</v>
      </c>
      <c r="BG500" s="27">
        <f t="shared" si="895"/>
        <v>1</v>
      </c>
      <c r="BH500" s="27">
        <f t="shared" si="896"/>
        <v>3</v>
      </c>
      <c r="BI500" s="27">
        <f t="shared" si="885"/>
        <v>3</v>
      </c>
      <c r="BJ500" s="29">
        <f t="shared" si="897"/>
        <v>3</v>
      </c>
      <c r="BK500" s="89" t="str">
        <f t="shared" si="912"/>
        <v>Tolerable</v>
      </c>
      <c r="BL500" s="27" t="str">
        <f t="shared" si="898"/>
        <v>No</v>
      </c>
      <c r="BM500" s="53" t="s">
        <v>422</v>
      </c>
      <c r="BN500" s="91"/>
      <c r="BO500" s="94">
        <f t="shared" si="899"/>
        <v>0</v>
      </c>
      <c r="BP500" s="93"/>
      <c r="BQ500" s="94" t="str">
        <f t="shared" si="913"/>
        <v/>
      </c>
      <c r="BR500" s="69"/>
      <c r="BS500" s="95" t="str">
        <f t="shared" si="914"/>
        <v/>
      </c>
      <c r="BT500" s="96"/>
      <c r="BU500" s="89">
        <f t="shared" si="900"/>
        <v>3</v>
      </c>
      <c r="BV500" s="89" t="str">
        <f t="shared" si="901"/>
        <v>Tolerable</v>
      </c>
      <c r="BW500" s="94" t="str">
        <f t="shared" si="915"/>
        <v/>
      </c>
      <c r="BX500" s="89" t="str">
        <f t="shared" si="916"/>
        <v/>
      </c>
      <c r="BY500" s="89" t="str">
        <f t="shared" si="917"/>
        <v/>
      </c>
      <c r="BZ500" s="90"/>
      <c r="CA500" s="91"/>
      <c r="CB500" s="94" t="str">
        <f t="shared" si="918"/>
        <v/>
      </c>
      <c r="CC500" s="93"/>
      <c r="CD500" s="94" t="str">
        <f t="shared" si="919"/>
        <v/>
      </c>
      <c r="CE500" s="69"/>
      <c r="CF500" s="95" t="str">
        <f t="shared" si="920"/>
        <v/>
      </c>
      <c r="CG500" s="96"/>
      <c r="CH500" s="89" t="str">
        <f t="shared" si="921"/>
        <v/>
      </c>
      <c r="CI500" s="89" t="str">
        <f t="shared" si="922"/>
        <v/>
      </c>
      <c r="CJ500" s="94" t="str">
        <f t="shared" si="923"/>
        <v/>
      </c>
      <c r="CK500" s="89" t="str">
        <f t="shared" si="924"/>
        <v/>
      </c>
      <c r="CL500" s="89" t="str">
        <f t="shared" si="925"/>
        <v/>
      </c>
      <c r="CM500" s="90"/>
      <c r="CN500" s="91"/>
      <c r="CO500" s="94" t="str">
        <f t="shared" si="926"/>
        <v/>
      </c>
      <c r="CP500" s="93"/>
      <c r="CQ500" s="94" t="str">
        <f t="shared" si="927"/>
        <v/>
      </c>
      <c r="CR500" s="69"/>
      <c r="CS500" s="95" t="str">
        <f t="shared" si="928"/>
        <v/>
      </c>
      <c r="CT500" s="96"/>
      <c r="CU500" s="89" t="str">
        <f t="shared" si="929"/>
        <v/>
      </c>
      <c r="CV500" s="89" t="str">
        <f t="shared" si="930"/>
        <v/>
      </c>
      <c r="CW500" s="94" t="str">
        <f t="shared" si="931"/>
        <v/>
      </c>
      <c r="CX500" s="89" t="str">
        <f t="shared" si="932"/>
        <v/>
      </c>
      <c r="CY500" s="89" t="str">
        <f t="shared" si="933"/>
        <v/>
      </c>
      <c r="CZ500" s="97"/>
    </row>
  </sheetData>
  <mergeCells count="1">
    <mergeCell ref="E1:BM1"/>
  </mergeCells>
  <phoneticPr fontId="20" type="noConversion"/>
  <conditionalFormatting sqref="R2:R58 R69 R100:R106 R77:R98 R108:R1048576">
    <cfRule type="containsText" dxfId="1180" priority="111" operator="containsText" text="Negativo">
      <formula>NOT(ISERROR(SEARCH("Negativo",R2)))</formula>
    </cfRule>
    <cfRule type="containsText" dxfId="1179" priority="112" operator="containsText" text="Positivo">
      <formula>NOT(ISERROR(SEARCH("Positivo",R2)))</formula>
    </cfRule>
  </conditionalFormatting>
  <conditionalFormatting sqref="R59:R68">
    <cfRule type="containsText" dxfId="1178" priority="10" operator="containsText" text="Negativo">
      <formula>NOT(ISERROR(SEARCH("Negativo",R59)))</formula>
    </cfRule>
    <cfRule type="containsText" dxfId="1177" priority="11" operator="containsText" text="Positivo">
      <formula>NOT(ISERROR(SEARCH("Positivo",R59)))</formula>
    </cfRule>
  </conditionalFormatting>
  <conditionalFormatting sqref="R70:R76">
    <cfRule type="containsText" dxfId="1176" priority="8" operator="containsText" text="Negativo">
      <formula>NOT(ISERROR(SEARCH("Negativo",R70)))</formula>
    </cfRule>
    <cfRule type="containsText" dxfId="1175" priority="9" operator="containsText" text="Positivo">
      <formula>NOT(ISERROR(SEARCH("Positivo",R70)))</formula>
    </cfRule>
  </conditionalFormatting>
  <conditionalFormatting sqref="R99">
    <cfRule type="containsText" dxfId="1174" priority="6" operator="containsText" text="Negativo">
      <formula>NOT(ISERROR(SEARCH("Negativo",R99)))</formula>
    </cfRule>
    <cfRule type="containsText" dxfId="1173" priority="7" operator="containsText" text="Positivo">
      <formula>NOT(ISERROR(SEARCH("Positivo",R99)))</formula>
    </cfRule>
  </conditionalFormatting>
  <conditionalFormatting sqref="R107">
    <cfRule type="containsText" dxfId="1172" priority="4" operator="containsText" text="Negativo">
      <formula>NOT(ISERROR(SEARCH("Negativo",R107)))</formula>
    </cfRule>
    <cfRule type="containsText" dxfId="1171" priority="5" operator="containsText" text="Positivo">
      <formula>NOT(ISERROR(SEARCH("Positivo",R107)))</formula>
    </cfRule>
  </conditionalFormatting>
  <dataValidations count="10">
    <dataValidation allowBlank="1" showInputMessage="1" showErrorMessage="1" promptTitle="Unidad de medición" prompt="Escriba en caso de que aplique la unidad de medición bajo la cual se mide el desempeño y las metas ambientales. _x000a_En caso de no aplicar escriba el texto: No aplica" sqref="BN4:BN500 CA4:CA500 CN4:CN500"/>
    <dataValidation allowBlank="1" showInputMessage="1" showErrorMessage="1" promptTitle="Desempeño ambiental" prompt="Escriba en caso de que aplique el valor del desempeño ambiental obtenido a finalizar el periodo solicitado. _x000a_En caso de no aplicar escriba el texto: N.A." sqref="AE4:AE500 AW4:AW500"/>
    <dataValidation allowBlank="1" showInputMessage="1" showErrorMessage="1" promptTitle="Meta porcentual" prompt="Escriba en caso de que aplique el valor del porcentaje de meta establecido para el periodo solicitado. _x000a_En caso de no aplicar escriba el texto: No aplica" sqref="BP4:BP500 CC4:CC500 CP4:CP500 AF4:AF500"/>
    <dataValidation allowBlank="1" showInputMessage="1" showErrorMessage="1" promptTitle="Desempeño ambiental" prompt="Escriba en caso de que aplique el valor del desempeño ambiental obtenido para el periodo solicitado. _x000a_En caso de no aplicar escriba el texto: No aplica" sqref="BR4:BR500 CE4:CE500 CR4:CR500"/>
    <dataValidation allowBlank="1" showInputMessage="1" showErrorMessage="1" promptTitle="Registro de fecha" prompt="Ingrese la fecha solicitada. El formato establecido es dd/mm/aaaa." sqref="AJ4:AJ500 T4:T500 CT4:CT500 CG4:CG500 BT4:BT500 E4:E500"/>
    <dataValidation type="list" allowBlank="1" showInputMessage="1" showErrorMessage="1" sqref="Q4:Q500">
      <formula1>INDIRECT(VLOOKUP(P4,MATRIZ1,2,FALSE))</formula1>
    </dataValidation>
    <dataValidation type="list" allowBlank="1" showInputMessage="1" showErrorMessage="1" sqref="G4:G500">
      <formula1>INDIRECT($F4)</formula1>
    </dataValidation>
    <dataValidation type="list" allowBlank="1" showInputMessage="1" showErrorMessage="1" sqref="H4:H500">
      <formula1>INDIRECT(VLOOKUP(G4,MATRIZ4,2,FALSE))</formula1>
    </dataValidation>
    <dataValidation allowBlank="1" showInputMessage="1" showErrorMessage="1" promptTitle="Unidad de medición" prompt="Escriba en caso de que aplique la unidad de medición bajo la cual se mide el desempeño y las metas ambientales. _x000a_En caso de no aplicar escriba el texto: N.A." sqref="AD4:AD500 AV4:AV500"/>
    <dataValidation allowBlank="1" showInputMessage="1" showErrorMessage="1" promptTitle="Desempeño ambiental" prompt="Escriba en caso de que aplique el valor del desempeño ambiental obtenido para el periodo solicitado. _x000a_En caso de no aplicar escriba el texto: N.A." sqref="AH4:AH500 AZ4:AZ500"/>
  </dataValidations>
  <pageMargins left="0.7" right="0.7" top="0.75" bottom="0.75" header="0.3" footer="0.3"/>
  <pageSetup orientation="portrait" horizontalDpi="300" verticalDpi="3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05" operator="equal" id="{E24171AE-B162-4039-8096-6C14FB0989BE}">
            <xm:f>LISTAS!$W$4</xm:f>
            <x14:dxf>
              <fill>
                <patternFill>
                  <bgColor rgb="FFFFFF00"/>
                </patternFill>
              </fill>
            </x14:dxf>
          </x14:cfRule>
          <x14:cfRule type="cellIs" priority="106" operator="equal" id="{4CA645ED-72CA-4C1B-9CBA-F0092CEFFCAE}">
            <xm:f>LISTAS!$W$2</xm:f>
            <x14:dxf>
              <fill>
                <patternFill>
                  <bgColor rgb="FF00B050"/>
                </patternFill>
              </fill>
            </x14:dxf>
          </x14:cfRule>
          <x14:cfRule type="cellIs" priority="107" operator="equal" id="{86214202-2205-4604-B0A4-892C1FF94905}">
            <xm:f>LISTAS!$W$3</xm:f>
            <x14:dxf>
              <fill>
                <patternFill>
                  <bgColor rgb="FFFF0000"/>
                </patternFill>
              </fill>
            </x14:dxf>
          </x14:cfRule>
          <xm:sqref>CK7:CK1048576 CX7:CX1048576 CU7:CV1048576 CH7:CI1048576 BX7:BX1048576 BU7:BV1048576 AS2:AS1048576 AA2:AA1048576</xm:sqref>
        </x14:conditionalFormatting>
        <x14:conditionalFormatting xmlns:xm="http://schemas.microsoft.com/office/excel/2006/main">
          <x14:cfRule type="cellIs" priority="84" operator="equal" id="{F614B22D-2CE2-4896-9AE1-11D32B0F8198}">
            <xm:f>LISTAS!$W$4</xm:f>
            <x14:dxf>
              <fill>
                <patternFill>
                  <bgColor rgb="FFFFFF00"/>
                </patternFill>
              </fill>
            </x14:dxf>
          </x14:cfRule>
          <x14:cfRule type="cellIs" priority="85" operator="equal" id="{40DF96A5-2EDB-4CEC-B522-7FA9FA5FA998}">
            <xm:f>LISTAS!$W$2</xm:f>
            <x14:dxf>
              <fill>
                <patternFill>
                  <bgColor rgb="FF00B050"/>
                </patternFill>
              </fill>
            </x14:dxf>
          </x14:cfRule>
          <x14:cfRule type="cellIs" priority="86" operator="equal" id="{FE6EB4D6-459E-4140-817C-C3F1B3A42C19}">
            <xm:f>LISTAS!$W$3</xm:f>
            <x14:dxf>
              <fill>
                <patternFill>
                  <bgColor rgb="FFFF0000"/>
                </patternFill>
              </fill>
            </x14:dxf>
          </x14:cfRule>
          <xm:sqref>BV2 BV4</xm:sqref>
        </x14:conditionalFormatting>
        <x14:conditionalFormatting xmlns:xm="http://schemas.microsoft.com/office/excel/2006/main">
          <x14:cfRule type="cellIs" priority="81" operator="equal" id="{1FF279FC-CFD7-4BAC-814C-76D4F0AEBD85}">
            <xm:f>LISTAS!$W$4</xm:f>
            <x14:dxf>
              <fill>
                <patternFill>
                  <bgColor rgb="FFFFFF00"/>
                </patternFill>
              </fill>
            </x14:dxf>
          </x14:cfRule>
          <x14:cfRule type="cellIs" priority="82" operator="equal" id="{A3738F34-DC3E-457D-900C-9CBF8AE27EBE}">
            <xm:f>LISTAS!$W$2</xm:f>
            <x14:dxf>
              <fill>
                <patternFill>
                  <bgColor rgb="FF00B050"/>
                </patternFill>
              </fill>
            </x14:dxf>
          </x14:cfRule>
          <x14:cfRule type="cellIs" priority="83" operator="equal" id="{D1373622-5F00-46B0-922C-6A56562DAA04}">
            <xm:f>LISTAS!$W$3</xm:f>
            <x14:dxf>
              <fill>
                <patternFill>
                  <bgColor rgb="FFFF0000"/>
                </patternFill>
              </fill>
            </x14:dxf>
          </x14:cfRule>
          <xm:sqref>BV3</xm:sqref>
        </x14:conditionalFormatting>
        <x14:conditionalFormatting xmlns:xm="http://schemas.microsoft.com/office/excel/2006/main">
          <x14:cfRule type="cellIs" priority="78" operator="equal" id="{35F976DE-ED3E-4F0D-8796-6CE0C848190D}">
            <xm:f>LISTAS!$W$4</xm:f>
            <x14:dxf>
              <fill>
                <patternFill>
                  <bgColor rgb="FFFFFF00"/>
                </patternFill>
              </fill>
            </x14:dxf>
          </x14:cfRule>
          <x14:cfRule type="cellIs" priority="79" operator="equal" id="{F15876A3-7BA3-4498-9153-8A6256F87AA8}">
            <xm:f>LISTAS!$W$2</xm:f>
            <x14:dxf>
              <fill>
                <patternFill>
                  <bgColor rgb="FF00B050"/>
                </patternFill>
              </fill>
            </x14:dxf>
          </x14:cfRule>
          <x14:cfRule type="cellIs" priority="80" operator="equal" id="{2E9F4480-AD34-42F6-8CC8-91306FC6D04C}">
            <xm:f>LISTAS!$W$3</xm:f>
            <x14:dxf>
              <fill>
                <patternFill>
                  <bgColor rgb="FFFF0000"/>
                </patternFill>
              </fill>
            </x14:dxf>
          </x14:cfRule>
          <xm:sqref>BX2:BX4</xm:sqref>
        </x14:conditionalFormatting>
        <x14:conditionalFormatting xmlns:xm="http://schemas.microsoft.com/office/excel/2006/main">
          <x14:cfRule type="cellIs" priority="75" operator="equal" id="{343A2DDB-169C-4701-BBD0-A333DF6B43A1}">
            <xm:f>LISTAS!$W$4</xm:f>
            <x14:dxf>
              <fill>
                <patternFill>
                  <bgColor rgb="FFFFFF00"/>
                </patternFill>
              </fill>
            </x14:dxf>
          </x14:cfRule>
          <x14:cfRule type="cellIs" priority="76" operator="equal" id="{86E36679-B719-470D-B1CF-27418D4046B7}">
            <xm:f>LISTAS!$W$2</xm:f>
            <x14:dxf>
              <fill>
                <patternFill>
                  <bgColor rgb="FF00B050"/>
                </patternFill>
              </fill>
            </x14:dxf>
          </x14:cfRule>
          <x14:cfRule type="cellIs" priority="77" operator="equal" id="{A20EB630-687B-46FF-B0A1-1AD63C4D9004}">
            <xm:f>LISTAS!$W$3</xm:f>
            <x14:dxf>
              <fill>
                <patternFill>
                  <bgColor rgb="FFFF0000"/>
                </patternFill>
              </fill>
            </x14:dxf>
          </x14:cfRule>
          <xm:sqref>BU2:BU4</xm:sqref>
        </x14:conditionalFormatting>
        <x14:conditionalFormatting xmlns:xm="http://schemas.microsoft.com/office/excel/2006/main">
          <x14:cfRule type="cellIs" priority="33" operator="equal" id="{CD76D3BE-0C3D-43D8-AA58-62410055C82F}">
            <xm:f>LISTAS!$W$4</xm:f>
            <x14:dxf>
              <fill>
                <patternFill>
                  <bgColor rgb="FFFFFF00"/>
                </patternFill>
              </fill>
            </x14:dxf>
          </x14:cfRule>
          <x14:cfRule type="cellIs" priority="34" operator="equal" id="{DDF36922-3153-4614-8503-B78D587AF4FD}">
            <xm:f>LISTAS!$W$2</xm:f>
            <x14:dxf>
              <fill>
                <patternFill>
                  <bgColor rgb="FF00B050"/>
                </patternFill>
              </fill>
            </x14:dxf>
          </x14:cfRule>
          <x14:cfRule type="cellIs" priority="35" operator="equal" id="{BF74EFC7-0BBF-4971-B862-D708DAA1C464}">
            <xm:f>LISTAS!$W$3</xm:f>
            <x14:dxf>
              <fill>
                <patternFill>
                  <bgColor rgb="FFFF0000"/>
                </patternFill>
              </fill>
            </x14:dxf>
          </x14:cfRule>
          <xm:sqref>CX5:CX6</xm:sqref>
        </x14:conditionalFormatting>
        <x14:conditionalFormatting xmlns:xm="http://schemas.microsoft.com/office/excel/2006/main">
          <x14:cfRule type="cellIs" priority="30" operator="equal" id="{F0451B79-D417-4D00-B3EF-28E1C475E5AA}">
            <xm:f>LISTAS!$W$4</xm:f>
            <x14:dxf>
              <fill>
                <patternFill>
                  <bgColor rgb="FFFFFF00"/>
                </patternFill>
              </fill>
            </x14:dxf>
          </x14:cfRule>
          <x14:cfRule type="cellIs" priority="31" operator="equal" id="{EA5A8B90-8FFA-4DA6-B035-B514C6DFB356}">
            <xm:f>LISTAS!$W$2</xm:f>
            <x14:dxf>
              <fill>
                <patternFill>
                  <bgColor rgb="FF00B050"/>
                </patternFill>
              </fill>
            </x14:dxf>
          </x14:cfRule>
          <x14:cfRule type="cellIs" priority="32" operator="equal" id="{358420EE-E793-476D-9FD6-35DDADAEFFD3}">
            <xm:f>LISTAS!$W$3</xm:f>
            <x14:dxf>
              <fill>
                <patternFill>
                  <bgColor rgb="FFFF0000"/>
                </patternFill>
              </fill>
            </x14:dxf>
          </x14:cfRule>
          <xm:sqref>CU5:CU6</xm:sqref>
        </x14:conditionalFormatting>
        <x14:conditionalFormatting xmlns:xm="http://schemas.microsoft.com/office/excel/2006/main">
          <x14:cfRule type="cellIs" priority="63" operator="equal" id="{AEE6061E-8728-48A3-89B7-E53E5C6881DE}">
            <xm:f>LISTAS!$W$4</xm:f>
            <x14:dxf>
              <fill>
                <patternFill>
                  <bgColor rgb="FFFFFF00"/>
                </patternFill>
              </fill>
            </x14:dxf>
          </x14:cfRule>
          <x14:cfRule type="cellIs" priority="64" operator="equal" id="{3A6015F5-0289-439D-8873-457A5C0F34F4}">
            <xm:f>LISTAS!$W$2</xm:f>
            <x14:dxf>
              <fill>
                <patternFill>
                  <bgColor rgb="FF00B050"/>
                </patternFill>
              </fill>
            </x14:dxf>
          </x14:cfRule>
          <x14:cfRule type="cellIs" priority="65" operator="equal" id="{8AE8A5B6-4926-4088-8D17-03A51054E6F2}">
            <xm:f>LISTAS!$W$3</xm:f>
            <x14:dxf>
              <fill>
                <patternFill>
                  <bgColor rgb="FFFF0000"/>
                </patternFill>
              </fill>
            </x14:dxf>
          </x14:cfRule>
          <xm:sqref>CH2:CH4</xm:sqref>
        </x14:conditionalFormatting>
        <x14:conditionalFormatting xmlns:xm="http://schemas.microsoft.com/office/excel/2006/main">
          <x14:cfRule type="cellIs" priority="60" operator="equal" id="{4A326CB1-2BB1-4095-AE2D-0F081DDD22E8}">
            <xm:f>LISTAS!$W$4</xm:f>
            <x14:dxf>
              <fill>
                <patternFill>
                  <bgColor rgb="FFFFFF00"/>
                </patternFill>
              </fill>
            </x14:dxf>
          </x14:cfRule>
          <x14:cfRule type="cellIs" priority="61" operator="equal" id="{D6F4187F-A91C-4758-B6FE-AD70F47DF642}">
            <xm:f>LISTAS!$W$2</xm:f>
            <x14:dxf>
              <fill>
                <patternFill>
                  <bgColor rgb="FF00B050"/>
                </patternFill>
              </fill>
            </x14:dxf>
          </x14:cfRule>
          <x14:cfRule type="cellIs" priority="62" operator="equal" id="{79C324FD-040C-4FA0-B3F4-88C94D54BDFE}">
            <xm:f>LISTAS!$W$3</xm:f>
            <x14:dxf>
              <fill>
                <patternFill>
                  <bgColor rgb="FFFF0000"/>
                </patternFill>
              </fill>
            </x14:dxf>
          </x14:cfRule>
          <xm:sqref>CV2 CV4</xm:sqref>
        </x14:conditionalFormatting>
        <x14:conditionalFormatting xmlns:xm="http://schemas.microsoft.com/office/excel/2006/main">
          <x14:cfRule type="cellIs" priority="57" operator="equal" id="{41F4E58D-77CB-44F3-A42B-63043F5EF00D}">
            <xm:f>LISTAS!$W$4</xm:f>
            <x14:dxf>
              <fill>
                <patternFill>
                  <bgColor rgb="FFFFFF00"/>
                </patternFill>
              </fill>
            </x14:dxf>
          </x14:cfRule>
          <x14:cfRule type="cellIs" priority="58" operator="equal" id="{38B4A77F-3E4F-452B-B0E3-0B83F284961C}">
            <xm:f>LISTAS!$W$2</xm:f>
            <x14:dxf>
              <fill>
                <patternFill>
                  <bgColor rgb="FF00B050"/>
                </patternFill>
              </fill>
            </x14:dxf>
          </x14:cfRule>
          <x14:cfRule type="cellIs" priority="59" operator="equal" id="{977B6AA6-1D24-4544-ACD4-521FC161CE4E}">
            <xm:f>LISTAS!$W$3</xm:f>
            <x14:dxf>
              <fill>
                <patternFill>
                  <bgColor rgb="FFFF0000"/>
                </patternFill>
              </fill>
            </x14:dxf>
          </x14:cfRule>
          <xm:sqref>CV3</xm:sqref>
        </x14:conditionalFormatting>
        <x14:conditionalFormatting xmlns:xm="http://schemas.microsoft.com/office/excel/2006/main">
          <x14:cfRule type="cellIs" priority="54" operator="equal" id="{8BD10C76-9794-4013-AEC7-1FC9131B15DD}">
            <xm:f>LISTAS!$W$4</xm:f>
            <x14:dxf>
              <fill>
                <patternFill>
                  <bgColor rgb="FFFFFF00"/>
                </patternFill>
              </fill>
            </x14:dxf>
          </x14:cfRule>
          <x14:cfRule type="cellIs" priority="55" operator="equal" id="{1474BBC0-C0D3-4BF8-8CED-D3A7E819A453}">
            <xm:f>LISTAS!$W$2</xm:f>
            <x14:dxf>
              <fill>
                <patternFill>
                  <bgColor rgb="FF00B050"/>
                </patternFill>
              </fill>
            </x14:dxf>
          </x14:cfRule>
          <x14:cfRule type="cellIs" priority="56" operator="equal" id="{488E73A1-A097-4488-91E2-523207B31EFF}">
            <xm:f>LISTAS!$W$3</xm:f>
            <x14:dxf>
              <fill>
                <patternFill>
                  <bgColor rgb="FFFF0000"/>
                </patternFill>
              </fill>
            </x14:dxf>
          </x14:cfRule>
          <xm:sqref>CX2:CX4</xm:sqref>
        </x14:conditionalFormatting>
        <x14:conditionalFormatting xmlns:xm="http://schemas.microsoft.com/office/excel/2006/main">
          <x14:cfRule type="cellIs" priority="51" operator="equal" id="{40625C4A-103F-4772-BD5A-55809562891B}">
            <xm:f>LISTAS!$W$4</xm:f>
            <x14:dxf>
              <fill>
                <patternFill>
                  <bgColor rgb="FFFFFF00"/>
                </patternFill>
              </fill>
            </x14:dxf>
          </x14:cfRule>
          <x14:cfRule type="cellIs" priority="52" operator="equal" id="{7A893BBB-62EF-4BB4-8574-31FC9C119818}">
            <xm:f>LISTAS!$W$2</xm:f>
            <x14:dxf>
              <fill>
                <patternFill>
                  <bgColor rgb="FF00B050"/>
                </patternFill>
              </fill>
            </x14:dxf>
          </x14:cfRule>
          <x14:cfRule type="cellIs" priority="53" operator="equal" id="{417A3609-69E4-4736-95D6-5EA7B04A5F2E}">
            <xm:f>LISTAS!$W$3</xm:f>
            <x14:dxf>
              <fill>
                <patternFill>
                  <bgColor rgb="FFFF0000"/>
                </patternFill>
              </fill>
            </x14:dxf>
          </x14:cfRule>
          <xm:sqref>CU2:CU4</xm:sqref>
        </x14:conditionalFormatting>
        <x14:conditionalFormatting xmlns:xm="http://schemas.microsoft.com/office/excel/2006/main">
          <x14:cfRule type="cellIs" priority="48" operator="equal" id="{E23871EA-75E8-499B-8473-3B2151D60404}">
            <xm:f>LISTAS!$W$4</xm:f>
            <x14:dxf>
              <fill>
                <patternFill>
                  <bgColor rgb="FFFFFF00"/>
                </patternFill>
              </fill>
            </x14:dxf>
          </x14:cfRule>
          <x14:cfRule type="cellIs" priority="49" operator="equal" id="{D79D4F8C-0FE7-4C26-9E25-59FA6DC440CB}">
            <xm:f>LISTAS!$W$2</xm:f>
            <x14:dxf>
              <fill>
                <patternFill>
                  <bgColor rgb="FF00B050"/>
                </patternFill>
              </fill>
            </x14:dxf>
          </x14:cfRule>
          <x14:cfRule type="cellIs" priority="50" operator="equal" id="{09CA0C75-4FA6-4D83-89B1-0B063E573A79}">
            <xm:f>LISTAS!$W$3</xm:f>
            <x14:dxf>
              <fill>
                <patternFill>
                  <bgColor rgb="FFFF0000"/>
                </patternFill>
              </fill>
            </x14:dxf>
          </x14:cfRule>
          <xm:sqref>CI2 CI4</xm:sqref>
        </x14:conditionalFormatting>
        <x14:conditionalFormatting xmlns:xm="http://schemas.microsoft.com/office/excel/2006/main">
          <x14:cfRule type="cellIs" priority="45" operator="equal" id="{A2BB0688-4D91-4473-B796-81289B5F9610}">
            <xm:f>LISTAS!$W$4</xm:f>
            <x14:dxf>
              <fill>
                <patternFill>
                  <bgColor rgb="FFFFFF00"/>
                </patternFill>
              </fill>
            </x14:dxf>
          </x14:cfRule>
          <x14:cfRule type="cellIs" priority="46" operator="equal" id="{CEC35EAE-A1B0-4B26-A01F-355F8E0B1294}">
            <xm:f>LISTAS!$W$2</xm:f>
            <x14:dxf>
              <fill>
                <patternFill>
                  <bgColor rgb="FF00B050"/>
                </patternFill>
              </fill>
            </x14:dxf>
          </x14:cfRule>
          <x14:cfRule type="cellIs" priority="47" operator="equal" id="{D1FDEC0B-0F5D-4EAF-85A7-58793FC789CA}">
            <xm:f>LISTAS!$W$3</xm:f>
            <x14:dxf>
              <fill>
                <patternFill>
                  <bgColor rgb="FFFF0000"/>
                </patternFill>
              </fill>
            </x14:dxf>
          </x14:cfRule>
          <xm:sqref>CI3</xm:sqref>
        </x14:conditionalFormatting>
        <x14:conditionalFormatting xmlns:xm="http://schemas.microsoft.com/office/excel/2006/main">
          <x14:cfRule type="cellIs" priority="42" operator="equal" id="{FD1D2955-64C1-4AC3-9A8E-1404CC109A75}">
            <xm:f>LISTAS!$W$4</xm:f>
            <x14:dxf>
              <fill>
                <patternFill>
                  <bgColor rgb="FFFFFF00"/>
                </patternFill>
              </fill>
            </x14:dxf>
          </x14:cfRule>
          <x14:cfRule type="cellIs" priority="43" operator="equal" id="{D24C611A-DB78-4069-BDA3-DA9C49C6EA8D}">
            <xm:f>LISTAS!$W$2</xm:f>
            <x14:dxf>
              <fill>
                <patternFill>
                  <bgColor rgb="FF00B050"/>
                </patternFill>
              </fill>
            </x14:dxf>
          </x14:cfRule>
          <x14:cfRule type="cellIs" priority="44" operator="equal" id="{57AC9941-BF33-42D8-A460-CBD2C8E80037}">
            <xm:f>LISTAS!$W$3</xm:f>
            <x14:dxf>
              <fill>
                <patternFill>
                  <bgColor rgb="FFFF0000"/>
                </patternFill>
              </fill>
            </x14:dxf>
          </x14:cfRule>
          <xm:sqref>CK2 CK4</xm:sqref>
        </x14:conditionalFormatting>
        <x14:conditionalFormatting xmlns:xm="http://schemas.microsoft.com/office/excel/2006/main">
          <x14:cfRule type="cellIs" priority="39" operator="equal" id="{D402C456-EFF6-4647-9CB6-52931CDF7DE8}">
            <xm:f>LISTAS!$W$4</xm:f>
            <x14:dxf>
              <fill>
                <patternFill>
                  <bgColor rgb="FFFFFF00"/>
                </patternFill>
              </fill>
            </x14:dxf>
          </x14:cfRule>
          <x14:cfRule type="cellIs" priority="40" operator="equal" id="{EE033B94-E916-4D55-9544-C5140DEE29DF}">
            <xm:f>LISTAS!$W$2</xm:f>
            <x14:dxf>
              <fill>
                <patternFill>
                  <bgColor rgb="FF00B050"/>
                </patternFill>
              </fill>
            </x14:dxf>
          </x14:cfRule>
          <x14:cfRule type="cellIs" priority="41" operator="equal" id="{2CD224B5-13F6-45DD-87BD-F982A9B805CE}">
            <xm:f>LISTAS!$W$3</xm:f>
            <x14:dxf>
              <fill>
                <patternFill>
                  <bgColor rgb="FFFF0000"/>
                </patternFill>
              </fill>
            </x14:dxf>
          </x14:cfRule>
          <xm:sqref>CK3</xm:sqref>
        </x14:conditionalFormatting>
        <x14:conditionalFormatting xmlns:xm="http://schemas.microsoft.com/office/excel/2006/main">
          <x14:cfRule type="cellIs" priority="36" operator="equal" id="{F18B6712-CBBE-4D58-9DFE-E646533AAFD2}">
            <xm:f>LISTAS!$W$4</xm:f>
            <x14:dxf>
              <fill>
                <patternFill>
                  <bgColor rgb="FFFFFF00"/>
                </patternFill>
              </fill>
            </x14:dxf>
          </x14:cfRule>
          <x14:cfRule type="cellIs" priority="37" operator="equal" id="{25FEBC69-6CD2-43D0-B33B-D22EEBA9DE59}">
            <xm:f>LISTAS!$W$2</xm:f>
            <x14:dxf>
              <fill>
                <patternFill>
                  <bgColor rgb="FF00B050"/>
                </patternFill>
              </fill>
            </x14:dxf>
          </x14:cfRule>
          <x14:cfRule type="cellIs" priority="38" operator="equal" id="{ADEBD73C-0C53-4E06-90D1-79288EC7A26D}">
            <xm:f>LISTAS!$W$3</xm:f>
            <x14:dxf>
              <fill>
                <patternFill>
                  <bgColor rgb="FFFF0000"/>
                </patternFill>
              </fill>
            </x14:dxf>
          </x14:cfRule>
          <xm:sqref>CV5:CV6</xm:sqref>
        </x14:conditionalFormatting>
        <x14:conditionalFormatting xmlns:xm="http://schemas.microsoft.com/office/excel/2006/main">
          <x14:cfRule type="cellIs" priority="27" operator="equal" id="{4F3CF7B7-23C7-4C7D-B967-7863A5D1D668}">
            <xm:f>LISTAS!$W$4</xm:f>
            <x14:dxf>
              <fill>
                <patternFill>
                  <bgColor rgb="FFFFFF00"/>
                </patternFill>
              </fill>
            </x14:dxf>
          </x14:cfRule>
          <x14:cfRule type="cellIs" priority="28" operator="equal" id="{725A52A4-053A-43D8-988A-13EBFEB10F5D}">
            <xm:f>LISTAS!$W$2</xm:f>
            <x14:dxf>
              <fill>
                <patternFill>
                  <bgColor rgb="FF00B050"/>
                </patternFill>
              </fill>
            </x14:dxf>
          </x14:cfRule>
          <x14:cfRule type="cellIs" priority="29" operator="equal" id="{1A939E5E-2648-4A9E-B194-D4B17AC5498D}">
            <xm:f>LISTAS!$W$3</xm:f>
            <x14:dxf>
              <fill>
                <patternFill>
                  <bgColor rgb="FFFF0000"/>
                </patternFill>
              </fill>
            </x14:dxf>
          </x14:cfRule>
          <xm:sqref>CH5:CH6</xm:sqref>
        </x14:conditionalFormatting>
        <x14:conditionalFormatting xmlns:xm="http://schemas.microsoft.com/office/excel/2006/main">
          <x14:cfRule type="cellIs" priority="24" operator="equal" id="{2D440837-97C0-4E93-8358-E7ACCAA5E1E5}">
            <xm:f>LISTAS!$W$4</xm:f>
            <x14:dxf>
              <fill>
                <patternFill>
                  <bgColor rgb="FFFFFF00"/>
                </patternFill>
              </fill>
            </x14:dxf>
          </x14:cfRule>
          <x14:cfRule type="cellIs" priority="25" operator="equal" id="{55ADAD9C-AAAF-4516-8292-7103CF88D7E7}">
            <xm:f>LISTAS!$W$2</xm:f>
            <x14:dxf>
              <fill>
                <patternFill>
                  <bgColor rgb="FF00B050"/>
                </patternFill>
              </fill>
            </x14:dxf>
          </x14:cfRule>
          <x14:cfRule type="cellIs" priority="26" operator="equal" id="{A478F7B1-CAEA-4A1E-905A-661E81F6988C}">
            <xm:f>LISTAS!$W$3</xm:f>
            <x14:dxf>
              <fill>
                <patternFill>
                  <bgColor rgb="FFFF0000"/>
                </patternFill>
              </fill>
            </x14:dxf>
          </x14:cfRule>
          <xm:sqref>CI5:CI6</xm:sqref>
        </x14:conditionalFormatting>
        <x14:conditionalFormatting xmlns:xm="http://schemas.microsoft.com/office/excel/2006/main">
          <x14:cfRule type="cellIs" priority="21" operator="equal" id="{8167CBE5-1784-45A3-8455-718B6F8F942F}">
            <xm:f>LISTAS!$W$4</xm:f>
            <x14:dxf>
              <fill>
                <patternFill>
                  <bgColor rgb="FFFFFF00"/>
                </patternFill>
              </fill>
            </x14:dxf>
          </x14:cfRule>
          <x14:cfRule type="cellIs" priority="22" operator="equal" id="{6A92D04E-F00F-4DD5-B004-50C70405D8F5}">
            <xm:f>LISTAS!$W$2</xm:f>
            <x14:dxf>
              <fill>
                <patternFill>
                  <bgColor rgb="FF00B050"/>
                </patternFill>
              </fill>
            </x14:dxf>
          </x14:cfRule>
          <x14:cfRule type="cellIs" priority="23" operator="equal" id="{1D5C2DAA-C37F-43FA-977F-661BD8A57D87}">
            <xm:f>LISTAS!$W$3</xm:f>
            <x14:dxf>
              <fill>
                <patternFill>
                  <bgColor rgb="FFFF0000"/>
                </patternFill>
              </fill>
            </x14:dxf>
          </x14:cfRule>
          <xm:sqref>CK5:CK6</xm:sqref>
        </x14:conditionalFormatting>
        <x14:conditionalFormatting xmlns:xm="http://schemas.microsoft.com/office/excel/2006/main">
          <x14:cfRule type="cellIs" priority="18" operator="equal" id="{292DE054-6F00-43DB-B736-C31AE0C28B94}">
            <xm:f>LISTAS!$W$4</xm:f>
            <x14:dxf>
              <fill>
                <patternFill>
                  <bgColor rgb="FFFFFF00"/>
                </patternFill>
              </fill>
            </x14:dxf>
          </x14:cfRule>
          <x14:cfRule type="cellIs" priority="19" operator="equal" id="{7E13E794-19A7-4216-A1A8-AA168F9EDB42}">
            <xm:f>LISTAS!$W$2</xm:f>
            <x14:dxf>
              <fill>
                <patternFill>
                  <bgColor rgb="FF00B050"/>
                </patternFill>
              </fill>
            </x14:dxf>
          </x14:cfRule>
          <x14:cfRule type="cellIs" priority="20" operator="equal" id="{84994CE3-C2B3-429C-B29A-496BBD8D3D04}">
            <xm:f>LISTAS!$W$3</xm:f>
            <x14:dxf>
              <fill>
                <patternFill>
                  <bgColor rgb="FFFF0000"/>
                </patternFill>
              </fill>
            </x14:dxf>
          </x14:cfRule>
          <xm:sqref>BV5:BV6</xm:sqref>
        </x14:conditionalFormatting>
        <x14:conditionalFormatting xmlns:xm="http://schemas.microsoft.com/office/excel/2006/main">
          <x14:cfRule type="cellIs" priority="15" operator="equal" id="{144E61A8-8C5D-48D5-8B89-782AD06C633F}">
            <xm:f>LISTAS!$W$4</xm:f>
            <x14:dxf>
              <fill>
                <patternFill>
                  <bgColor rgb="FFFFFF00"/>
                </patternFill>
              </fill>
            </x14:dxf>
          </x14:cfRule>
          <x14:cfRule type="cellIs" priority="16" operator="equal" id="{5DBBD76A-45B2-4BD8-8E81-F29A1F4BEF74}">
            <xm:f>LISTAS!$W$2</xm:f>
            <x14:dxf>
              <fill>
                <patternFill>
                  <bgColor rgb="FF00B050"/>
                </patternFill>
              </fill>
            </x14:dxf>
          </x14:cfRule>
          <x14:cfRule type="cellIs" priority="17" operator="equal" id="{AC3EE660-8B32-45FB-80E1-4EFCF19212BA}">
            <xm:f>LISTAS!$W$3</xm:f>
            <x14:dxf>
              <fill>
                <patternFill>
                  <bgColor rgb="FFFF0000"/>
                </patternFill>
              </fill>
            </x14:dxf>
          </x14:cfRule>
          <xm:sqref>BX5:BX6</xm:sqref>
        </x14:conditionalFormatting>
        <x14:conditionalFormatting xmlns:xm="http://schemas.microsoft.com/office/excel/2006/main">
          <x14:cfRule type="cellIs" priority="12" operator="equal" id="{A8D2C190-F2FB-46AD-AE75-FB974DF1C91F}">
            <xm:f>LISTAS!$W$4</xm:f>
            <x14:dxf>
              <fill>
                <patternFill>
                  <bgColor rgb="FFFFFF00"/>
                </patternFill>
              </fill>
            </x14:dxf>
          </x14:cfRule>
          <x14:cfRule type="cellIs" priority="13" operator="equal" id="{9B705C16-E330-445C-A84A-8E97896010AA}">
            <xm:f>LISTAS!$W$2</xm:f>
            <x14:dxf>
              <fill>
                <patternFill>
                  <bgColor rgb="FF00B050"/>
                </patternFill>
              </fill>
            </x14:dxf>
          </x14:cfRule>
          <x14:cfRule type="cellIs" priority="14" operator="equal" id="{A33D5C26-C139-4153-A990-B101DDF8982C}">
            <xm:f>LISTAS!$W$3</xm:f>
            <x14:dxf>
              <fill>
                <patternFill>
                  <bgColor rgb="FFFF0000"/>
                </patternFill>
              </fill>
            </x14:dxf>
          </x14:cfRule>
          <xm:sqref>BU5:BU6</xm:sqref>
        </x14:conditionalFormatting>
        <x14:conditionalFormatting xmlns:xm="http://schemas.microsoft.com/office/excel/2006/main">
          <x14:cfRule type="cellIs" priority="1" operator="equal" id="{A5CC4C2F-0B99-4888-BB48-CFE12433BD18}">
            <xm:f>LISTAS!$W$4</xm:f>
            <x14:dxf>
              <fill>
                <patternFill>
                  <bgColor rgb="FFFFFF00"/>
                </patternFill>
              </fill>
            </x14:dxf>
          </x14:cfRule>
          <x14:cfRule type="cellIs" priority="2" operator="equal" id="{44EF9457-7BAE-445A-90C0-38DBD6B52209}">
            <xm:f>LISTAS!$W$2</xm:f>
            <x14:dxf>
              <fill>
                <patternFill>
                  <bgColor rgb="FF00B050"/>
                </patternFill>
              </fill>
            </x14:dxf>
          </x14:cfRule>
          <x14:cfRule type="cellIs" priority="3" operator="equal" id="{1B01CF68-4B79-49C0-A8D3-7390041D1BAB}">
            <xm:f>LISTAS!$W$3</xm:f>
            <x14:dxf>
              <fill>
                <patternFill>
                  <bgColor rgb="FFFF0000"/>
                </patternFill>
              </fill>
            </x14:dxf>
          </x14:cfRule>
          <xm:sqref>BK4:BK500</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14:formula1>
            <xm:f>INDIRECT(LISTAS!$A$1)</xm:f>
          </x14:formula1>
          <xm:sqref>I4:I500</xm:sqref>
        </x14:dataValidation>
        <x14:dataValidation type="list" allowBlank="1" showInputMessage="1" showErrorMessage="1">
          <x14:formula1>
            <xm:f>INDIRECT(LISTAS!$B$1)</xm:f>
          </x14:formula1>
          <xm:sqref>P4:P500</xm:sqref>
        </x14:dataValidation>
        <x14:dataValidation type="list" allowBlank="1" showInputMessage="1" showErrorMessage="1">
          <x14:formula1>
            <xm:f>INDIRECT(LISTAS!$P$1)</xm:f>
          </x14:formula1>
          <xm:sqref>R4:R500</xm:sqref>
        </x14:dataValidation>
        <x14:dataValidation type="list" allowBlank="1" showInputMessage="1" showErrorMessage="1">
          <x14:formula1>
            <xm:f>INDIRECT(LISTAS!$Q$1)</xm:f>
          </x14:formula1>
          <xm:sqref>S4:S500</xm:sqref>
        </x14:dataValidation>
        <x14:dataValidation type="list" allowBlank="1" showInputMessage="1" showErrorMessage="1">
          <x14:formula1>
            <xm:f>INDIRECT(LISTAS!$S$1)</xm:f>
          </x14:formula1>
          <xm:sqref>AL4:AL500 U4:U500 BD4:BD500</xm:sqref>
        </x14:dataValidation>
        <x14:dataValidation type="list" allowBlank="1" showInputMessage="1" showErrorMessage="1">
          <x14:formula1>
            <xm:f>INDIRECT(LISTAS!$U$1)</xm:f>
          </x14:formula1>
          <xm:sqref>AM4:AM500 V4:V500 BE4:BE500</xm:sqref>
        </x14:dataValidation>
        <x14:dataValidation type="list" allowBlank="1" showInputMessage="1" showErrorMessage="1">
          <x14:formula1>
            <xm:f>INDIRECT(LISTAS!$O$1)</xm:f>
          </x14:formula1>
          <xm:sqref>M4:M500</xm:sqref>
        </x14:dataValidation>
        <x14:dataValidation type="list" allowBlank="1" showInputMessage="1" showErrorMessage="1">
          <x14:formula1>
            <xm:f>INDIRECT(LISTAS!$R$1)</xm:f>
          </x14:formula1>
          <xm:sqref>J4:J500</xm:sqref>
        </x14:dataValidation>
        <x14:dataValidation type="list" allowBlank="1" showInputMessage="1" showErrorMessage="1">
          <x14:formula1>
            <xm:f>INDIRECT(LISTAS!$AQ$1)</xm:f>
          </x14:formula1>
          <xm:sqref>AK4:AK500 BC4:BC500</xm:sqref>
        </x14:dataValidation>
        <x14:dataValidation type="list" allowBlank="1" showInputMessage="1" showErrorMessage="1">
          <x14:formula1>
            <xm:f>INDIRECT(LISTAS!$AR$1)</xm:f>
          </x14:formula1>
          <xm:sqref>O4:O500</xm:sqref>
        </x14:dataValidation>
        <x14:dataValidation type="list" allowBlank="1" showInputMessage="1" showErrorMessage="1">
          <x14:formula1>
            <xm:f>INDIRECT(LISTAS!$X$1)</xm:f>
          </x14:formula1>
          <xm:sqref>F4:F500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0"/>
  <sheetViews>
    <sheetView zoomScale="130" zoomScaleNormal="130" workbookViewId="0">
      <pane xSplit="4" ySplit="3" topLeftCell="E498" activePane="bottomRight" state="frozenSplit"/>
      <selection pane="topRight" activeCell="E1" sqref="E1"/>
      <selection pane="bottomLeft" activeCell="A3" sqref="A3"/>
      <selection pane="bottomRight"/>
    </sheetView>
  </sheetViews>
  <sheetFormatPr baseColWidth="10" defaultColWidth="11" defaultRowHeight="15" x14ac:dyDescent="0.25"/>
  <cols>
    <col min="1" max="1" width="4.42578125" style="56" customWidth="1"/>
    <col min="2" max="2" width="16.28515625" style="56" customWidth="1"/>
    <col min="3" max="3" width="12.42578125" style="56" customWidth="1"/>
    <col min="4" max="4" width="17.42578125" style="56" customWidth="1"/>
    <col min="5" max="11" width="20.140625" style="56" customWidth="1"/>
    <col min="12" max="12" width="24.28515625" style="56" customWidth="1"/>
    <col min="13" max="13" width="11" style="56" customWidth="1"/>
    <col min="14" max="15" width="11" customWidth="1"/>
    <col min="16" max="18" width="11" style="56" customWidth="1"/>
    <col min="19" max="19" width="50" style="56" customWidth="1"/>
    <col min="20" max="16384" width="11" style="56"/>
  </cols>
  <sheetData>
    <row r="1" spans="1:18" s="10" customFormat="1" ht="32.25" customHeight="1" thickBot="1" x14ac:dyDescent="0.3">
      <c r="A1" s="64"/>
      <c r="B1" s="65"/>
      <c r="C1" s="65"/>
      <c r="D1" s="66"/>
      <c r="E1" s="312" t="s">
        <v>281</v>
      </c>
      <c r="F1" s="313"/>
      <c r="G1" s="313"/>
      <c r="H1" s="313"/>
      <c r="I1" s="313"/>
      <c r="J1" s="313"/>
      <c r="K1" s="313"/>
      <c r="L1" s="313"/>
      <c r="M1" s="313"/>
      <c r="N1" s="313"/>
      <c r="O1" s="313"/>
      <c r="P1" s="313"/>
      <c r="Q1" s="313"/>
      <c r="R1" s="314"/>
    </row>
    <row r="2" spans="1:18" s="9" customFormat="1" ht="18.75" thickBot="1" x14ac:dyDescent="0.3">
      <c r="A2" s="42" t="s">
        <v>159</v>
      </c>
      <c r="B2" s="42"/>
      <c r="C2" s="42"/>
      <c r="D2" s="42"/>
      <c r="E2" s="137" t="s">
        <v>246</v>
      </c>
      <c r="F2" s="138"/>
      <c r="G2" s="138"/>
      <c r="H2" s="138"/>
      <c r="I2" s="138"/>
      <c r="J2" s="138"/>
      <c r="K2" s="138"/>
      <c r="L2" s="139"/>
      <c r="M2" s="45" t="s">
        <v>170</v>
      </c>
      <c r="N2" s="45"/>
      <c r="O2" s="45"/>
      <c r="P2" s="45"/>
      <c r="Q2" s="45"/>
      <c r="R2" s="223"/>
    </row>
    <row r="3" spans="1:18" s="2" customFormat="1" ht="26.25" thickBot="1" x14ac:dyDescent="0.3">
      <c r="A3" s="13" t="s">
        <v>160</v>
      </c>
      <c r="B3" s="13" t="s">
        <v>0</v>
      </c>
      <c r="C3" s="13" t="s">
        <v>18</v>
      </c>
      <c r="D3" s="31" t="s">
        <v>70</v>
      </c>
      <c r="E3" s="33" t="s">
        <v>331</v>
      </c>
      <c r="F3" s="46" t="s">
        <v>198</v>
      </c>
      <c r="G3" s="46" t="s">
        <v>330</v>
      </c>
      <c r="H3" s="46" t="s">
        <v>69</v>
      </c>
      <c r="I3" s="13" t="s">
        <v>245</v>
      </c>
      <c r="J3" s="13" t="s">
        <v>89</v>
      </c>
      <c r="K3" s="46" t="s">
        <v>86</v>
      </c>
      <c r="L3" s="46" t="s">
        <v>328</v>
      </c>
      <c r="M3" s="46" t="s">
        <v>171</v>
      </c>
      <c r="N3" s="13" t="s">
        <v>172</v>
      </c>
      <c r="O3" s="13" t="s">
        <v>455</v>
      </c>
      <c r="P3" s="13" t="s">
        <v>173</v>
      </c>
      <c r="Q3" s="13" t="s">
        <v>174</v>
      </c>
      <c r="R3" s="13" t="s">
        <v>175</v>
      </c>
    </row>
    <row r="4" spans="1:18" ht="26.25" thickBot="1" x14ac:dyDescent="0.3">
      <c r="A4" s="15">
        <v>1</v>
      </c>
      <c r="B4" s="18" t="str">
        <f>IF(A4="","",(VLOOKUP(A4,MATRIZASPECTOS[],2,FALSE)))</f>
        <v>Planeación estratégica</v>
      </c>
      <c r="C4" s="18" t="str">
        <f>IF(A4="","",(VLOOKUP(A4,MATRIZASPECTOS[],3,FALSE)))</f>
        <v>Consumo del recurso hídrico</v>
      </c>
      <c r="D4" s="32" t="str">
        <f>IF(A4="","",(VLOOKUP(A4,MATRIZASPECTOS[],4,FALSE)))</f>
        <v>Agotamiento del recurso hídrico</v>
      </c>
      <c r="E4" s="59" t="str">
        <f>IF(A4="","",(VLOOKUP(A4,MATRIZASPECTOS[],6,FALSE)))</f>
        <v>PAR</v>
      </c>
      <c r="F4" s="57" t="str">
        <f>IF($A4="","",(VLOOKUP($A4,MATRIZASPECTOS[],7,FALSE)))</f>
        <v>Sede Central - Bogotá</v>
      </c>
      <c r="G4" s="57" t="str">
        <f>IF($A4="","",(VLOOKUP($A4,MATRIZASPECTOS[],8,FALSE)))</f>
        <v>Torre 4 - Piso 10</v>
      </c>
      <c r="H4" s="57" t="str">
        <f>IF($A4="","",(VLOOKUP($A4,MATRIZASPECTOS[],18,FALSE)))</f>
        <v>Negativo</v>
      </c>
      <c r="I4" s="57" t="str">
        <f>IF(A4="","",(VLOOKUP(A4,MATRIZASPECTOS[],19,FALSE)))</f>
        <v>Hidrológico - agua</v>
      </c>
      <c r="J4" s="57" t="str">
        <f>IF(A4="","",(VLOOKUP(A4,MATRIZASPECTOS[],10,FALSE)))</f>
        <v>Normal</v>
      </c>
      <c r="K4" s="57" t="str">
        <f>IF($A4="","",(VLOOKUP($A4,MATRIZASPECTOS[],14,FALSE)))</f>
        <v>Agua potable</v>
      </c>
      <c r="L4" s="60" t="str">
        <f>IF($A4="","",(VLOOKUP($A4,MATRIZASPECTOS[],15,FALSE)))</f>
        <v>3.2. Desarrollo de actividades estratégicas</v>
      </c>
      <c r="M4" s="163">
        <f>IF($A4="","",(VLOOKUP($A4,MATRIZASPECTOS[],26,FALSE)))</f>
        <v>9</v>
      </c>
      <c r="N4" s="160">
        <f>IF($A4="","",(VLOOKUP($A4,MATRIZASPECTOS[],44,FALSE)))</f>
        <v>9</v>
      </c>
      <c r="O4" s="160">
        <f>IF($A4="","",(VLOOKUP($A4,MATRIZASPECTOS[],62,FALSE)))</f>
        <v>1</v>
      </c>
      <c r="P4" s="57"/>
      <c r="Q4" s="57"/>
      <c r="R4" s="224"/>
    </row>
    <row r="5" spans="1:18" ht="26.25" thickBot="1" x14ac:dyDescent="0.3">
      <c r="A5" s="15">
        <v>2</v>
      </c>
      <c r="B5" s="18" t="str">
        <f>IF(A5="","",(VLOOKUP(A5,MATRIZASPECTOS[],2,FALSE)))</f>
        <v>Planeación estratégica</v>
      </c>
      <c r="C5" s="18" t="str">
        <f>IF(A5="","",(VLOOKUP(A5,MATRIZASPECTOS[],3,FALSE)))</f>
        <v>Consumo del recurso hídrico</v>
      </c>
      <c r="D5" s="32" t="str">
        <f>IF(A5="","",(VLOOKUP(A5,MATRIZASPECTOS[],4,FALSE)))</f>
        <v>Agotamiento del recurso hídrico</v>
      </c>
      <c r="E5" s="61" t="str">
        <f>IF(A5="","",(VLOOKUP(A5,MATRIZASPECTOS[],6,FALSE)))</f>
        <v>PAR</v>
      </c>
      <c r="F5" s="58" t="str">
        <f>IF($A5="","",(VLOOKUP($A5,MATRIZASPECTOS[],7,FALSE)))</f>
        <v>Sede Central - Bogotá</v>
      </c>
      <c r="G5" s="58" t="str">
        <f>IF($A5="","",(VLOOKUP($A5,MATRIZASPECTOS[],8,FALSE)))</f>
        <v>Torre 4 - Piso 10</v>
      </c>
      <c r="H5" s="58" t="str">
        <f>IF($A5="","",(VLOOKUP($A5,MATRIZASPECTOS[],18,FALSE)))</f>
        <v>Negativo</v>
      </c>
      <c r="I5" s="58" t="str">
        <f>IF(A5="","",(VLOOKUP(A5,MATRIZASPECTOS[],19,FALSE)))</f>
        <v>Hidrológico - agua</v>
      </c>
      <c r="J5" s="58" t="str">
        <f>IF(A5="","",(VLOOKUP(A5,MATRIZASPECTOS[],10,FALSE)))</f>
        <v>Normal</v>
      </c>
      <c r="K5" s="58" t="str">
        <f>IF($A5="","",(VLOOKUP($A5,MATRIZASPECTOS[],14,FALSE)))</f>
        <v>Agua no potable</v>
      </c>
      <c r="L5" s="62" t="str">
        <f>IF($A5="","",(VLOOKUP($A5,MATRIZASPECTOS[],15,FALSE)))</f>
        <v>3.2. Desarrollo de actividades estratégicas</v>
      </c>
      <c r="M5" s="164">
        <f>IF($A5="","",(VLOOKUP($A5,MATRIZASPECTOS[],26,FALSE)))</f>
        <v>1</v>
      </c>
      <c r="N5" s="161">
        <f>IF($A5="","",(VLOOKUP($A5,MATRIZASPECTOS[],44,FALSE)))</f>
        <v>1</v>
      </c>
      <c r="O5" s="161">
        <f>IF($A5="","",(VLOOKUP($A5,MATRIZASPECTOS[],62,FALSE)))</f>
        <v>1</v>
      </c>
      <c r="P5" s="58"/>
      <c r="Q5" s="58"/>
      <c r="R5" s="225"/>
    </row>
    <row r="6" spans="1:18" ht="27.75" thickBot="1" x14ac:dyDescent="0.3">
      <c r="A6" s="15">
        <v>3</v>
      </c>
      <c r="B6" s="18" t="str">
        <f>IF(A6="","",(VLOOKUP(A6,MATRIZASPECTOS[],2,FALSE)))</f>
        <v>Planeación estratégica</v>
      </c>
      <c r="C6" s="18" t="str">
        <f>IF(A6="","",(VLOOKUP(A6,MATRIZASPECTOS[],3,FALSE)))</f>
        <v>Consumo de energía eléctrica</v>
      </c>
      <c r="D6" s="32" t="str">
        <f>IF(A6="","",(VLOOKUP(A6,MATRIZASPECTOS[],4,FALSE)))</f>
        <v>Presión sobre el recurso energético eléctrico</v>
      </c>
      <c r="E6" s="61" t="str">
        <f>IF(A6="","",(VLOOKUP(A6,MATRIZASPECTOS[],6,FALSE)))</f>
        <v>PAR</v>
      </c>
      <c r="F6" s="58" t="str">
        <f>IF($A6="","",(VLOOKUP($A6,MATRIZASPECTOS[],7,FALSE)))</f>
        <v>Sede Central - Bogotá</v>
      </c>
      <c r="G6" s="58" t="str">
        <f>IF($A6="","",(VLOOKUP($A6,MATRIZASPECTOS[],8,FALSE)))</f>
        <v>Torre 4 - Piso 10</v>
      </c>
      <c r="H6" s="58" t="str">
        <f>IF($A6="","",(VLOOKUP($A6,MATRIZASPECTOS[],18,FALSE)))</f>
        <v>Negativo</v>
      </c>
      <c r="I6" s="58" t="str">
        <f>IF(A6="","",(VLOOKUP(A6,MATRIZASPECTOS[],19,FALSE)))</f>
        <v>Hidrológico - agua</v>
      </c>
      <c r="J6" s="58" t="str">
        <f>IF(A6="","",(VLOOKUP(A6,MATRIZASPECTOS[],10,FALSE)))</f>
        <v>Normal</v>
      </c>
      <c r="K6" s="58" t="str">
        <f>IF($A6="","",(VLOOKUP($A6,MATRIZASPECTOS[],14,FALSE)))</f>
        <v>Energía eléctrica</v>
      </c>
      <c r="L6" s="62" t="str">
        <f>IF($A6="","",(VLOOKUP($A6,MATRIZASPECTOS[],15,FALSE)))</f>
        <v>3.2. Desarrollo de actividades estratégicas</v>
      </c>
      <c r="M6" s="164">
        <f>IF($A6="","",(VLOOKUP($A6,MATRIZASPECTOS[],26,FALSE)))</f>
        <v>25</v>
      </c>
      <c r="N6" s="161">
        <f>IF($A6="","",(VLOOKUP($A6,MATRIZASPECTOS[],44,FALSE)))</f>
        <v>27.632916908773968</v>
      </c>
      <c r="O6" s="161">
        <f>IF($A6="","",(VLOOKUP($A6,MATRIZASPECTOS[],62,FALSE)))</f>
        <v>25.179890141528624</v>
      </c>
      <c r="P6" s="58"/>
      <c r="Q6" s="58"/>
      <c r="R6" s="225"/>
    </row>
    <row r="7" spans="1:18" ht="36.75" thickBot="1" x14ac:dyDescent="0.3">
      <c r="A7" s="15">
        <v>4</v>
      </c>
      <c r="B7" s="18" t="str">
        <f>IF(A7="","",(VLOOKUP(A7,MATRIZASPECTOS[],2,FALSE)))</f>
        <v>Planeación estratégica</v>
      </c>
      <c r="C7" s="18" t="str">
        <f>IF(A7="","",(VLOOKUP(A7,MATRIZASPECTOS[],3,FALSE)))</f>
        <v>Consumo de materias primas e insumos</v>
      </c>
      <c r="D7" s="32" t="str">
        <f>IF(A7="","",(VLOOKUP(A7,MATRIZASPECTOS[],4,FALSE)))</f>
        <v>Agotamiento de los recursos naturales no renovables</v>
      </c>
      <c r="E7" s="61" t="str">
        <f>IF(A7="","",(VLOOKUP(A7,MATRIZASPECTOS[],6,FALSE)))</f>
        <v>PAR</v>
      </c>
      <c r="F7" s="58" t="str">
        <f>IF($A7="","",(VLOOKUP($A7,MATRIZASPECTOS[],7,FALSE)))</f>
        <v>Sede Central - Bogotá</v>
      </c>
      <c r="G7" s="58" t="str">
        <f>IF($A7="","",(VLOOKUP($A7,MATRIZASPECTOS[],8,FALSE)))</f>
        <v>Torre 4 - Piso 10</v>
      </c>
      <c r="H7" s="58" t="str">
        <f>IF($A7="","",(VLOOKUP($A7,MATRIZASPECTOS[],18,FALSE)))</f>
        <v>Negativo</v>
      </c>
      <c r="I7" s="58" t="str">
        <f>IF(A7="","",(VLOOKUP(A7,MATRIZASPECTOS[],19,FALSE)))</f>
        <v>Biológico - biodiversidad</v>
      </c>
      <c r="J7" s="58" t="str">
        <f>IF(A7="","",(VLOOKUP(A7,MATRIZASPECTOS[],10,FALSE)))</f>
        <v>Normal</v>
      </c>
      <c r="K7" s="58" t="str">
        <f>IF($A7="","",(VLOOKUP($A7,MATRIZASPECTOS[],14,FALSE)))</f>
        <v>Papel</v>
      </c>
      <c r="L7" s="62" t="str">
        <f>IF($A7="","",(VLOOKUP($A7,MATRIZASPECTOS[],15,FALSE)))</f>
        <v>1. Adquisición y movilización de insumos y equipos</v>
      </c>
      <c r="M7" s="164">
        <f>IF($A7="","",(VLOOKUP($A7,MATRIZASPECTOS[],26,FALSE)))</f>
        <v>15</v>
      </c>
      <c r="N7" s="161">
        <f>IF($A7="","",(VLOOKUP($A7,MATRIZASPECTOS[],44,FALSE)))</f>
        <v>15</v>
      </c>
      <c r="O7" s="161">
        <f>IF($A7="","",(VLOOKUP($A7,MATRIZASPECTOS[],62,FALSE)))</f>
        <v>9</v>
      </c>
      <c r="P7" s="58"/>
      <c r="Q7" s="58"/>
      <c r="R7" s="225"/>
    </row>
    <row r="8" spans="1:18" ht="36.75" thickBot="1" x14ac:dyDescent="0.3">
      <c r="A8" s="15">
        <v>5</v>
      </c>
      <c r="B8" s="18" t="str">
        <f>IF(A8="","",(VLOOKUP(A8,MATRIZASPECTOS[],2,FALSE)))</f>
        <v>Planeación estratégica</v>
      </c>
      <c r="C8" s="18" t="str">
        <f>IF(A8="","",(VLOOKUP(A8,MATRIZASPECTOS[],3,FALSE)))</f>
        <v>Consumo de materias primas e insumos</v>
      </c>
      <c r="D8" s="32" t="str">
        <f>IF(A8="","",(VLOOKUP(A8,MATRIZASPECTOS[],4,FALSE)))</f>
        <v>Agotamiento general de los recursos naturales</v>
      </c>
      <c r="E8" s="61" t="str">
        <f>IF(A8="","",(VLOOKUP(A8,MATRIZASPECTOS[],6,FALSE)))</f>
        <v>PAR</v>
      </c>
      <c r="F8" s="58" t="str">
        <f>IF($A8="","",(VLOOKUP($A8,MATRIZASPECTOS[],7,FALSE)))</f>
        <v>Sede Central - Bogotá</v>
      </c>
      <c r="G8" s="58" t="str">
        <f>IF($A8="","",(VLOOKUP($A8,MATRIZASPECTOS[],8,FALSE)))</f>
        <v>Torre 4 - Piso 10</v>
      </c>
      <c r="H8" s="58" t="str">
        <f>IF($A8="","",(VLOOKUP($A8,MATRIZASPECTOS[],18,FALSE)))</f>
        <v>Negativo</v>
      </c>
      <c r="I8" s="58" t="str">
        <f>IF(A8="","",(VLOOKUP(A8,MATRIZASPECTOS[],19,FALSE)))</f>
        <v>Biológico - biodiversidad</v>
      </c>
      <c r="J8" s="58" t="str">
        <f>IF(A8="","",(VLOOKUP(A8,MATRIZASPECTOS[],10,FALSE)))</f>
        <v>Normal</v>
      </c>
      <c r="K8" s="58" t="str">
        <f>IF($A8="","",(VLOOKUP($A8,MATRIZASPECTOS[],14,FALSE)))</f>
        <v>Elementos pequeños de oficina</v>
      </c>
      <c r="L8" s="62" t="str">
        <f>IF($A8="","",(VLOOKUP($A8,MATRIZASPECTOS[],15,FALSE)))</f>
        <v>1. Adquisición y movilización de insumos y equipos</v>
      </c>
      <c r="M8" s="164">
        <f>IF($A8="","",(VLOOKUP($A8,MATRIZASPECTOS[],26,FALSE)))</f>
        <v>3</v>
      </c>
      <c r="N8" s="161">
        <f>IF($A8="","",(VLOOKUP($A8,MATRIZASPECTOS[],44,FALSE)))</f>
        <v>3</v>
      </c>
      <c r="O8" s="161">
        <f>IF($A8="","",(VLOOKUP($A8,MATRIZASPECTOS[],62,FALSE)))</f>
        <v>1</v>
      </c>
      <c r="P8" s="58"/>
      <c r="Q8" s="58"/>
      <c r="R8" s="225"/>
    </row>
    <row r="9" spans="1:18" ht="36.75" thickBot="1" x14ac:dyDescent="0.3">
      <c r="A9" s="15">
        <v>6</v>
      </c>
      <c r="B9" s="18" t="str">
        <f>IF(A9="","",(VLOOKUP(A9,MATRIZASPECTOS[],2,FALSE)))</f>
        <v>Planeación estratégica</v>
      </c>
      <c r="C9" s="18" t="str">
        <f>IF(A9="","",(VLOOKUP(A9,MATRIZASPECTOS[],3,FALSE)))</f>
        <v>Consumo de materias primas e insumos</v>
      </c>
      <c r="D9" s="32" t="str">
        <f>IF(A9="","",(VLOOKUP(A9,MATRIZASPECTOS[],4,FALSE)))</f>
        <v>Agotamiento de los recursos naturales no renovables</v>
      </c>
      <c r="E9" s="61" t="str">
        <f>IF(A9="","",(VLOOKUP(A9,MATRIZASPECTOS[],6,FALSE)))</f>
        <v>PAR</v>
      </c>
      <c r="F9" s="58" t="str">
        <f>IF($A9="","",(VLOOKUP($A9,MATRIZASPECTOS[],7,FALSE)))</f>
        <v>Sede Central - Bogotá</v>
      </c>
      <c r="G9" s="58" t="str">
        <f>IF($A9="","",(VLOOKUP($A9,MATRIZASPECTOS[],8,FALSE)))</f>
        <v>Torre 4 - Piso 10</v>
      </c>
      <c r="H9" s="58" t="str">
        <f>IF($A9="","",(VLOOKUP($A9,MATRIZASPECTOS[],18,FALSE)))</f>
        <v>Negativo</v>
      </c>
      <c r="I9" s="58" t="str">
        <f>IF(A9="","",(VLOOKUP(A9,MATRIZASPECTOS[],19,FALSE)))</f>
        <v>Biológico - biodiversidad</v>
      </c>
      <c r="J9" s="58" t="str">
        <f>IF(A9="","",(VLOOKUP(A9,MATRIZASPECTOS[],10,FALSE)))</f>
        <v>Normal</v>
      </c>
      <c r="K9" s="58" t="str">
        <f>IF($A9="","",(VLOOKUP($A9,MATRIZASPECTOS[],14,FALSE)))</f>
        <v>Movilización terrestre</v>
      </c>
      <c r="L9" s="62" t="str">
        <f>IF($A9="","",(VLOOKUP($A9,MATRIZASPECTOS[],15,FALSE)))</f>
        <v>2. Movilización para el desarrollo de actividades</v>
      </c>
      <c r="M9" s="164">
        <f>IF($A9="","",(VLOOKUP($A9,MATRIZASPECTOS[],26,FALSE)))</f>
        <v>15</v>
      </c>
      <c r="N9" s="161">
        <f>IF($A9="","",(VLOOKUP($A9,MATRIZASPECTOS[],44,FALSE)))</f>
        <v>15</v>
      </c>
      <c r="O9" s="161">
        <f>IF($A9="","",(VLOOKUP($A9,MATRIZASPECTOS[],62,FALSE)))</f>
        <v>9</v>
      </c>
      <c r="P9" s="58"/>
      <c r="Q9" s="58"/>
      <c r="R9" s="225"/>
    </row>
    <row r="10" spans="1:18" ht="36.75" thickBot="1" x14ac:dyDescent="0.3">
      <c r="A10" s="15">
        <v>7</v>
      </c>
      <c r="B10" s="18" t="str">
        <f>IF(A10="","",(VLOOKUP(A10,MATRIZASPECTOS[],2,FALSE)))</f>
        <v>Planeación estratégica</v>
      </c>
      <c r="C10" s="18" t="str">
        <f>IF(A10="","",(VLOOKUP(A10,MATRIZASPECTOS[],3,FALSE)))</f>
        <v>Consumo de materias primas e insumos</v>
      </c>
      <c r="D10" s="32" t="str">
        <f>IF(A10="","",(VLOOKUP(A10,MATRIZASPECTOS[],4,FALSE)))</f>
        <v>Agotamiento de los recursos naturales no renovables</v>
      </c>
      <c r="E10" s="61" t="str">
        <f>IF(A10="","",(VLOOKUP(A10,MATRIZASPECTOS[],6,FALSE)))</f>
        <v>PAR</v>
      </c>
      <c r="F10" s="58" t="str">
        <f>IF($A10="","",(VLOOKUP($A10,MATRIZASPECTOS[],7,FALSE)))</f>
        <v>Sede Central - Bogotá</v>
      </c>
      <c r="G10" s="58" t="str">
        <f>IF($A10="","",(VLOOKUP($A10,MATRIZASPECTOS[],8,FALSE)))</f>
        <v>Torre 4 - Piso 10</v>
      </c>
      <c r="H10" s="58" t="str">
        <f>IF($A10="","",(VLOOKUP($A10,MATRIZASPECTOS[],18,FALSE)))</f>
        <v>Negativo</v>
      </c>
      <c r="I10" s="58" t="str">
        <f>IF(A10="","",(VLOOKUP(A10,MATRIZASPECTOS[],19,FALSE)))</f>
        <v>Biológico - biodiversidad</v>
      </c>
      <c r="J10" s="58" t="str">
        <f>IF(A10="","",(VLOOKUP(A10,MATRIZASPECTOS[],10,FALSE)))</f>
        <v>Normal</v>
      </c>
      <c r="K10" s="58" t="str">
        <f>IF($A10="","",(VLOOKUP($A10,MATRIZASPECTOS[],14,FALSE)))</f>
        <v>Movilización aérea</v>
      </c>
      <c r="L10" s="62" t="str">
        <f>IF($A10="","",(VLOOKUP($A10,MATRIZASPECTOS[],15,FALSE)))</f>
        <v>2. Movilización para el desarrollo de actividades</v>
      </c>
      <c r="M10" s="164">
        <f>IF($A10="","",(VLOOKUP($A10,MATRIZASPECTOS[],26,FALSE)))</f>
        <v>15</v>
      </c>
      <c r="N10" s="161">
        <f>IF($A10="","",(VLOOKUP($A10,MATRIZASPECTOS[],44,FALSE)))</f>
        <v>15</v>
      </c>
      <c r="O10" s="161">
        <f>IF($A10="","",(VLOOKUP($A10,MATRIZASPECTOS[],62,FALSE)))</f>
        <v>9</v>
      </c>
      <c r="P10" s="58"/>
      <c r="Q10" s="58"/>
      <c r="R10" s="225"/>
    </row>
    <row r="11" spans="1:18" ht="36.75" thickBot="1" x14ac:dyDescent="0.3">
      <c r="A11" s="15">
        <v>8</v>
      </c>
      <c r="B11" s="18" t="str">
        <f>IF(A11="","",(VLOOKUP(A11,MATRIZASPECTOS[],2,FALSE)))</f>
        <v>Planeación estratégica</v>
      </c>
      <c r="C11" s="18" t="str">
        <f>IF(A11="","",(VLOOKUP(A11,MATRIZASPECTOS[],3,FALSE)))</f>
        <v>Consumo de materias primas e insumos</v>
      </c>
      <c r="D11" s="32" t="str">
        <f>IF(A11="","",(VLOOKUP(A11,MATRIZASPECTOS[],4,FALSE)))</f>
        <v>Agotamiento general de los recursos naturales</v>
      </c>
      <c r="E11" s="61" t="str">
        <f>IF(A11="","",(VLOOKUP(A11,MATRIZASPECTOS[],6,FALSE)))</f>
        <v>PAR</v>
      </c>
      <c r="F11" s="58" t="str">
        <f>IF($A11="","",(VLOOKUP($A11,MATRIZASPECTOS[],7,FALSE)))</f>
        <v>Sede Central - Bogotá</v>
      </c>
      <c r="G11" s="58" t="str">
        <f>IF($A11="","",(VLOOKUP($A11,MATRIZASPECTOS[],8,FALSE)))</f>
        <v>Torre 4 - Piso 10</v>
      </c>
      <c r="H11" s="58" t="str">
        <f>IF($A11="","",(VLOOKUP($A11,MATRIZASPECTOS[],18,FALSE)))</f>
        <v>Negativo</v>
      </c>
      <c r="I11" s="58" t="str">
        <f>IF(A11="","",(VLOOKUP(A11,MATRIZASPECTOS[],19,FALSE)))</f>
        <v>Biológico - biodiversidad</v>
      </c>
      <c r="J11" s="58" t="str">
        <f>IF(A11="","",(VLOOKUP(A11,MATRIZASPECTOS[],10,FALSE)))</f>
        <v>Normal</v>
      </c>
      <c r="K11" s="58" t="str">
        <f>IF($A11="","",(VLOOKUP($A11,MATRIZASPECTOS[],14,FALSE)))</f>
        <v>Computadores y perifericos</v>
      </c>
      <c r="L11" s="62" t="str">
        <f>IF($A11="","",(VLOOKUP($A11,MATRIZASPECTOS[],15,FALSE)))</f>
        <v>1. Adquisición y movilización de insumos y equipos</v>
      </c>
      <c r="M11" s="164">
        <f>IF($A11="","",(VLOOKUP($A11,MATRIZASPECTOS[],26,FALSE)))</f>
        <v>5</v>
      </c>
      <c r="N11" s="161">
        <f>IF($A11="","",(VLOOKUP($A11,MATRIZASPECTOS[],44,FALSE)))</f>
        <v>5</v>
      </c>
      <c r="O11" s="161">
        <f>IF($A11="","",(VLOOKUP($A11,MATRIZASPECTOS[],62,FALSE)))</f>
        <v>5</v>
      </c>
      <c r="P11" s="58"/>
      <c r="Q11" s="58"/>
      <c r="R11" s="225"/>
    </row>
    <row r="12" spans="1:18" ht="36.75" thickBot="1" x14ac:dyDescent="0.3">
      <c r="A12" s="15">
        <v>9</v>
      </c>
      <c r="B12" s="18" t="str">
        <f>IF(A12="","",(VLOOKUP(A12,MATRIZASPECTOS[],2,FALSE)))</f>
        <v>Planeación estratégica</v>
      </c>
      <c r="C12" s="18" t="str">
        <f>IF(A12="","",(VLOOKUP(A12,MATRIZASPECTOS[],3,FALSE)))</f>
        <v>Consumo de materias primas e insumos</v>
      </c>
      <c r="D12" s="32" t="str">
        <f>IF(A12="","",(VLOOKUP(A12,MATRIZASPECTOS[],4,FALSE)))</f>
        <v>Agotamiento general de los recursos naturales</v>
      </c>
      <c r="E12" s="61" t="str">
        <f>IF(A12="","",(VLOOKUP(A12,MATRIZASPECTOS[],6,FALSE)))</f>
        <v>PAR</v>
      </c>
      <c r="F12" s="58" t="str">
        <f>IF($A12="","",(VLOOKUP($A12,MATRIZASPECTOS[],7,FALSE)))</f>
        <v>Sede Central - Bogotá</v>
      </c>
      <c r="G12" s="58" t="str">
        <f>IF($A12="","",(VLOOKUP($A12,MATRIZASPECTOS[],8,FALSE)))</f>
        <v>Torre 4 - Piso 10</v>
      </c>
      <c r="H12" s="58" t="str">
        <f>IF($A12="","",(VLOOKUP($A12,MATRIZASPECTOS[],18,FALSE)))</f>
        <v>Negativo</v>
      </c>
      <c r="I12" s="58" t="str">
        <f>IF(A12="","",(VLOOKUP(A12,MATRIZASPECTOS[],19,FALSE)))</f>
        <v>Biológico - biodiversidad</v>
      </c>
      <c r="J12" s="58" t="str">
        <f>IF(A12="","",(VLOOKUP(A12,MATRIZASPECTOS[],10,FALSE)))</f>
        <v>Normal</v>
      </c>
      <c r="K12" s="58" t="str">
        <f>IF($A12="","",(VLOOKUP($A12,MATRIZASPECTOS[],14,FALSE)))</f>
        <v>Mobiliario de oficina</v>
      </c>
      <c r="L12" s="62" t="str">
        <f>IF($A12="","",(VLOOKUP($A12,MATRIZASPECTOS[],15,FALSE)))</f>
        <v>1. Adquisición y movilización de insumos y equipos</v>
      </c>
      <c r="M12" s="164">
        <f>IF($A12="","",(VLOOKUP($A12,MATRIZASPECTOS[],26,FALSE)))</f>
        <v>3</v>
      </c>
      <c r="N12" s="161">
        <f>IF($A12="","",(VLOOKUP($A12,MATRIZASPECTOS[],44,FALSE)))</f>
        <v>3</v>
      </c>
      <c r="O12" s="161">
        <f>IF($A12="","",(VLOOKUP($A12,MATRIZASPECTOS[],62,FALSE)))</f>
        <v>3</v>
      </c>
      <c r="P12" s="58"/>
      <c r="Q12" s="58"/>
      <c r="R12" s="225"/>
    </row>
    <row r="13" spans="1:18" ht="26.25" thickBot="1" x14ac:dyDescent="0.3">
      <c r="A13" s="15">
        <v>10</v>
      </c>
      <c r="B13" s="18" t="str">
        <f>IF(A13="","",(VLOOKUP(A13,MATRIZASPECTOS[],2,FALSE)))</f>
        <v>Planeación estratégica</v>
      </c>
      <c r="C13" s="18" t="str">
        <f>IF(A13="","",(VLOOKUP(A13,MATRIZASPECTOS[],3,FALSE)))</f>
        <v>Generación de empleo</v>
      </c>
      <c r="D13" s="32" t="str">
        <f>IF(A13="","",(VLOOKUP(A13,MATRIZASPECTOS[],4,FALSE)))</f>
        <v>Desarrollo económico y social</v>
      </c>
      <c r="E13" s="61" t="str">
        <f>IF(A13="","",(VLOOKUP(A13,MATRIZASPECTOS[],6,FALSE)))</f>
        <v>PAR</v>
      </c>
      <c r="F13" s="58" t="str">
        <f>IF($A13="","",(VLOOKUP($A13,MATRIZASPECTOS[],7,FALSE)))</f>
        <v>Sede Central - Bogotá</v>
      </c>
      <c r="G13" s="58" t="str">
        <f>IF($A13="","",(VLOOKUP($A13,MATRIZASPECTOS[],8,FALSE)))</f>
        <v>Torre 4 - Piso 10</v>
      </c>
      <c r="H13" s="58" t="str">
        <f>IF($A13="","",(VLOOKUP($A13,MATRIZASPECTOS[],18,FALSE)))</f>
        <v>Positivo</v>
      </c>
      <c r="I13" s="58" t="str">
        <f>IF(A13="","",(VLOOKUP(A13,MATRIZASPECTOS[],19,FALSE)))</f>
        <v>Sociocultural - social</v>
      </c>
      <c r="J13" s="58" t="str">
        <f>IF(A13="","",(VLOOKUP(A13,MATRIZASPECTOS[],10,FALSE)))</f>
        <v>Normal</v>
      </c>
      <c r="K13" s="58" t="str">
        <f>IF($A13="","",(VLOOKUP($A13,MATRIZASPECTOS[],14,FALSE)))</f>
        <v>Recurso humano</v>
      </c>
      <c r="L13" s="62" t="str">
        <f>IF($A13="","",(VLOOKUP($A13,MATRIZASPECTOS[],15,FALSE)))</f>
        <v>3.2. Desarrollo de actividades estratégicas</v>
      </c>
      <c r="M13" s="164">
        <f>IF($A13="","",(VLOOKUP($A13,MATRIZASPECTOS[],26,FALSE)))</f>
        <v>15</v>
      </c>
      <c r="N13" s="161">
        <f>IF($A13="","",(VLOOKUP($A13,MATRIZASPECTOS[],44,FALSE)))</f>
        <v>15</v>
      </c>
      <c r="O13" s="161">
        <f>IF($A13="","",(VLOOKUP($A13,MATRIZASPECTOS[],62,FALSE)))</f>
        <v>15</v>
      </c>
      <c r="P13" s="58"/>
      <c r="Q13" s="58"/>
      <c r="R13" s="225"/>
    </row>
    <row r="14" spans="1:18" ht="36.75" thickBot="1" x14ac:dyDescent="0.3">
      <c r="A14" s="15">
        <v>11</v>
      </c>
      <c r="B14" s="18" t="str">
        <f>IF(A14="","",(VLOOKUP(A14,MATRIZASPECTOS[],2,FALSE)))</f>
        <v>Planeación estratégica</v>
      </c>
      <c r="C14" s="18" t="str">
        <f>IF(A14="","",(VLOOKUP(A14,MATRIZASPECTOS[],3,FALSE)))</f>
        <v>Generación de vertimientos</v>
      </c>
      <c r="D14" s="32" t="str">
        <f>IF(A14="","",(VLOOKUP(A14,MATRIZASPECTOS[],4,FALSE)))</f>
        <v>Contaminación por descarga de aguas residuales domésticas</v>
      </c>
      <c r="E14" s="61" t="str">
        <f>IF(A14="","",(VLOOKUP(A14,MATRIZASPECTOS[],6,FALSE)))</f>
        <v>PAR</v>
      </c>
      <c r="F14" s="58" t="str">
        <f>IF($A14="","",(VLOOKUP($A14,MATRIZASPECTOS[],7,FALSE)))</f>
        <v>Sede Central - Bogotá</v>
      </c>
      <c r="G14" s="58" t="str">
        <f>IF($A14="","",(VLOOKUP($A14,MATRIZASPECTOS[],8,FALSE)))</f>
        <v>Torre 4 - Piso 10</v>
      </c>
      <c r="H14" s="58" t="str">
        <f>IF($A14="","",(VLOOKUP($A14,MATRIZASPECTOS[],18,FALSE)))</f>
        <v>Negativo</v>
      </c>
      <c r="I14" s="58" t="str">
        <f>IF(A14="","",(VLOOKUP(A14,MATRIZASPECTOS[],19,FALSE)))</f>
        <v>Hidrológico - agua</v>
      </c>
      <c r="J14" s="58" t="str">
        <f>IF(A14="","",(VLOOKUP(A14,MATRIZASPECTOS[],10,FALSE)))</f>
        <v>Normal</v>
      </c>
      <c r="K14" s="58" t="str">
        <f>IF($A14="","",(VLOOKUP($A14,MATRIZASPECTOS[],14,FALSE)))</f>
        <v>Aguas residuales domésticas</v>
      </c>
      <c r="L14" s="62" t="str">
        <f>IF($A14="","",(VLOOKUP($A14,MATRIZASPECTOS[],15,FALSE)))</f>
        <v>3.2. Desarrollo de actividades estratégicas</v>
      </c>
      <c r="M14" s="164">
        <f>IF($A14="","",(VLOOKUP($A14,MATRIZASPECTOS[],26,FALSE)))</f>
        <v>15</v>
      </c>
      <c r="N14" s="161">
        <f>IF($A14="","",(VLOOKUP($A14,MATRIZASPECTOS[],44,FALSE)))</f>
        <v>15</v>
      </c>
      <c r="O14" s="161">
        <f>IF($A14="","",(VLOOKUP($A14,MATRIZASPECTOS[],62,FALSE)))</f>
        <v>9</v>
      </c>
      <c r="P14" s="58"/>
      <c r="Q14" s="58"/>
      <c r="R14" s="225"/>
    </row>
    <row r="15" spans="1:18" ht="27.75" thickBot="1" x14ac:dyDescent="0.3">
      <c r="A15" s="15">
        <v>12</v>
      </c>
      <c r="B15" s="18" t="str">
        <f>IF(A15="","",(VLOOKUP(A15,MATRIZASPECTOS[],2,FALSE)))</f>
        <v>Planeación estratégica</v>
      </c>
      <c r="C15" s="18" t="str">
        <f>IF(A15="","",(VLOOKUP(A15,MATRIZASPECTOS[],3,FALSE)))</f>
        <v>Generación de residuos</v>
      </c>
      <c r="D15" s="32" t="str">
        <f>IF(A15="","",(VLOOKUP(A15,MATRIZASPECTOS[],4,FALSE)))</f>
        <v>Contaminación por generación de residuos ordinarios</v>
      </c>
      <c r="E15" s="61" t="str">
        <f>IF(A15="","",(VLOOKUP(A15,MATRIZASPECTOS[],6,FALSE)))</f>
        <v>PAR</v>
      </c>
      <c r="F15" s="58" t="str">
        <f>IF($A15="","",(VLOOKUP($A15,MATRIZASPECTOS[],7,FALSE)))</f>
        <v>Sede Central - Bogotá</v>
      </c>
      <c r="G15" s="58" t="str">
        <f>IF($A15="","",(VLOOKUP($A15,MATRIZASPECTOS[],8,FALSE)))</f>
        <v>Torre 4 - Piso 10</v>
      </c>
      <c r="H15" s="58" t="str">
        <f>IF($A15="","",(VLOOKUP($A15,MATRIZASPECTOS[],18,FALSE)))</f>
        <v>Negativo</v>
      </c>
      <c r="I15" s="58" t="str">
        <f>IF(A15="","",(VLOOKUP(A15,MATRIZASPECTOS[],19,FALSE)))</f>
        <v>Geológico - suelo</v>
      </c>
      <c r="J15" s="58" t="str">
        <f>IF(A15="","",(VLOOKUP(A15,MATRIZASPECTOS[],10,FALSE)))</f>
        <v>Normal</v>
      </c>
      <c r="K15" s="58" t="str">
        <f>IF($A15="","",(VLOOKUP($A15,MATRIZASPECTOS[],14,FALSE)))</f>
        <v>Residuos ordinarios</v>
      </c>
      <c r="L15" s="62" t="str">
        <f>IF($A15="","",(VLOOKUP($A15,MATRIZASPECTOS[],15,FALSE)))</f>
        <v>3.2. Desarrollo de actividades estratégicas</v>
      </c>
      <c r="M15" s="164">
        <f>IF($A15="","",(VLOOKUP($A15,MATRIZASPECTOS[],26,FALSE)))</f>
        <v>25</v>
      </c>
      <c r="N15" s="161">
        <f>IF($A15="","",(VLOOKUP($A15,MATRIZASPECTOS[],44,FALSE)))</f>
        <v>19.072164948453608</v>
      </c>
      <c r="O15" s="161">
        <f>IF($A15="","",(VLOOKUP($A15,MATRIZASPECTOS[],62,FALSE)))</f>
        <v>6.2956735977634128</v>
      </c>
      <c r="P15" s="58"/>
      <c r="Q15" s="58"/>
      <c r="R15" s="225"/>
    </row>
    <row r="16" spans="1:18" ht="51.75" thickBot="1" x14ac:dyDescent="0.3">
      <c r="A16" s="15">
        <v>13</v>
      </c>
      <c r="B16" s="18" t="str">
        <f>IF(A16="","",(VLOOKUP(A16,MATRIZASPECTOS[],2,FALSE)))</f>
        <v>Planeación estratégica</v>
      </c>
      <c r="C16" s="18" t="str">
        <f>IF(A16="","",(VLOOKUP(A16,MATRIZASPECTOS[],3,FALSE)))</f>
        <v>Generación de residuos</v>
      </c>
      <c r="D16" s="32" t="str">
        <f>IF(A16="","",(VLOOKUP(A16,MATRIZASPECTOS[],4,FALSE)))</f>
        <v>Aprovechamiento de residuos reutilizables</v>
      </c>
      <c r="E16" s="61" t="str">
        <f>IF(A16="","",(VLOOKUP(A16,MATRIZASPECTOS[],6,FALSE)))</f>
        <v>PAR</v>
      </c>
      <c r="F16" s="58" t="str">
        <f>IF($A16="","",(VLOOKUP($A16,MATRIZASPECTOS[],7,FALSE)))</f>
        <v>Sede Central - Bogotá</v>
      </c>
      <c r="G16" s="58" t="str">
        <f>IF($A16="","",(VLOOKUP($A16,MATRIZASPECTOS[],8,FALSE)))</f>
        <v>Torre 4 - Piso 10</v>
      </c>
      <c r="H16" s="58" t="str">
        <f>IF($A16="","",(VLOOKUP($A16,MATRIZASPECTOS[],18,FALSE)))</f>
        <v>Positivo</v>
      </c>
      <c r="I16" s="58" t="str">
        <f>IF(A16="","",(VLOOKUP(A16,MATRIZASPECTOS[],19,FALSE)))</f>
        <v>Geológico - suelo</v>
      </c>
      <c r="J16" s="58" t="str">
        <f>IF(A16="","",(VLOOKUP(A16,MATRIZASPECTOS[],10,FALSE)))</f>
        <v>Normal</v>
      </c>
      <c r="K16" s="58" t="str">
        <f>IF($A16="","",(VLOOKUP($A16,MATRIZASPECTOS[],14,FALSE)))</f>
        <v>Residuos reutilizables (papel, cartón, vidrio, plástico rigido, plástico flexible)</v>
      </c>
      <c r="L16" s="62" t="str">
        <f>IF($A16="","",(VLOOKUP($A16,MATRIZASPECTOS[],15,FALSE)))</f>
        <v>3.2. Desarrollo de actividades estratégicas</v>
      </c>
      <c r="M16" s="164">
        <f>IF($A16="","",(VLOOKUP($A16,MATRIZASPECTOS[],26,FALSE)))</f>
        <v>15</v>
      </c>
      <c r="N16" s="161">
        <f>IF($A16="","",(VLOOKUP($A16,MATRIZASPECTOS[],44,FALSE)))</f>
        <v>15</v>
      </c>
      <c r="O16" s="161">
        <f>IF($A16="","",(VLOOKUP($A16,MATRIZASPECTOS[],62,FALSE)))</f>
        <v>9</v>
      </c>
      <c r="P16" s="58"/>
      <c r="Q16" s="58"/>
      <c r="R16" s="225"/>
    </row>
    <row r="17" spans="1:18" ht="39" thickBot="1" x14ac:dyDescent="0.3">
      <c r="A17" s="15">
        <v>14</v>
      </c>
      <c r="B17" s="18" t="str">
        <f>IF(A17="","",(VLOOKUP(A17,MATRIZASPECTOS[],2,FALSE)))</f>
        <v>Planeación estratégica</v>
      </c>
      <c r="C17" s="18" t="str">
        <f>IF(A17="","",(VLOOKUP(A17,MATRIZASPECTOS[],3,FALSE)))</f>
        <v>Generación de residuos</v>
      </c>
      <c r="D17" s="32" t="str">
        <f>IF(A17="","",(VLOOKUP(A17,MATRIZASPECTOS[],4,FALSE)))</f>
        <v>Aprovechamiento de residuos recuperables</v>
      </c>
      <c r="E17" s="61" t="str">
        <f>IF(A17="","",(VLOOKUP(A17,MATRIZASPECTOS[],6,FALSE)))</f>
        <v>PAR</v>
      </c>
      <c r="F17" s="58" t="str">
        <f>IF($A17="","",(VLOOKUP($A17,MATRIZASPECTOS[],7,FALSE)))</f>
        <v>Sede Central - Bogotá</v>
      </c>
      <c r="G17" s="58" t="str">
        <f>IF($A17="","",(VLOOKUP($A17,MATRIZASPECTOS[],8,FALSE)))</f>
        <v>Torre 4 - Piso 10</v>
      </c>
      <c r="H17" s="58" t="str">
        <f>IF($A17="","",(VLOOKUP($A17,MATRIZASPECTOS[],18,FALSE)))</f>
        <v>Positivo</v>
      </c>
      <c r="I17" s="58" t="str">
        <f>IF(A17="","",(VLOOKUP(A17,MATRIZASPECTOS[],19,FALSE)))</f>
        <v>Geológico - suelo</v>
      </c>
      <c r="J17" s="58" t="str">
        <f>IF(A17="","",(VLOOKUP(A17,MATRIZASPECTOS[],10,FALSE)))</f>
        <v>Normal</v>
      </c>
      <c r="K17" s="58" t="str">
        <f>IF($A17="","",(VLOOKUP($A17,MATRIZASPECTOS[],14,FALSE)))</f>
        <v>Residuos recuperables (aleaciones de distintos metales)</v>
      </c>
      <c r="L17" s="62" t="str">
        <f>IF($A17="","",(VLOOKUP($A17,MATRIZASPECTOS[],15,FALSE)))</f>
        <v>3.2. Desarrollo de actividades estratégicas</v>
      </c>
      <c r="M17" s="164">
        <f>IF($A17="","",(VLOOKUP($A17,MATRIZASPECTOS[],26,FALSE)))</f>
        <v>15</v>
      </c>
      <c r="N17" s="161">
        <f>IF($A17="","",(VLOOKUP($A17,MATRIZASPECTOS[],44,FALSE)))</f>
        <v>15</v>
      </c>
      <c r="O17" s="161">
        <f>IF($A17="","",(VLOOKUP($A17,MATRIZASPECTOS[],62,FALSE)))</f>
        <v>9</v>
      </c>
      <c r="P17" s="58"/>
      <c r="Q17" s="58"/>
      <c r="R17" s="225"/>
    </row>
    <row r="18" spans="1:18" ht="45.75" thickBot="1" x14ac:dyDescent="0.3">
      <c r="A18" s="15">
        <v>15</v>
      </c>
      <c r="B18" s="18" t="str">
        <f>IF(A18="","",(VLOOKUP(A18,MATRIZASPECTOS[],2,FALSE)))</f>
        <v>Planeación estratégica</v>
      </c>
      <c r="C18" s="18" t="str">
        <f>IF(A18="","",(VLOOKUP(A18,MATRIZASPECTOS[],3,FALSE)))</f>
        <v>Generación de residuos</v>
      </c>
      <c r="D18" s="32" t="str">
        <f>IF(A18="","",(VLOOKUP(A18,MATRIZASPECTOS[],4,FALSE)))</f>
        <v>Contaminación por generación de residuos de aparatos eléctricos y electrónicos</v>
      </c>
      <c r="E18" s="61" t="str">
        <f>IF(A18="","",(VLOOKUP(A18,MATRIZASPECTOS[],6,FALSE)))</f>
        <v>PAR</v>
      </c>
      <c r="F18" s="58" t="str">
        <f>IF($A18="","",(VLOOKUP($A18,MATRIZASPECTOS[],7,FALSE)))</f>
        <v>Sede Central - Bogotá</v>
      </c>
      <c r="G18" s="58" t="str">
        <f>IF($A18="","",(VLOOKUP($A18,MATRIZASPECTOS[],8,FALSE)))</f>
        <v>Torre 4 - Piso 10</v>
      </c>
      <c r="H18" s="58" t="str">
        <f>IF($A18="","",(VLOOKUP($A18,MATRIZASPECTOS[],18,FALSE)))</f>
        <v>Negativo</v>
      </c>
      <c r="I18" s="58" t="str">
        <f>IF(A18="","",(VLOOKUP(A18,MATRIZASPECTOS[],19,FALSE)))</f>
        <v>Geológico - suelo</v>
      </c>
      <c r="J18" s="58" t="str">
        <f>IF(A18="","",(VLOOKUP(A18,MATRIZASPECTOS[],10,FALSE)))</f>
        <v>Normal</v>
      </c>
      <c r="K18" s="58" t="str">
        <f>IF($A18="","",(VLOOKUP($A18,MATRIZASPECTOS[],14,FALSE)))</f>
        <v>Residuos de aparatos eléctricos y electrónicos</v>
      </c>
      <c r="L18" s="62" t="str">
        <f>IF($A18="","",(VLOOKUP($A18,MATRIZASPECTOS[],15,FALSE)))</f>
        <v>3.2. Desarrollo de actividades estratégicas</v>
      </c>
      <c r="M18" s="164">
        <f>IF($A18="","",(VLOOKUP($A18,MATRIZASPECTOS[],26,FALSE)))</f>
        <v>25</v>
      </c>
      <c r="N18" s="161">
        <f>IF($A18="","",(VLOOKUP($A18,MATRIZASPECTOS[],44,FALSE)))</f>
        <v>25</v>
      </c>
      <c r="O18" s="161">
        <f>IF($A18="","",(VLOOKUP($A18,MATRIZASPECTOS[],62,FALSE)))</f>
        <v>25</v>
      </c>
      <c r="P18" s="58"/>
      <c r="Q18" s="58"/>
      <c r="R18" s="225"/>
    </row>
    <row r="19" spans="1:18" ht="27.75" thickBot="1" x14ac:dyDescent="0.3">
      <c r="A19" s="15">
        <v>16</v>
      </c>
      <c r="B19" s="18" t="str">
        <f>IF(A19="","",(VLOOKUP(A19,MATRIZASPECTOS[],2,FALSE)))</f>
        <v>Planeación estratégica</v>
      </c>
      <c r="C19" s="18" t="str">
        <f>IF(A19="","",(VLOOKUP(A19,MATRIZASPECTOS[],3,FALSE)))</f>
        <v>Generación de emisiones</v>
      </c>
      <c r="D19" s="32" t="str">
        <f>IF(A19="","",(VLOOKUP(A19,MATRIZASPECTOS[],4,FALSE)))</f>
        <v>Contaminación por emisión de varios agentes clasificados</v>
      </c>
      <c r="E19" s="61" t="str">
        <f>IF(A19="","",(VLOOKUP(A19,MATRIZASPECTOS[],6,FALSE)))</f>
        <v>PAR</v>
      </c>
      <c r="F19" s="58" t="str">
        <f>IF($A19="","",(VLOOKUP($A19,MATRIZASPECTOS[],7,FALSE)))</f>
        <v>Sede Central - Bogotá</v>
      </c>
      <c r="G19" s="58" t="str">
        <f>IF($A19="","",(VLOOKUP($A19,MATRIZASPECTOS[],8,FALSE)))</f>
        <v>Torre 4 - Piso 10</v>
      </c>
      <c r="H19" s="58" t="str">
        <f>IF($A19="","",(VLOOKUP($A19,MATRIZASPECTOS[],18,FALSE)))</f>
        <v>Negativo</v>
      </c>
      <c r="I19" s="58" t="str">
        <f>IF(A19="","",(VLOOKUP(A19,MATRIZASPECTOS[],19,FALSE)))</f>
        <v>Atmosférico - aire</v>
      </c>
      <c r="J19" s="58" t="str">
        <f>IF(A19="","",(VLOOKUP(A19,MATRIZASPECTOS[],10,FALSE)))</f>
        <v>Normal</v>
      </c>
      <c r="K19" s="58" t="str">
        <f>IF($A19="","",(VLOOKUP($A19,MATRIZASPECTOS[],14,FALSE)))</f>
        <v>Emisión por combustión de transporte terrestre</v>
      </c>
      <c r="L19" s="62" t="str">
        <f>IF($A19="","",(VLOOKUP($A19,MATRIZASPECTOS[],15,FALSE)))</f>
        <v>2. Movilización para el desarrollo de actividades</v>
      </c>
      <c r="M19" s="164">
        <f>IF($A19="","",(VLOOKUP($A19,MATRIZASPECTOS[],26,FALSE)))</f>
        <v>15</v>
      </c>
      <c r="N19" s="161">
        <f>IF($A19="","",(VLOOKUP($A19,MATRIZASPECTOS[],44,FALSE)))</f>
        <v>15</v>
      </c>
      <c r="O19" s="161">
        <f>IF($A19="","",(VLOOKUP($A19,MATRIZASPECTOS[],62,FALSE)))</f>
        <v>9</v>
      </c>
      <c r="P19" s="58"/>
      <c r="Q19" s="58"/>
      <c r="R19" s="225"/>
    </row>
    <row r="20" spans="1:18" ht="27.75" thickBot="1" x14ac:dyDescent="0.3">
      <c r="A20" s="15">
        <v>17</v>
      </c>
      <c r="B20" s="18" t="str">
        <f>IF(A20="","",(VLOOKUP(A20,MATRIZASPECTOS[],2,FALSE)))</f>
        <v>Planeación estratégica</v>
      </c>
      <c r="C20" s="18" t="str">
        <f>IF(A20="","",(VLOOKUP(A20,MATRIZASPECTOS[],3,FALSE)))</f>
        <v>Generación de emisiones</v>
      </c>
      <c r="D20" s="32" t="str">
        <f>IF(A20="","",(VLOOKUP(A20,MATRIZASPECTOS[],4,FALSE)))</f>
        <v>Contaminación por emisión de varios agentes clasificados</v>
      </c>
      <c r="E20" s="61" t="str">
        <f>IF(A20="","",(VLOOKUP(A20,MATRIZASPECTOS[],6,FALSE)))</f>
        <v>PAR</v>
      </c>
      <c r="F20" s="58" t="str">
        <f>IF($A20="","",(VLOOKUP($A20,MATRIZASPECTOS[],7,FALSE)))</f>
        <v>Sede Central - Bogotá</v>
      </c>
      <c r="G20" s="58" t="str">
        <f>IF($A20="","",(VLOOKUP($A20,MATRIZASPECTOS[],8,FALSE)))</f>
        <v>Torre 4 - Piso 10</v>
      </c>
      <c r="H20" s="58" t="str">
        <f>IF($A20="","",(VLOOKUP($A20,MATRIZASPECTOS[],18,FALSE)))</f>
        <v>Negativo</v>
      </c>
      <c r="I20" s="58" t="str">
        <f>IF(A20="","",(VLOOKUP(A20,MATRIZASPECTOS[],19,FALSE)))</f>
        <v>Atmosférico - aire</v>
      </c>
      <c r="J20" s="58" t="str">
        <f>IF(A20="","",(VLOOKUP(A20,MATRIZASPECTOS[],10,FALSE)))</f>
        <v>Normal</v>
      </c>
      <c r="K20" s="58" t="str">
        <f>IF($A20="","",(VLOOKUP($A20,MATRIZASPECTOS[],14,FALSE)))</f>
        <v>Emisión por combustión de transporte aereo</v>
      </c>
      <c r="L20" s="62" t="str">
        <f>IF($A20="","",(VLOOKUP($A20,MATRIZASPECTOS[],15,FALSE)))</f>
        <v>2. Movilización para el desarrollo de actividades</v>
      </c>
      <c r="M20" s="164">
        <f>IF($A20="","",(VLOOKUP($A20,MATRIZASPECTOS[],26,FALSE)))</f>
        <v>15</v>
      </c>
      <c r="N20" s="161">
        <f>IF($A20="","",(VLOOKUP($A20,MATRIZASPECTOS[],44,FALSE)))</f>
        <v>15</v>
      </c>
      <c r="O20" s="161">
        <f>IF($A20="","",(VLOOKUP($A20,MATRIZASPECTOS[],62,FALSE)))</f>
        <v>9</v>
      </c>
      <c r="P20" s="58"/>
      <c r="Q20" s="58"/>
      <c r="R20" s="225"/>
    </row>
    <row r="21" spans="1:18" ht="39" thickBot="1" x14ac:dyDescent="0.3">
      <c r="A21" s="15">
        <v>18</v>
      </c>
      <c r="B21" s="76" t="str">
        <f>IF(A21="","",(VLOOKUP(A21,MATRIZASPECTOS[],2,FALSE)))</f>
        <v>Planeación estratégica</v>
      </c>
      <c r="C21" s="76" t="str">
        <f>IF(A21="","",(VLOOKUP(A21,MATRIZASPECTOS[],3,FALSE)))</f>
        <v>Consumo de materias primas e insumos</v>
      </c>
      <c r="D21" s="120" t="str">
        <f>IF(A21="","",(VLOOKUP(A21,MATRIZASPECTOS[],4,FALSE)))</f>
        <v>Agotamiento de los recursos naturales no renovables</v>
      </c>
      <c r="E21" s="108" t="str">
        <f>IF(A21="","",(VLOOKUP(A21,MATRIZASPECTOS[],6,FALSE)))</f>
        <v>PAR</v>
      </c>
      <c r="F21" s="109" t="str">
        <f>IF($A21="","",(VLOOKUP($A21,MATRIZASPECTOS[],7,FALSE)))</f>
        <v>Sede Central - Bogotá</v>
      </c>
      <c r="G21" s="109" t="str">
        <f>IF($A21="","",(VLOOKUP($A21,MATRIZASPECTOS[],8,FALSE)))</f>
        <v>Torre 4 - Piso 10</v>
      </c>
      <c r="H21" s="109" t="str">
        <f>IF($A21="","",(VLOOKUP($A21,MATRIZASPECTOS[],18,FALSE)))</f>
        <v>Negativo</v>
      </c>
      <c r="I21" s="109" t="str">
        <f>IF(A21="","",(VLOOKUP(A21,MATRIZASPECTOS[],19,FALSE)))</f>
        <v>Biológico - biodiversidad</v>
      </c>
      <c r="J21" s="109" t="str">
        <f>IF(A21="","",(VLOOKUP(A21,MATRIZASPECTOS[],10,FALSE)))</f>
        <v>Anormal</v>
      </c>
      <c r="K21" s="109" t="str">
        <f>IF($A21="","",(VLOOKUP($A21,MATRIZASPECTOS[],14,FALSE)))</f>
        <v>Combustible para planta generadora de energía eléctrica</v>
      </c>
      <c r="L21" s="110" t="str">
        <f>IF($A21="","",(VLOOKUP($A21,MATRIZASPECTOS[],15,FALSE)))</f>
        <v>3.2. Desarrollo de actividades estratégicas</v>
      </c>
      <c r="M21" s="165">
        <f>IF($A21="","",(VLOOKUP($A21,MATRIZASPECTOS[],26,FALSE)))</f>
        <v>9</v>
      </c>
      <c r="N21" s="162">
        <f>IF($A21="","",(VLOOKUP($A21,MATRIZASPECTOS[],44,FALSE)))</f>
        <v>9</v>
      </c>
      <c r="O21" s="162">
        <f>IF($A21="","",(VLOOKUP($A21,MATRIZASPECTOS[],62,FALSE)))</f>
        <v>9</v>
      </c>
      <c r="P21" s="109"/>
      <c r="Q21" s="109"/>
      <c r="R21" s="226"/>
    </row>
    <row r="22" spans="1:18" ht="39" thickBot="1" x14ac:dyDescent="0.3">
      <c r="A22" s="15">
        <v>19</v>
      </c>
      <c r="B22" s="76" t="str">
        <f>IF(A22="","",(VLOOKUP(A22,MATRIZASPECTOS[],2,FALSE)))</f>
        <v>Planeación estratégica</v>
      </c>
      <c r="C22" s="76" t="str">
        <f>IF(A22="","",(VLOOKUP(A22,MATRIZASPECTOS[],3,FALSE)))</f>
        <v>Generación de emisiones</v>
      </c>
      <c r="D22" s="120" t="str">
        <f>IF(A22="","",(VLOOKUP(A22,MATRIZASPECTOS[],4,FALSE)))</f>
        <v>Contaminación por emisión de contaminantes criterio</v>
      </c>
      <c r="E22" s="108" t="str">
        <f>IF(A22="","",(VLOOKUP(A22,MATRIZASPECTOS[],6,FALSE)))</f>
        <v>PAR</v>
      </c>
      <c r="F22" s="109" t="str">
        <f>IF($A22="","",(VLOOKUP($A22,MATRIZASPECTOS[],7,FALSE)))</f>
        <v>Sede Central - Bogotá</v>
      </c>
      <c r="G22" s="109" t="str">
        <f>IF($A22="","",(VLOOKUP($A22,MATRIZASPECTOS[],8,FALSE)))</f>
        <v>Torre 4 - Piso 10</v>
      </c>
      <c r="H22" s="109" t="str">
        <f>IF($A22="","",(VLOOKUP($A22,MATRIZASPECTOS[],18,FALSE)))</f>
        <v>Negativo</v>
      </c>
      <c r="I22" s="109" t="str">
        <f>IF(A22="","",(VLOOKUP(A22,MATRIZASPECTOS[],19,FALSE)))</f>
        <v>Atmosférico - aire</v>
      </c>
      <c r="J22" s="109" t="str">
        <f>IF(A22="","",(VLOOKUP(A22,MATRIZASPECTOS[],10,FALSE)))</f>
        <v>Anormal</v>
      </c>
      <c r="K22" s="109" t="str">
        <f>IF($A22="","",(VLOOKUP($A22,MATRIZASPECTOS[],14,FALSE)))</f>
        <v>Emisión por combustión de planta generadora de energía eléctrica</v>
      </c>
      <c r="L22" s="110" t="str">
        <f>IF($A22="","",(VLOOKUP($A22,MATRIZASPECTOS[],15,FALSE)))</f>
        <v>3.2. Desarrollo de actividades estratégicas</v>
      </c>
      <c r="M22" s="165">
        <f>IF($A22="","",(VLOOKUP($A22,MATRIZASPECTOS[],26,FALSE)))</f>
        <v>9</v>
      </c>
      <c r="N22" s="162">
        <f>IF($A22="","",(VLOOKUP($A22,MATRIZASPECTOS[],44,FALSE)))</f>
        <v>9</v>
      </c>
      <c r="O22" s="162">
        <f>IF($A22="","",(VLOOKUP($A22,MATRIZASPECTOS[],62,FALSE)))</f>
        <v>9</v>
      </c>
      <c r="P22" s="109"/>
      <c r="Q22" s="109"/>
      <c r="R22" s="226"/>
    </row>
    <row r="23" spans="1:18" ht="39" thickBot="1" x14ac:dyDescent="0.3">
      <c r="A23" s="15">
        <v>20</v>
      </c>
      <c r="B23" s="76" t="str">
        <f>IF(A23="","",(VLOOKUP(A23,MATRIZASPECTOS[],2,FALSE)))</f>
        <v>Planeación estratégica</v>
      </c>
      <c r="C23" s="76" t="str">
        <f>IF(A23="","",(VLOOKUP(A23,MATRIZASPECTOS[],3,FALSE)))</f>
        <v>Generación de emisiones</v>
      </c>
      <c r="D23" s="120" t="str">
        <f>IF(A23="","",(VLOOKUP(A23,MATRIZASPECTOS[],4,FALSE)))</f>
        <v>Contaminación por emisión de ruido</v>
      </c>
      <c r="E23" s="108" t="str">
        <f>IF(A23="","",(VLOOKUP(A23,MATRIZASPECTOS[],6,FALSE)))</f>
        <v>PAR</v>
      </c>
      <c r="F23" s="109" t="str">
        <f>IF($A23="","",(VLOOKUP($A23,MATRIZASPECTOS[],7,FALSE)))</f>
        <v>Sede Central - Bogotá</v>
      </c>
      <c r="G23" s="109" t="str">
        <f>IF($A23="","",(VLOOKUP($A23,MATRIZASPECTOS[],8,FALSE)))</f>
        <v>Torre 4 - Piso 10</v>
      </c>
      <c r="H23" s="109" t="str">
        <f>IF($A23="","",(VLOOKUP($A23,MATRIZASPECTOS[],18,FALSE)))</f>
        <v>Negativo</v>
      </c>
      <c r="I23" s="109" t="str">
        <f>IF(A23="","",(VLOOKUP(A23,MATRIZASPECTOS[],19,FALSE)))</f>
        <v>Atmosférico - aire</v>
      </c>
      <c r="J23" s="109" t="str">
        <f>IF(A23="","",(VLOOKUP(A23,MATRIZASPECTOS[],10,FALSE)))</f>
        <v>Anormal</v>
      </c>
      <c r="K23" s="109" t="str">
        <f>IF($A23="","",(VLOOKUP($A23,MATRIZASPECTOS[],14,FALSE)))</f>
        <v>Ruido por funcionamiento de planta generadora de energía eléctrica</v>
      </c>
      <c r="L23" s="110" t="str">
        <f>IF($A23="","",(VLOOKUP($A23,MATRIZASPECTOS[],15,FALSE)))</f>
        <v>3.2. Desarrollo de actividades estratégicas</v>
      </c>
      <c r="M23" s="165">
        <f>IF($A23="","",(VLOOKUP($A23,MATRIZASPECTOS[],26,FALSE)))</f>
        <v>3</v>
      </c>
      <c r="N23" s="162">
        <f>IF($A23="","",(VLOOKUP($A23,MATRIZASPECTOS[],44,FALSE)))</f>
        <v>3</v>
      </c>
      <c r="O23" s="162">
        <f>IF($A23="","",(VLOOKUP($A23,MATRIZASPECTOS[],62,FALSE)))</f>
        <v>3</v>
      </c>
      <c r="P23" s="109"/>
      <c r="Q23" s="109"/>
      <c r="R23" s="226"/>
    </row>
    <row r="24" spans="1:18" ht="27.75" thickBot="1" x14ac:dyDescent="0.3">
      <c r="A24" s="15">
        <v>21</v>
      </c>
      <c r="B24" s="76" t="str">
        <f>IF(A24="","",(VLOOKUP(A24,MATRIZASPECTOS[],2,FALSE)))</f>
        <v>Planeación estratégica</v>
      </c>
      <c r="C24" s="76" t="str">
        <f>IF(A24="","",(VLOOKUP(A24,MATRIZASPECTOS[],3,FALSE)))</f>
        <v>Generación de residuos</v>
      </c>
      <c r="D24" s="120" t="str">
        <f>IF(A24="","",(VLOOKUP(A24,MATRIZASPECTOS[],4,FALSE)))</f>
        <v>Contaminación por generación de residuos ordinarios</v>
      </c>
      <c r="E24" s="108" t="str">
        <f>IF(A24="","",(VLOOKUP(A24,MATRIZASPECTOS[],6,FALSE)))</f>
        <v>PAR</v>
      </c>
      <c r="F24" s="109" t="str">
        <f>IF($A24="","",(VLOOKUP($A24,MATRIZASPECTOS[],7,FALSE)))</f>
        <v>Sede Central - Bogotá</v>
      </c>
      <c r="G24" s="109" t="str">
        <f>IF($A24="","",(VLOOKUP($A24,MATRIZASPECTOS[],8,FALSE)))</f>
        <v>Torre 4 - Piso 10</v>
      </c>
      <c r="H24" s="109" t="str">
        <f>IF($A24="","",(VLOOKUP($A24,MATRIZASPECTOS[],18,FALSE)))</f>
        <v>Negativo</v>
      </c>
      <c r="I24" s="109" t="str">
        <f>IF(A24="","",(VLOOKUP(A24,MATRIZASPECTOS[],19,FALSE)))</f>
        <v>Geológico - suelo</v>
      </c>
      <c r="J24" s="109" t="str">
        <f>IF(A24="","",(VLOOKUP(A24,MATRIZASPECTOS[],10,FALSE)))</f>
        <v>Anormal</v>
      </c>
      <c r="K24" s="109" t="str">
        <f>IF($A24="","",(VLOOKUP($A24,MATRIZASPECTOS[],14,FALSE)))</f>
        <v>Residuos ordinarios</v>
      </c>
      <c r="L24" s="110" t="str">
        <f>IF($A24="","",(VLOOKUP($A24,MATRIZASPECTOS[],15,FALSE)))</f>
        <v>3.2. Desarrollo de actividades estratégicas</v>
      </c>
      <c r="M24" s="165">
        <f>IF($A24="","",(VLOOKUP($A24,MATRIZASPECTOS[],26,FALSE)))</f>
        <v>25</v>
      </c>
      <c r="N24" s="162">
        <f>IF($A24="","",(VLOOKUP($A24,MATRIZASPECTOS[],44,FALSE)))</f>
        <v>19.072164948453608</v>
      </c>
      <c r="O24" s="162">
        <f>IF($A24="","",(VLOOKUP($A24,MATRIZASPECTOS[],62,FALSE)))</f>
        <v>6.2956735977634128</v>
      </c>
      <c r="P24" s="109"/>
      <c r="Q24" s="109"/>
      <c r="R24" s="226"/>
    </row>
    <row r="25" spans="1:18" ht="27.75" thickBot="1" x14ac:dyDescent="0.3">
      <c r="A25" s="15">
        <v>22</v>
      </c>
      <c r="B25" s="76" t="str">
        <f>IF(A25="","",(VLOOKUP(A25,MATRIZASPECTOS[],2,FALSE)))</f>
        <v>Planeación estratégica</v>
      </c>
      <c r="C25" s="76" t="str">
        <f>IF(A25="","",(VLOOKUP(A25,MATRIZASPECTOS[],3,FALSE)))</f>
        <v>Generación de residuos</v>
      </c>
      <c r="D25" s="120" t="str">
        <f>IF(A25="","",(VLOOKUP(A25,MATRIZASPECTOS[],4,FALSE)))</f>
        <v>Contaminación por generación de residuos ordinarios</v>
      </c>
      <c r="E25" s="108" t="str">
        <f>IF(A25="","",(VLOOKUP(A25,MATRIZASPECTOS[],6,FALSE)))</f>
        <v>PAR</v>
      </c>
      <c r="F25" s="109" t="str">
        <f>IF($A25="","",(VLOOKUP($A25,MATRIZASPECTOS[],7,FALSE)))</f>
        <v>Sede Central - Bogotá</v>
      </c>
      <c r="G25" s="109" t="str">
        <f>IF($A25="","",(VLOOKUP($A25,MATRIZASPECTOS[],8,FALSE)))</f>
        <v>Torre 4 - Piso 10</v>
      </c>
      <c r="H25" s="109" t="str">
        <f>IF($A25="","",(VLOOKUP($A25,MATRIZASPECTOS[],18,FALSE)))</f>
        <v>Negativo</v>
      </c>
      <c r="I25" s="109" t="str">
        <f>IF(A25="","",(VLOOKUP(A25,MATRIZASPECTOS[],19,FALSE)))</f>
        <v>Geológico - suelo</v>
      </c>
      <c r="J25" s="109" t="str">
        <f>IF(A25="","",(VLOOKUP(A25,MATRIZASPECTOS[],10,FALSE)))</f>
        <v>Situación de emergencia</v>
      </c>
      <c r="K25" s="109" t="str">
        <f>IF($A25="","",(VLOOKUP($A25,MATRIZASPECTOS[],14,FALSE)))</f>
        <v>Residuos ordinarios</v>
      </c>
      <c r="L25" s="110" t="str">
        <f>IF($A25="","",(VLOOKUP($A25,MATRIZASPECTOS[],15,FALSE)))</f>
        <v>3.2. Desarrollo de actividades estratégicas</v>
      </c>
      <c r="M25" s="165">
        <f>IF($A25="","",(VLOOKUP($A25,MATRIZASPECTOS[],26,FALSE)))</f>
        <v>25</v>
      </c>
      <c r="N25" s="162">
        <f>IF($A25="","",(VLOOKUP($A25,MATRIZASPECTOS[],44,FALSE)))</f>
        <v>19.072164948453608</v>
      </c>
      <c r="O25" s="162">
        <f>IF($A25="","",(VLOOKUP($A25,MATRIZASPECTOS[],62,FALSE)))</f>
        <v>6.2956735977634128</v>
      </c>
      <c r="P25" s="109"/>
      <c r="Q25" s="109"/>
      <c r="R25" s="226"/>
    </row>
    <row r="26" spans="1:18" ht="51.75" thickBot="1" x14ac:dyDescent="0.3">
      <c r="A26" s="15">
        <v>23</v>
      </c>
      <c r="B26" s="76" t="str">
        <f>IF(A26="","",(VLOOKUP(A26,MATRIZASPECTOS[],2,FALSE)))</f>
        <v>Planeación estratégica</v>
      </c>
      <c r="C26" s="76" t="str">
        <f>IF(A26="","",(VLOOKUP(A26,MATRIZASPECTOS[],3,FALSE)))</f>
        <v>Generación de residuos</v>
      </c>
      <c r="D26" s="120" t="str">
        <f>IF(A26="","",(VLOOKUP(A26,MATRIZASPECTOS[],4,FALSE)))</f>
        <v>Contaminación por generación de residuos recuperables</v>
      </c>
      <c r="E26" s="108" t="str">
        <f>IF(A26="","",(VLOOKUP(A26,MATRIZASPECTOS[],6,FALSE)))</f>
        <v>PAR</v>
      </c>
      <c r="F26" s="109" t="str">
        <f>IF($A26="","",(VLOOKUP($A26,MATRIZASPECTOS[],7,FALSE)))</f>
        <v>Sede Central - Bogotá</v>
      </c>
      <c r="G26" s="109" t="str">
        <f>IF($A26="","",(VLOOKUP($A26,MATRIZASPECTOS[],8,FALSE)))</f>
        <v>Torre 4 - Piso 10</v>
      </c>
      <c r="H26" s="109" t="str">
        <f>IF($A26="","",(VLOOKUP($A26,MATRIZASPECTOS[],18,FALSE)))</f>
        <v>Negativo</v>
      </c>
      <c r="I26" s="109" t="str">
        <f>IF(A26="","",(VLOOKUP(A26,MATRIZASPECTOS[],19,FALSE)))</f>
        <v>Geológico - suelo</v>
      </c>
      <c r="J26" s="109" t="str">
        <f>IF(A26="","",(VLOOKUP(A26,MATRIZASPECTOS[],10,FALSE)))</f>
        <v>Situación de emergencia</v>
      </c>
      <c r="K26" s="109" t="str">
        <f>IF($A26="","",(VLOOKUP($A26,MATRIZASPECTOS[],14,FALSE)))</f>
        <v>Residuos reutilizables (papel, cartón, vidrio, plástico rigido, plástico flexible)</v>
      </c>
      <c r="L26" s="110" t="str">
        <f>IF($A26="","",(VLOOKUP($A26,MATRIZASPECTOS[],15,FALSE)))</f>
        <v>3.2. Desarrollo de actividades estratégicas</v>
      </c>
      <c r="M26" s="165">
        <f>IF($A26="","",(VLOOKUP($A26,MATRIZASPECTOS[],26,FALSE)))</f>
        <v>15</v>
      </c>
      <c r="N26" s="162">
        <f>IF($A26="","",(VLOOKUP($A26,MATRIZASPECTOS[],44,FALSE)))</f>
        <v>15</v>
      </c>
      <c r="O26" s="162">
        <f>IF($A26="","",(VLOOKUP($A26,MATRIZASPECTOS[],62,FALSE)))</f>
        <v>15</v>
      </c>
      <c r="P26" s="109"/>
      <c r="Q26" s="109"/>
      <c r="R26" s="226"/>
    </row>
    <row r="27" spans="1:18" ht="39" thickBot="1" x14ac:dyDescent="0.3">
      <c r="A27" s="15">
        <v>24</v>
      </c>
      <c r="B27" s="76" t="str">
        <f>IF(A27="","",(VLOOKUP(A27,MATRIZASPECTOS[],2,FALSE)))</f>
        <v>Planeación estratégica</v>
      </c>
      <c r="C27" s="76" t="str">
        <f>IF(A27="","",(VLOOKUP(A27,MATRIZASPECTOS[],3,FALSE)))</f>
        <v>Generación de residuos</v>
      </c>
      <c r="D27" s="120" t="str">
        <f>IF(A27="","",(VLOOKUP(A27,MATRIZASPECTOS[],4,FALSE)))</f>
        <v>Contaminación por generación de residuos reutilizables</v>
      </c>
      <c r="E27" s="108" t="str">
        <f>IF(A27="","",(VLOOKUP(A27,MATRIZASPECTOS[],6,FALSE)))</f>
        <v>PAR</v>
      </c>
      <c r="F27" s="109" t="str">
        <f>IF($A27="","",(VLOOKUP($A27,MATRIZASPECTOS[],7,FALSE)))</f>
        <v>Sede Central - Bogotá</v>
      </c>
      <c r="G27" s="109" t="str">
        <f>IF($A27="","",(VLOOKUP($A27,MATRIZASPECTOS[],8,FALSE)))</f>
        <v>Torre 4 - Piso 10</v>
      </c>
      <c r="H27" s="109" t="str">
        <f>IF($A27="","",(VLOOKUP($A27,MATRIZASPECTOS[],18,FALSE)))</f>
        <v>Negativo</v>
      </c>
      <c r="I27" s="109" t="str">
        <f>IF(A27="","",(VLOOKUP(A27,MATRIZASPECTOS[],19,FALSE)))</f>
        <v>Geológico - suelo</v>
      </c>
      <c r="J27" s="109" t="str">
        <f>IF(A27="","",(VLOOKUP(A27,MATRIZASPECTOS[],10,FALSE)))</f>
        <v>Situación de emergencia</v>
      </c>
      <c r="K27" s="109" t="str">
        <f>IF($A27="","",(VLOOKUP($A27,MATRIZASPECTOS[],14,FALSE)))</f>
        <v>Residuos recuperables (aleaciones de distintos metales)</v>
      </c>
      <c r="L27" s="110" t="str">
        <f>IF($A27="","",(VLOOKUP($A27,MATRIZASPECTOS[],15,FALSE)))</f>
        <v>3.2. Desarrollo de actividades estratégicas</v>
      </c>
      <c r="M27" s="165">
        <f>IF($A27="","",(VLOOKUP($A27,MATRIZASPECTOS[],26,FALSE)))</f>
        <v>15</v>
      </c>
      <c r="N27" s="162">
        <f>IF($A27="","",(VLOOKUP($A27,MATRIZASPECTOS[],44,FALSE)))</f>
        <v>15</v>
      </c>
      <c r="O27" s="162">
        <f>IF($A27="","",(VLOOKUP($A27,MATRIZASPECTOS[],62,FALSE)))</f>
        <v>15</v>
      </c>
      <c r="P27" s="109"/>
      <c r="Q27" s="109"/>
      <c r="R27" s="226"/>
    </row>
    <row r="28" spans="1:18" ht="45.75" thickBot="1" x14ac:dyDescent="0.3">
      <c r="A28" s="15">
        <v>25</v>
      </c>
      <c r="B28" s="76" t="str">
        <f>IF(A28="","",(VLOOKUP(A28,MATRIZASPECTOS[],2,FALSE)))</f>
        <v>Planeación estratégica</v>
      </c>
      <c r="C28" s="76" t="str">
        <f>IF(A28="","",(VLOOKUP(A28,MATRIZASPECTOS[],3,FALSE)))</f>
        <v>Generación de residuos</v>
      </c>
      <c r="D28" s="120" t="str">
        <f>IF(A28="","",(VLOOKUP(A28,MATRIZASPECTOS[],4,FALSE)))</f>
        <v>Contaminación por generación de residuos de aparatos eléctricos y electrónicos</v>
      </c>
      <c r="E28" s="108" t="str">
        <f>IF(A28="","",(VLOOKUP(A28,MATRIZASPECTOS[],6,FALSE)))</f>
        <v>PAR</v>
      </c>
      <c r="F28" s="109" t="str">
        <f>IF($A28="","",(VLOOKUP($A28,MATRIZASPECTOS[],7,FALSE)))</f>
        <v>Sede Central - Bogotá</v>
      </c>
      <c r="G28" s="109" t="str">
        <f>IF($A28="","",(VLOOKUP($A28,MATRIZASPECTOS[],8,FALSE)))</f>
        <v>Torre 4 - Piso 10</v>
      </c>
      <c r="H28" s="109" t="str">
        <f>IF($A28="","",(VLOOKUP($A28,MATRIZASPECTOS[],18,FALSE)))</f>
        <v>Negativo</v>
      </c>
      <c r="I28" s="109" t="str">
        <f>IF(A28="","",(VLOOKUP(A28,MATRIZASPECTOS[],19,FALSE)))</f>
        <v>Geológico - suelo</v>
      </c>
      <c r="J28" s="109" t="str">
        <f>IF(A28="","",(VLOOKUP(A28,MATRIZASPECTOS[],10,FALSE)))</f>
        <v>Situación de emergencia</v>
      </c>
      <c r="K28" s="109" t="str">
        <f>IF($A28="","",(VLOOKUP($A28,MATRIZASPECTOS[],14,FALSE)))</f>
        <v>Residuos de aparatos eléctricos y electrónicos</v>
      </c>
      <c r="L28" s="110" t="str">
        <f>IF($A28="","",(VLOOKUP($A28,MATRIZASPECTOS[],15,FALSE)))</f>
        <v>3.2. Desarrollo de actividades estratégicas</v>
      </c>
      <c r="M28" s="165">
        <f>IF($A28="","",(VLOOKUP($A28,MATRIZASPECTOS[],26,FALSE)))</f>
        <v>15</v>
      </c>
      <c r="N28" s="162">
        <f>IF($A28="","",(VLOOKUP($A28,MATRIZASPECTOS[],44,FALSE)))</f>
        <v>15</v>
      </c>
      <c r="O28" s="162">
        <f>IF($A28="","",(VLOOKUP($A28,MATRIZASPECTOS[],62,FALSE)))</f>
        <v>15</v>
      </c>
      <c r="P28" s="109"/>
      <c r="Q28" s="109"/>
      <c r="R28" s="226"/>
    </row>
    <row r="29" spans="1:18" ht="27.75" thickBot="1" x14ac:dyDescent="0.3">
      <c r="A29" s="15">
        <v>26</v>
      </c>
      <c r="B29" s="76" t="str">
        <f>IF(A29="","",(VLOOKUP(A29,MATRIZASPECTOS[],2,FALSE)))</f>
        <v>Planeación estratégica</v>
      </c>
      <c r="C29" s="76" t="str">
        <f>IF(A29="","",(VLOOKUP(A29,MATRIZASPECTOS[],3,FALSE)))</f>
        <v>Generación de residuos</v>
      </c>
      <c r="D29" s="120" t="str">
        <f>IF(A29="","",(VLOOKUP(A29,MATRIZASPECTOS[],4,FALSE)))</f>
        <v>Contaminación por generación de residuos de escombro</v>
      </c>
      <c r="E29" s="108" t="str">
        <f>IF(A29="","",(VLOOKUP(A29,MATRIZASPECTOS[],6,FALSE)))</f>
        <v>PAR</v>
      </c>
      <c r="F29" s="109" t="str">
        <f>IF($A29="","",(VLOOKUP($A29,MATRIZASPECTOS[],7,FALSE)))</f>
        <v>Sede Central - Bogotá</v>
      </c>
      <c r="G29" s="109" t="str">
        <f>IF($A29="","",(VLOOKUP($A29,MATRIZASPECTOS[],8,FALSE)))</f>
        <v>Torre 4 - Piso 10</v>
      </c>
      <c r="H29" s="109" t="str">
        <f>IF($A29="","",(VLOOKUP($A29,MATRIZASPECTOS[],18,FALSE)))</f>
        <v>Negativo</v>
      </c>
      <c r="I29" s="109" t="str">
        <f>IF(A29="","",(VLOOKUP(A29,MATRIZASPECTOS[],19,FALSE)))</f>
        <v>Geológico - suelo</v>
      </c>
      <c r="J29" s="109" t="str">
        <f>IF(A29="","",(VLOOKUP(A29,MATRIZASPECTOS[],10,FALSE)))</f>
        <v>Situación de emergencia</v>
      </c>
      <c r="K29" s="109" t="str">
        <f>IF($A29="","",(VLOOKUP($A29,MATRIZASPECTOS[],14,FALSE)))</f>
        <v>Residuos de escombro</v>
      </c>
      <c r="L29" s="110" t="str">
        <f>IF($A29="","",(VLOOKUP($A29,MATRIZASPECTOS[],15,FALSE)))</f>
        <v>3.2. Desarrollo de actividades estratégicas</v>
      </c>
      <c r="M29" s="165">
        <f>IF($A29="","",(VLOOKUP($A29,MATRIZASPECTOS[],26,FALSE)))</f>
        <v>5</v>
      </c>
      <c r="N29" s="162">
        <f>IF($A29="","",(VLOOKUP($A29,MATRIZASPECTOS[],44,FALSE)))</f>
        <v>5</v>
      </c>
      <c r="O29" s="162">
        <f>IF($A29="","",(VLOOKUP($A29,MATRIZASPECTOS[],62,FALSE)))</f>
        <v>5</v>
      </c>
      <c r="P29" s="109"/>
      <c r="Q29" s="109"/>
      <c r="R29" s="226"/>
    </row>
    <row r="30" spans="1:18" ht="27.75" thickBot="1" x14ac:dyDescent="0.3">
      <c r="A30" s="15">
        <v>27</v>
      </c>
      <c r="B30" s="76" t="str">
        <f>IF(A30="","",(VLOOKUP(A30,MATRIZASPECTOS[],2,FALSE)))</f>
        <v>Planeación estratégica</v>
      </c>
      <c r="C30" s="76" t="str">
        <f>IF(A30="","",(VLOOKUP(A30,MATRIZASPECTOS[],3,FALSE)))</f>
        <v>Generación de residuos</v>
      </c>
      <c r="D30" s="120" t="str">
        <f>IF(A30="","",(VLOOKUP(A30,MATRIZASPECTOS[],4,FALSE)))</f>
        <v>Contaminación por generación de residuos peligrosos</v>
      </c>
      <c r="E30" s="108" t="str">
        <f>IF(A30="","",(VLOOKUP(A30,MATRIZASPECTOS[],6,FALSE)))</f>
        <v>PAR</v>
      </c>
      <c r="F30" s="109" t="str">
        <f>IF($A30="","",(VLOOKUP($A30,MATRIZASPECTOS[],7,FALSE)))</f>
        <v>Sede Central - Bogotá</v>
      </c>
      <c r="G30" s="109" t="str">
        <f>IF($A30="","",(VLOOKUP($A30,MATRIZASPECTOS[],8,FALSE)))</f>
        <v>Torre 4 - Piso 10</v>
      </c>
      <c r="H30" s="109" t="str">
        <f>IF($A30="","",(VLOOKUP($A30,MATRIZASPECTOS[],18,FALSE)))</f>
        <v>Negativo</v>
      </c>
      <c r="I30" s="109" t="str">
        <f>IF(A30="","",(VLOOKUP(A30,MATRIZASPECTOS[],19,FALSE)))</f>
        <v>Geológico - suelo</v>
      </c>
      <c r="J30" s="109" t="str">
        <f>IF(A30="","",(VLOOKUP(A30,MATRIZASPECTOS[],10,FALSE)))</f>
        <v>Situación de emergencia</v>
      </c>
      <c r="K30" s="109" t="str">
        <f>IF($A30="","",(VLOOKUP($A30,MATRIZASPECTOS[],14,FALSE)))</f>
        <v>Residuos infecciosos o de riesgo biológico</v>
      </c>
      <c r="L30" s="110" t="str">
        <f>IF($A30="","",(VLOOKUP($A30,MATRIZASPECTOS[],15,FALSE)))</f>
        <v>3.2. Desarrollo de actividades estratégicas</v>
      </c>
      <c r="M30" s="165">
        <f>IF($A30="","",(VLOOKUP($A30,MATRIZASPECTOS[],26,FALSE)))</f>
        <v>3</v>
      </c>
      <c r="N30" s="162">
        <f>IF($A30="","",(VLOOKUP($A30,MATRIZASPECTOS[],44,FALSE)))</f>
        <v>3</v>
      </c>
      <c r="O30" s="162">
        <f>IF($A30="","",(VLOOKUP($A30,MATRIZASPECTOS[],62,FALSE)))</f>
        <v>3</v>
      </c>
      <c r="P30" s="109"/>
      <c r="Q30" s="109"/>
      <c r="R30" s="226"/>
    </row>
    <row r="31" spans="1:18" ht="27.75" thickBot="1" x14ac:dyDescent="0.3">
      <c r="A31" s="15">
        <v>28</v>
      </c>
      <c r="B31" s="76" t="str">
        <f>IF(A31="","",(VLOOKUP(A31,MATRIZASPECTOS[],2,FALSE)))</f>
        <v>Gestión Integral del Relacionamiento y las Comunicaciones</v>
      </c>
      <c r="C31" s="76" t="str">
        <f>IF(A31="","",(VLOOKUP(A31,MATRIZASPECTOS[],3,FALSE)))</f>
        <v>Consumo del recurso hídrico</v>
      </c>
      <c r="D31" s="120" t="str">
        <f>IF(A31="","",(VLOOKUP(A31,MATRIZASPECTOS[],4,FALSE)))</f>
        <v>Agotamiento del recurso hídrico</v>
      </c>
      <c r="E31" s="108" t="str">
        <f>IF(A31="","",(VLOOKUP(A31,MATRIZASPECTOS[],6,FALSE)))</f>
        <v>PAR</v>
      </c>
      <c r="F31" s="109" t="str">
        <f>IF($A31="","",(VLOOKUP($A31,MATRIZASPECTOS[],7,FALSE)))</f>
        <v>Sede Central - Bogotá</v>
      </c>
      <c r="G31" s="109" t="str">
        <f>IF($A31="","",(VLOOKUP($A31,MATRIZASPECTOS[],8,FALSE)))</f>
        <v>Torre 4 - Piso 10</v>
      </c>
      <c r="H31" s="109" t="str">
        <f>IF($A31="","",(VLOOKUP($A31,MATRIZASPECTOS[],18,FALSE)))</f>
        <v>Negativo</v>
      </c>
      <c r="I31" s="109" t="str">
        <f>IF(A31="","",(VLOOKUP(A31,MATRIZASPECTOS[],19,FALSE)))</f>
        <v>Hidrológico - agua</v>
      </c>
      <c r="J31" s="109" t="str">
        <f>IF(A31="","",(VLOOKUP(A31,MATRIZASPECTOS[],10,FALSE)))</f>
        <v>Normal</v>
      </c>
      <c r="K31" s="109" t="str">
        <f>IF($A31="","",(VLOOKUP($A31,MATRIZASPECTOS[],14,FALSE)))</f>
        <v>Agua potable</v>
      </c>
      <c r="L31" s="110" t="str">
        <f>IF($A31="","",(VLOOKUP($A31,MATRIZASPECTOS[],15,FALSE)))</f>
        <v>3.2. Desarrollo de actividades estratégicas</v>
      </c>
      <c r="M31" s="165">
        <f>IF($A31="","",(VLOOKUP($A31,MATRIZASPECTOS[],26,FALSE)))</f>
        <v>9</v>
      </c>
      <c r="N31" s="162">
        <f>IF($A31="","",(VLOOKUP($A31,MATRIZASPECTOS[],44,FALSE)))</f>
        <v>9</v>
      </c>
      <c r="O31" s="162">
        <f>IF($A31="","",(VLOOKUP($A31,MATRIZASPECTOS[],62,FALSE)))</f>
        <v>1</v>
      </c>
      <c r="P31" s="109"/>
      <c r="Q31" s="109"/>
      <c r="R31" s="226"/>
    </row>
    <row r="32" spans="1:18" ht="27.75" thickBot="1" x14ac:dyDescent="0.3">
      <c r="A32" s="15">
        <v>29</v>
      </c>
      <c r="B32" s="76" t="str">
        <f>IF(A32="","",(VLOOKUP(A32,MATRIZASPECTOS[],2,FALSE)))</f>
        <v>Gestión Integral del Relacionamiento y las Comunicaciones</v>
      </c>
      <c r="C32" s="76" t="str">
        <f>IF(A32="","",(VLOOKUP(A32,MATRIZASPECTOS[],3,FALSE)))</f>
        <v>Consumo del recurso hídrico</v>
      </c>
      <c r="D32" s="120" t="str">
        <f>IF(A32="","",(VLOOKUP(A32,MATRIZASPECTOS[],4,FALSE)))</f>
        <v>Agotamiento del recurso hídrico</v>
      </c>
      <c r="E32" s="108" t="str">
        <f>IF(A32="","",(VLOOKUP(A32,MATRIZASPECTOS[],6,FALSE)))</f>
        <v>PAR</v>
      </c>
      <c r="F32" s="109" t="str">
        <f>IF($A32="","",(VLOOKUP($A32,MATRIZASPECTOS[],7,FALSE)))</f>
        <v>Sede Central - Bogotá</v>
      </c>
      <c r="G32" s="109" t="str">
        <f>IF($A32="","",(VLOOKUP($A32,MATRIZASPECTOS[],8,FALSE)))</f>
        <v>Torre 4 - Piso 10</v>
      </c>
      <c r="H32" s="109" t="str">
        <f>IF($A32="","",(VLOOKUP($A32,MATRIZASPECTOS[],18,FALSE)))</f>
        <v>Negativo</v>
      </c>
      <c r="I32" s="109" t="str">
        <f>IF(A32="","",(VLOOKUP(A32,MATRIZASPECTOS[],19,FALSE)))</f>
        <v>Hidrológico - agua</v>
      </c>
      <c r="J32" s="109" t="str">
        <f>IF(A32="","",(VLOOKUP(A32,MATRIZASPECTOS[],10,FALSE)))</f>
        <v>Normal</v>
      </c>
      <c r="K32" s="109" t="str">
        <f>IF($A32="","",(VLOOKUP($A32,MATRIZASPECTOS[],14,FALSE)))</f>
        <v>Agua no potable</v>
      </c>
      <c r="L32" s="110" t="str">
        <f>IF($A32="","",(VLOOKUP($A32,MATRIZASPECTOS[],15,FALSE)))</f>
        <v>3.2. Desarrollo de actividades estratégicas</v>
      </c>
      <c r="M32" s="165">
        <f>IF($A32="","",(VLOOKUP($A32,MATRIZASPECTOS[],26,FALSE)))</f>
        <v>1</v>
      </c>
      <c r="N32" s="162">
        <f>IF($A32="","",(VLOOKUP($A32,MATRIZASPECTOS[],44,FALSE)))</f>
        <v>1</v>
      </c>
      <c r="O32" s="162">
        <f>IF($A32="","",(VLOOKUP($A32,MATRIZASPECTOS[],62,FALSE)))</f>
        <v>1</v>
      </c>
      <c r="P32" s="109"/>
      <c r="Q32" s="109"/>
      <c r="R32" s="226"/>
    </row>
    <row r="33" spans="1:18" ht="27.75" thickBot="1" x14ac:dyDescent="0.3">
      <c r="A33" s="15">
        <v>30</v>
      </c>
      <c r="B33" s="76" t="str">
        <f>IF(A33="","",(VLOOKUP(A33,MATRIZASPECTOS[],2,FALSE)))</f>
        <v>Gestión Integral del Relacionamiento y las Comunicaciones</v>
      </c>
      <c r="C33" s="76" t="str">
        <f>IF(A33="","",(VLOOKUP(A33,MATRIZASPECTOS[],3,FALSE)))</f>
        <v>Consumo de energía eléctrica</v>
      </c>
      <c r="D33" s="120" t="str">
        <f>IF(A33="","",(VLOOKUP(A33,MATRIZASPECTOS[],4,FALSE)))</f>
        <v>Presión sobre el recurso energético eléctrico</v>
      </c>
      <c r="E33" s="108" t="str">
        <f>IF(A33="","",(VLOOKUP(A33,MATRIZASPECTOS[],6,FALSE)))</f>
        <v>PAR</v>
      </c>
      <c r="F33" s="109" t="str">
        <f>IF($A33="","",(VLOOKUP($A33,MATRIZASPECTOS[],7,FALSE)))</f>
        <v>Sede Central - Bogotá</v>
      </c>
      <c r="G33" s="109" t="str">
        <f>IF($A33="","",(VLOOKUP($A33,MATRIZASPECTOS[],8,FALSE)))</f>
        <v>Torre 4 - Piso 10</v>
      </c>
      <c r="H33" s="109" t="str">
        <f>IF($A33="","",(VLOOKUP($A33,MATRIZASPECTOS[],18,FALSE)))</f>
        <v>Negativo</v>
      </c>
      <c r="I33" s="109" t="str">
        <f>IF(A33="","",(VLOOKUP(A33,MATRIZASPECTOS[],19,FALSE)))</f>
        <v>Hidrológico - agua</v>
      </c>
      <c r="J33" s="109" t="str">
        <f>IF(A33="","",(VLOOKUP(A33,MATRIZASPECTOS[],10,FALSE)))</f>
        <v>Normal</v>
      </c>
      <c r="K33" s="109" t="str">
        <f>IF($A33="","",(VLOOKUP($A33,MATRIZASPECTOS[],14,FALSE)))</f>
        <v>Energía eléctrica</v>
      </c>
      <c r="L33" s="110" t="str">
        <f>IF($A33="","",(VLOOKUP($A33,MATRIZASPECTOS[],15,FALSE)))</f>
        <v>3.2. Desarrollo de actividades estratégicas</v>
      </c>
      <c r="M33" s="165">
        <f>IF($A33="","",(VLOOKUP($A33,MATRIZASPECTOS[],26,FALSE)))</f>
        <v>25</v>
      </c>
      <c r="N33" s="162">
        <f>IF($A33="","",(VLOOKUP($A33,MATRIZASPECTOS[],44,FALSE)))</f>
        <v>27.632916908773968</v>
      </c>
      <c r="O33" s="162">
        <f>IF($A33="","",(VLOOKUP($A33,MATRIZASPECTOS[],62,FALSE)))</f>
        <v>25.179890141528624</v>
      </c>
      <c r="P33" s="109"/>
      <c r="Q33" s="109"/>
      <c r="R33" s="226"/>
    </row>
    <row r="34" spans="1:18" ht="36.75" thickBot="1" x14ac:dyDescent="0.3">
      <c r="A34" s="15">
        <v>31</v>
      </c>
      <c r="B34" s="76" t="str">
        <f>IF(A34="","",(VLOOKUP(A34,MATRIZASPECTOS[],2,FALSE)))</f>
        <v>Gestión Integral del Relacionamiento y las Comunicaciones</v>
      </c>
      <c r="C34" s="76" t="str">
        <f>IF(A34="","",(VLOOKUP(A34,MATRIZASPECTOS[],3,FALSE)))</f>
        <v>Consumo de materias primas e insumos</v>
      </c>
      <c r="D34" s="120" t="str">
        <f>IF(A34="","",(VLOOKUP(A34,MATRIZASPECTOS[],4,FALSE)))</f>
        <v>Agotamiento de los recursos naturales no renovables</v>
      </c>
      <c r="E34" s="108" t="str">
        <f>IF(A34="","",(VLOOKUP(A34,MATRIZASPECTOS[],6,FALSE)))</f>
        <v>PAR</v>
      </c>
      <c r="F34" s="109" t="str">
        <f>IF($A34="","",(VLOOKUP($A34,MATRIZASPECTOS[],7,FALSE)))</f>
        <v>Sede Central - Bogotá</v>
      </c>
      <c r="G34" s="109" t="str">
        <f>IF($A34="","",(VLOOKUP($A34,MATRIZASPECTOS[],8,FALSE)))</f>
        <v>Torre 4 - Piso 10</v>
      </c>
      <c r="H34" s="109" t="str">
        <f>IF($A34="","",(VLOOKUP($A34,MATRIZASPECTOS[],18,FALSE)))</f>
        <v>Negativo</v>
      </c>
      <c r="I34" s="109" t="str">
        <f>IF(A34="","",(VLOOKUP(A34,MATRIZASPECTOS[],19,FALSE)))</f>
        <v>Biológico - biodiversidad</v>
      </c>
      <c r="J34" s="109" t="str">
        <f>IF(A34="","",(VLOOKUP(A34,MATRIZASPECTOS[],10,FALSE)))</f>
        <v>Normal</v>
      </c>
      <c r="K34" s="109" t="str">
        <f>IF($A34="","",(VLOOKUP($A34,MATRIZASPECTOS[],14,FALSE)))</f>
        <v>Papel</v>
      </c>
      <c r="L34" s="110" t="str">
        <f>IF($A34="","",(VLOOKUP($A34,MATRIZASPECTOS[],15,FALSE)))</f>
        <v>1. Adquisición y movilización de insumos y equipos</v>
      </c>
      <c r="M34" s="165">
        <f>IF($A34="","",(VLOOKUP($A34,MATRIZASPECTOS[],26,FALSE)))</f>
        <v>15</v>
      </c>
      <c r="N34" s="162">
        <f>IF($A34="","",(VLOOKUP($A34,MATRIZASPECTOS[],44,FALSE)))</f>
        <v>15</v>
      </c>
      <c r="O34" s="162">
        <f>IF($A34="","",(VLOOKUP($A34,MATRIZASPECTOS[],62,FALSE)))</f>
        <v>9</v>
      </c>
      <c r="P34" s="109"/>
      <c r="Q34" s="109"/>
      <c r="R34" s="226"/>
    </row>
    <row r="35" spans="1:18" ht="36.75" thickBot="1" x14ac:dyDescent="0.3">
      <c r="A35" s="15">
        <v>32</v>
      </c>
      <c r="B35" s="76" t="str">
        <f>IF(A35="","",(VLOOKUP(A35,MATRIZASPECTOS[],2,FALSE)))</f>
        <v>Gestión Integral del Relacionamiento y las Comunicaciones</v>
      </c>
      <c r="C35" s="76" t="str">
        <f>IF(A35="","",(VLOOKUP(A35,MATRIZASPECTOS[],3,FALSE)))</f>
        <v>Consumo de materias primas e insumos</v>
      </c>
      <c r="D35" s="120" t="str">
        <f>IF(A35="","",(VLOOKUP(A35,MATRIZASPECTOS[],4,FALSE)))</f>
        <v>Agotamiento general de los recursos naturales</v>
      </c>
      <c r="E35" s="108" t="str">
        <f>IF(A35="","",(VLOOKUP(A35,MATRIZASPECTOS[],6,FALSE)))</f>
        <v>PAR</v>
      </c>
      <c r="F35" s="109" t="str">
        <f>IF($A35="","",(VLOOKUP($A35,MATRIZASPECTOS[],7,FALSE)))</f>
        <v>Sede Central - Bogotá</v>
      </c>
      <c r="G35" s="109" t="str">
        <f>IF($A35="","",(VLOOKUP($A35,MATRIZASPECTOS[],8,FALSE)))</f>
        <v>Torre 4 - Piso 10</v>
      </c>
      <c r="H35" s="109" t="str">
        <f>IF($A35="","",(VLOOKUP($A35,MATRIZASPECTOS[],18,FALSE)))</f>
        <v>Negativo</v>
      </c>
      <c r="I35" s="109" t="str">
        <f>IF(A35="","",(VLOOKUP(A35,MATRIZASPECTOS[],19,FALSE)))</f>
        <v>Biológico - biodiversidad</v>
      </c>
      <c r="J35" s="109" t="str">
        <f>IF(A35="","",(VLOOKUP(A35,MATRIZASPECTOS[],10,FALSE)))</f>
        <v>Normal</v>
      </c>
      <c r="K35" s="109" t="str">
        <f>IF($A35="","",(VLOOKUP($A35,MATRIZASPECTOS[],14,FALSE)))</f>
        <v>Elementos pequeños de oficina</v>
      </c>
      <c r="L35" s="110" t="str">
        <f>IF($A35="","",(VLOOKUP($A35,MATRIZASPECTOS[],15,FALSE)))</f>
        <v>1. Adquisición y movilización de insumos y equipos</v>
      </c>
      <c r="M35" s="165">
        <f>IF($A35="","",(VLOOKUP($A35,MATRIZASPECTOS[],26,FALSE)))</f>
        <v>3</v>
      </c>
      <c r="N35" s="162">
        <f>IF($A35="","",(VLOOKUP($A35,MATRIZASPECTOS[],44,FALSE)))</f>
        <v>3</v>
      </c>
      <c r="O35" s="162">
        <f>IF($A35="","",(VLOOKUP($A35,MATRIZASPECTOS[],62,FALSE)))</f>
        <v>1</v>
      </c>
      <c r="P35" s="109"/>
      <c r="Q35" s="109"/>
      <c r="R35" s="226"/>
    </row>
    <row r="36" spans="1:18" ht="36.75" thickBot="1" x14ac:dyDescent="0.3">
      <c r="A36" s="15">
        <v>33</v>
      </c>
      <c r="B36" s="76" t="str">
        <f>IF(A36="","",(VLOOKUP(A36,MATRIZASPECTOS[],2,FALSE)))</f>
        <v>Gestión Integral del Relacionamiento y las Comunicaciones</v>
      </c>
      <c r="C36" s="76" t="str">
        <f>IF(A36="","",(VLOOKUP(A36,MATRIZASPECTOS[],3,FALSE)))</f>
        <v>Consumo de materias primas e insumos</v>
      </c>
      <c r="D36" s="120" t="str">
        <f>IF(A36="","",(VLOOKUP(A36,MATRIZASPECTOS[],4,FALSE)))</f>
        <v>Agotamiento de los recursos naturales no renovables</v>
      </c>
      <c r="E36" s="108" t="str">
        <f>IF(A36="","",(VLOOKUP(A36,MATRIZASPECTOS[],6,FALSE)))</f>
        <v>PAR</v>
      </c>
      <c r="F36" s="109" t="str">
        <f>IF($A36="","",(VLOOKUP($A36,MATRIZASPECTOS[],7,FALSE)))</f>
        <v>Sede Central - Bogotá</v>
      </c>
      <c r="G36" s="109" t="str">
        <f>IF($A36="","",(VLOOKUP($A36,MATRIZASPECTOS[],8,FALSE)))</f>
        <v>Torre 4 - Piso 10</v>
      </c>
      <c r="H36" s="109" t="str">
        <f>IF($A36="","",(VLOOKUP($A36,MATRIZASPECTOS[],18,FALSE)))</f>
        <v>Negativo</v>
      </c>
      <c r="I36" s="109" t="str">
        <f>IF(A36="","",(VLOOKUP(A36,MATRIZASPECTOS[],19,FALSE)))</f>
        <v>Biológico - biodiversidad</v>
      </c>
      <c r="J36" s="109" t="str">
        <f>IF(A36="","",(VLOOKUP(A36,MATRIZASPECTOS[],10,FALSE)))</f>
        <v>Normal</v>
      </c>
      <c r="K36" s="109" t="str">
        <f>IF($A36="","",(VLOOKUP($A36,MATRIZASPECTOS[],14,FALSE)))</f>
        <v>Movilización terrestre</v>
      </c>
      <c r="L36" s="110" t="str">
        <f>IF($A36="","",(VLOOKUP($A36,MATRIZASPECTOS[],15,FALSE)))</f>
        <v>2. Movilización para el desarrollo de actividades</v>
      </c>
      <c r="M36" s="165">
        <f>IF($A36="","",(VLOOKUP($A36,MATRIZASPECTOS[],26,FALSE)))</f>
        <v>15</v>
      </c>
      <c r="N36" s="162">
        <f>IF($A36="","",(VLOOKUP($A36,MATRIZASPECTOS[],44,FALSE)))</f>
        <v>15</v>
      </c>
      <c r="O36" s="162">
        <f>IF($A36="","",(VLOOKUP($A36,MATRIZASPECTOS[],62,FALSE)))</f>
        <v>9</v>
      </c>
      <c r="P36" s="109"/>
      <c r="Q36" s="109"/>
      <c r="R36" s="226"/>
    </row>
    <row r="37" spans="1:18" ht="36.75" thickBot="1" x14ac:dyDescent="0.3">
      <c r="A37" s="15">
        <v>34</v>
      </c>
      <c r="B37" s="76" t="str">
        <f>IF(A37="","",(VLOOKUP(A37,MATRIZASPECTOS[],2,FALSE)))</f>
        <v>Gestión Integral del Relacionamiento y las Comunicaciones</v>
      </c>
      <c r="C37" s="76" t="str">
        <f>IF(A37="","",(VLOOKUP(A37,MATRIZASPECTOS[],3,FALSE)))</f>
        <v>Consumo de materias primas e insumos</v>
      </c>
      <c r="D37" s="120" t="str">
        <f>IF(A37="","",(VLOOKUP(A37,MATRIZASPECTOS[],4,FALSE)))</f>
        <v>Agotamiento de los recursos naturales no renovables</v>
      </c>
      <c r="E37" s="108" t="str">
        <f>IF(A37="","",(VLOOKUP(A37,MATRIZASPECTOS[],6,FALSE)))</f>
        <v>PAR</v>
      </c>
      <c r="F37" s="109" t="str">
        <f>IF($A37="","",(VLOOKUP($A37,MATRIZASPECTOS[],7,FALSE)))</f>
        <v>Sede Central - Bogotá</v>
      </c>
      <c r="G37" s="109" t="str">
        <f>IF($A37="","",(VLOOKUP($A37,MATRIZASPECTOS[],8,FALSE)))</f>
        <v>Torre 4 - Piso 10</v>
      </c>
      <c r="H37" s="109" t="str">
        <f>IF($A37="","",(VLOOKUP($A37,MATRIZASPECTOS[],18,FALSE)))</f>
        <v>Negativo</v>
      </c>
      <c r="I37" s="109" t="str">
        <f>IF(A37="","",(VLOOKUP(A37,MATRIZASPECTOS[],19,FALSE)))</f>
        <v>Biológico - biodiversidad</v>
      </c>
      <c r="J37" s="109" t="str">
        <f>IF(A37="","",(VLOOKUP(A37,MATRIZASPECTOS[],10,FALSE)))</f>
        <v>Normal</v>
      </c>
      <c r="K37" s="109" t="str">
        <f>IF($A37="","",(VLOOKUP($A37,MATRIZASPECTOS[],14,FALSE)))</f>
        <v>Movilización aérea</v>
      </c>
      <c r="L37" s="110" t="str">
        <f>IF($A37="","",(VLOOKUP($A37,MATRIZASPECTOS[],15,FALSE)))</f>
        <v>2. Movilización para el desarrollo de actividades</v>
      </c>
      <c r="M37" s="165">
        <f>IF($A37="","",(VLOOKUP($A37,MATRIZASPECTOS[],26,FALSE)))</f>
        <v>15</v>
      </c>
      <c r="N37" s="162">
        <f>IF($A37="","",(VLOOKUP($A37,MATRIZASPECTOS[],44,FALSE)))</f>
        <v>15</v>
      </c>
      <c r="O37" s="162">
        <f>IF($A37="","",(VLOOKUP($A37,MATRIZASPECTOS[],62,FALSE)))</f>
        <v>9</v>
      </c>
      <c r="P37" s="109"/>
      <c r="Q37" s="109"/>
      <c r="R37" s="226"/>
    </row>
    <row r="38" spans="1:18" ht="36.75" thickBot="1" x14ac:dyDescent="0.3">
      <c r="A38" s="15">
        <v>35</v>
      </c>
      <c r="B38" s="76" t="str">
        <f>IF(A38="","",(VLOOKUP(A38,MATRIZASPECTOS[],2,FALSE)))</f>
        <v>Gestión Integral del Relacionamiento y las Comunicaciones</v>
      </c>
      <c r="C38" s="76" t="str">
        <f>IF(A38="","",(VLOOKUP(A38,MATRIZASPECTOS[],3,FALSE)))</f>
        <v>Consumo de materias primas e insumos</v>
      </c>
      <c r="D38" s="120" t="str">
        <f>IF(A38="","",(VLOOKUP(A38,MATRIZASPECTOS[],4,FALSE)))</f>
        <v>Agotamiento general de los recursos naturales</v>
      </c>
      <c r="E38" s="108" t="str">
        <f>IF(A38="","",(VLOOKUP(A38,MATRIZASPECTOS[],6,FALSE)))</f>
        <v>PAR</v>
      </c>
      <c r="F38" s="109" t="str">
        <f>IF($A38="","",(VLOOKUP($A38,MATRIZASPECTOS[],7,FALSE)))</f>
        <v>Sede Central - Bogotá</v>
      </c>
      <c r="G38" s="109" t="str">
        <f>IF($A38="","",(VLOOKUP($A38,MATRIZASPECTOS[],8,FALSE)))</f>
        <v>Torre 4 - Piso 10</v>
      </c>
      <c r="H38" s="109" t="str">
        <f>IF($A38="","",(VLOOKUP($A38,MATRIZASPECTOS[],18,FALSE)))</f>
        <v>Negativo</v>
      </c>
      <c r="I38" s="109" t="str">
        <f>IF(A38="","",(VLOOKUP(A38,MATRIZASPECTOS[],19,FALSE)))</f>
        <v>Biológico - biodiversidad</v>
      </c>
      <c r="J38" s="109" t="str">
        <f>IF(A38="","",(VLOOKUP(A38,MATRIZASPECTOS[],10,FALSE)))</f>
        <v>Normal</v>
      </c>
      <c r="K38" s="109" t="str">
        <f>IF($A38="","",(VLOOKUP($A38,MATRIZASPECTOS[],14,FALSE)))</f>
        <v>Computadores y perifericos</v>
      </c>
      <c r="L38" s="110" t="str">
        <f>IF($A38="","",(VLOOKUP($A38,MATRIZASPECTOS[],15,FALSE)))</f>
        <v>1. Adquisición y movilización de insumos y equipos</v>
      </c>
      <c r="M38" s="165">
        <f>IF($A38="","",(VLOOKUP($A38,MATRIZASPECTOS[],26,FALSE)))</f>
        <v>5</v>
      </c>
      <c r="N38" s="162">
        <f>IF($A38="","",(VLOOKUP($A38,MATRIZASPECTOS[],44,FALSE)))</f>
        <v>5</v>
      </c>
      <c r="O38" s="162">
        <f>IF($A38="","",(VLOOKUP($A38,MATRIZASPECTOS[],62,FALSE)))</f>
        <v>5</v>
      </c>
      <c r="P38" s="109"/>
      <c r="Q38" s="109"/>
      <c r="R38" s="226"/>
    </row>
    <row r="39" spans="1:18" ht="36.75" thickBot="1" x14ac:dyDescent="0.3">
      <c r="A39" s="15">
        <v>36</v>
      </c>
      <c r="B39" s="76" t="str">
        <f>IF(A39="","",(VLOOKUP(A39,MATRIZASPECTOS[],2,FALSE)))</f>
        <v>Gestión Integral del Relacionamiento y las Comunicaciones</v>
      </c>
      <c r="C39" s="76" t="str">
        <f>IF(A39="","",(VLOOKUP(A39,MATRIZASPECTOS[],3,FALSE)))</f>
        <v>Consumo de materias primas e insumos</v>
      </c>
      <c r="D39" s="120" t="str">
        <f>IF(A39="","",(VLOOKUP(A39,MATRIZASPECTOS[],4,FALSE)))</f>
        <v>Agotamiento general de los recursos naturales</v>
      </c>
      <c r="E39" s="108" t="str">
        <f>IF(A39="","",(VLOOKUP(A39,MATRIZASPECTOS[],6,FALSE)))</f>
        <v>PAR</v>
      </c>
      <c r="F39" s="109" t="str">
        <f>IF($A39="","",(VLOOKUP($A39,MATRIZASPECTOS[],7,FALSE)))</f>
        <v>Sede Central - Bogotá</v>
      </c>
      <c r="G39" s="109" t="str">
        <f>IF($A39="","",(VLOOKUP($A39,MATRIZASPECTOS[],8,FALSE)))</f>
        <v>Torre 4 - Piso 10</v>
      </c>
      <c r="H39" s="109" t="str">
        <f>IF($A39="","",(VLOOKUP($A39,MATRIZASPECTOS[],18,FALSE)))</f>
        <v>Negativo</v>
      </c>
      <c r="I39" s="109" t="str">
        <f>IF(A39="","",(VLOOKUP(A39,MATRIZASPECTOS[],19,FALSE)))</f>
        <v>Biológico - biodiversidad</v>
      </c>
      <c r="J39" s="109" t="str">
        <f>IF(A39="","",(VLOOKUP(A39,MATRIZASPECTOS[],10,FALSE)))</f>
        <v>Normal</v>
      </c>
      <c r="K39" s="109" t="str">
        <f>IF($A39="","",(VLOOKUP($A39,MATRIZASPECTOS[],14,FALSE)))</f>
        <v>Mobiliario de oficina</v>
      </c>
      <c r="L39" s="110" t="str">
        <f>IF($A39="","",(VLOOKUP($A39,MATRIZASPECTOS[],15,FALSE)))</f>
        <v>1. Adquisición y movilización de insumos y equipos</v>
      </c>
      <c r="M39" s="165">
        <f>IF($A39="","",(VLOOKUP($A39,MATRIZASPECTOS[],26,FALSE)))</f>
        <v>3</v>
      </c>
      <c r="N39" s="162">
        <f>IF($A39="","",(VLOOKUP($A39,MATRIZASPECTOS[],44,FALSE)))</f>
        <v>3</v>
      </c>
      <c r="O39" s="162">
        <f>IF($A39="","",(VLOOKUP($A39,MATRIZASPECTOS[],62,FALSE)))</f>
        <v>3</v>
      </c>
      <c r="P39" s="109"/>
      <c r="Q39" s="109"/>
      <c r="R39" s="226"/>
    </row>
    <row r="40" spans="1:18" ht="27.75" thickBot="1" x14ac:dyDescent="0.3">
      <c r="A40" s="15">
        <v>37</v>
      </c>
      <c r="B40" s="76" t="str">
        <f>IF(A40="","",(VLOOKUP(A40,MATRIZASPECTOS[],2,FALSE)))</f>
        <v>Gestión Integral del Relacionamiento y las Comunicaciones</v>
      </c>
      <c r="C40" s="76" t="str">
        <f>IF(A40="","",(VLOOKUP(A40,MATRIZASPECTOS[],3,FALSE)))</f>
        <v>Generación de empleo</v>
      </c>
      <c r="D40" s="120" t="str">
        <f>IF(A40="","",(VLOOKUP(A40,MATRIZASPECTOS[],4,FALSE)))</f>
        <v>Desarrollo económico y social</v>
      </c>
      <c r="E40" s="108" t="str">
        <f>IF(A40="","",(VLOOKUP(A40,MATRIZASPECTOS[],6,FALSE)))</f>
        <v>PAR</v>
      </c>
      <c r="F40" s="109" t="str">
        <f>IF($A40="","",(VLOOKUP($A40,MATRIZASPECTOS[],7,FALSE)))</f>
        <v>Sede Central - Bogotá</v>
      </c>
      <c r="G40" s="109" t="str">
        <f>IF($A40="","",(VLOOKUP($A40,MATRIZASPECTOS[],8,FALSE)))</f>
        <v>Torre 4 - Piso 10</v>
      </c>
      <c r="H40" s="109" t="str">
        <f>IF($A40="","",(VLOOKUP($A40,MATRIZASPECTOS[],18,FALSE)))</f>
        <v>Positivo</v>
      </c>
      <c r="I40" s="109" t="str">
        <f>IF(A40="","",(VLOOKUP(A40,MATRIZASPECTOS[],19,FALSE)))</f>
        <v>Sociocultural - social</v>
      </c>
      <c r="J40" s="109" t="str">
        <f>IF(A40="","",(VLOOKUP(A40,MATRIZASPECTOS[],10,FALSE)))</f>
        <v>Normal</v>
      </c>
      <c r="K40" s="109" t="str">
        <f>IF($A40="","",(VLOOKUP($A40,MATRIZASPECTOS[],14,FALSE)))</f>
        <v>Recurso humano</v>
      </c>
      <c r="L40" s="110" t="str">
        <f>IF($A40="","",(VLOOKUP($A40,MATRIZASPECTOS[],15,FALSE)))</f>
        <v>3.2. Desarrollo de actividades estratégicas</v>
      </c>
      <c r="M40" s="165">
        <f>IF($A40="","",(VLOOKUP($A40,MATRIZASPECTOS[],26,FALSE)))</f>
        <v>15</v>
      </c>
      <c r="N40" s="162">
        <f>IF($A40="","",(VLOOKUP($A40,MATRIZASPECTOS[],44,FALSE)))</f>
        <v>15</v>
      </c>
      <c r="O40" s="162">
        <f>IF($A40="","",(VLOOKUP($A40,MATRIZASPECTOS[],62,FALSE)))</f>
        <v>15</v>
      </c>
      <c r="P40" s="109"/>
      <c r="Q40" s="109"/>
      <c r="R40" s="226"/>
    </row>
    <row r="41" spans="1:18" ht="36.75" thickBot="1" x14ac:dyDescent="0.3">
      <c r="A41" s="15">
        <v>38</v>
      </c>
      <c r="B41" s="76" t="str">
        <f>IF(A41="","",(VLOOKUP(A41,MATRIZASPECTOS[],2,FALSE)))</f>
        <v>Gestión Integral del Relacionamiento y las Comunicaciones</v>
      </c>
      <c r="C41" s="76" t="str">
        <f>IF(A41="","",(VLOOKUP(A41,MATRIZASPECTOS[],3,FALSE)))</f>
        <v>Consumo de materias primas e insumos</v>
      </c>
      <c r="D41" s="120" t="str">
        <f>IF(A41="","",(VLOOKUP(A41,MATRIZASPECTOS[],4,FALSE)))</f>
        <v>Agotamiento general de los recursos naturales</v>
      </c>
      <c r="E41" s="108" t="str">
        <f>IF(A41="","",(VLOOKUP(A41,MATRIZASPECTOS[],6,FALSE)))</f>
        <v>PAR</v>
      </c>
      <c r="F41" s="109" t="str">
        <f>IF($A41="","",(VLOOKUP($A41,MATRIZASPECTOS[],7,FALSE)))</f>
        <v>Sede Central - Bogotá</v>
      </c>
      <c r="G41" s="109" t="str">
        <f>IF($A41="","",(VLOOKUP($A41,MATRIZASPECTOS[],8,FALSE)))</f>
        <v>Torre 4 - Piso 10</v>
      </c>
      <c r="H41" s="109" t="str">
        <f>IF($A41="","",(VLOOKUP($A41,MATRIZASPECTOS[],18,FALSE)))</f>
        <v>Negativo</v>
      </c>
      <c r="I41" s="109" t="str">
        <f>IF(A41="","",(VLOOKUP(A41,MATRIZASPECTOS[],19,FALSE)))</f>
        <v>Biológico - biodiversidad</v>
      </c>
      <c r="J41" s="109" t="str">
        <f>IF(A41="","",(VLOOKUP(A41,MATRIZASPECTOS[],10,FALSE)))</f>
        <v>Normal</v>
      </c>
      <c r="K41" s="109" t="str">
        <f>IF($A41="","",(VLOOKUP($A41,MATRIZASPECTOS[],14,FALSE)))</f>
        <v>Material POP (Point of Purchase)</v>
      </c>
      <c r="L41" s="110" t="str">
        <f>IF($A41="","",(VLOOKUP($A41,MATRIZASPECTOS[],15,FALSE)))</f>
        <v>3.2. Desarrollo de actividades estratégicas</v>
      </c>
      <c r="M41" s="165">
        <f>IF($A41="","",(VLOOKUP($A41,MATRIZASPECTOS[],26,FALSE)))</f>
        <v>25</v>
      </c>
      <c r="N41" s="162">
        <f>IF($A41="","",(VLOOKUP($A41,MATRIZASPECTOS[],44,FALSE)))</f>
        <v>25</v>
      </c>
      <c r="O41" s="162">
        <f>IF($A41="","",(VLOOKUP($A41,MATRIZASPECTOS[],62,FALSE)))</f>
        <v>9</v>
      </c>
      <c r="P41" s="109"/>
      <c r="Q41" s="109"/>
      <c r="R41" s="226"/>
    </row>
    <row r="42" spans="1:18" ht="36.75" thickBot="1" x14ac:dyDescent="0.3">
      <c r="A42" s="15">
        <v>39</v>
      </c>
      <c r="B42" s="76" t="str">
        <f>IF(A42="","",(VLOOKUP(A42,MATRIZASPECTOS[],2,FALSE)))</f>
        <v>Gestión Integral del Relacionamiento y las Comunicaciones</v>
      </c>
      <c r="C42" s="76" t="str">
        <f>IF(A42="","",(VLOOKUP(A42,MATRIZASPECTOS[],3,FALSE)))</f>
        <v>Generación de vertimientos</v>
      </c>
      <c r="D42" s="120" t="str">
        <f>IF(A42="","",(VLOOKUP(A42,MATRIZASPECTOS[],4,FALSE)))</f>
        <v>Contaminación por descarga de aguas residuales domésticas</v>
      </c>
      <c r="E42" s="108" t="str">
        <f>IF(A42="","",(VLOOKUP(A42,MATRIZASPECTOS[],6,FALSE)))</f>
        <v>PAR</v>
      </c>
      <c r="F42" s="109" t="str">
        <f>IF($A42="","",(VLOOKUP($A42,MATRIZASPECTOS[],7,FALSE)))</f>
        <v>Sede Central - Bogotá</v>
      </c>
      <c r="G42" s="109" t="str">
        <f>IF($A42="","",(VLOOKUP($A42,MATRIZASPECTOS[],8,FALSE)))</f>
        <v>Torre 4 - Piso 10</v>
      </c>
      <c r="H42" s="109" t="str">
        <f>IF($A42="","",(VLOOKUP($A42,MATRIZASPECTOS[],18,FALSE)))</f>
        <v>Negativo</v>
      </c>
      <c r="I42" s="109" t="str">
        <f>IF(A42="","",(VLOOKUP(A42,MATRIZASPECTOS[],19,FALSE)))</f>
        <v>Hidrológico - agua</v>
      </c>
      <c r="J42" s="109" t="str">
        <f>IF(A42="","",(VLOOKUP(A42,MATRIZASPECTOS[],10,FALSE)))</f>
        <v>Normal</v>
      </c>
      <c r="K42" s="109" t="str">
        <f>IF($A42="","",(VLOOKUP($A42,MATRIZASPECTOS[],14,FALSE)))</f>
        <v>Aguas residuales domésticas</v>
      </c>
      <c r="L42" s="110" t="str">
        <f>IF($A42="","",(VLOOKUP($A42,MATRIZASPECTOS[],15,FALSE)))</f>
        <v>3.2. Desarrollo de actividades estratégicas</v>
      </c>
      <c r="M42" s="165">
        <f>IF($A42="","",(VLOOKUP($A42,MATRIZASPECTOS[],26,FALSE)))</f>
        <v>15</v>
      </c>
      <c r="N42" s="162">
        <f>IF($A42="","",(VLOOKUP($A42,MATRIZASPECTOS[],44,FALSE)))</f>
        <v>15</v>
      </c>
      <c r="O42" s="162">
        <f>IF($A42="","",(VLOOKUP($A42,MATRIZASPECTOS[],62,FALSE)))</f>
        <v>3</v>
      </c>
      <c r="P42" s="109"/>
      <c r="Q42" s="109"/>
      <c r="R42" s="226"/>
    </row>
    <row r="43" spans="1:18" ht="27.75" thickBot="1" x14ac:dyDescent="0.3">
      <c r="A43" s="15">
        <v>40</v>
      </c>
      <c r="B43" s="76" t="str">
        <f>IF(A43="","",(VLOOKUP(A43,MATRIZASPECTOS[],2,FALSE)))</f>
        <v>Gestión Integral del Relacionamiento y las Comunicaciones</v>
      </c>
      <c r="C43" s="76" t="str">
        <f>IF(A43="","",(VLOOKUP(A43,MATRIZASPECTOS[],3,FALSE)))</f>
        <v>Generación de residuos</v>
      </c>
      <c r="D43" s="120" t="str">
        <f>IF(A43="","",(VLOOKUP(A43,MATRIZASPECTOS[],4,FALSE)))</f>
        <v>Contaminación por generación de residuos ordinarios</v>
      </c>
      <c r="E43" s="108" t="str">
        <f>IF(A43="","",(VLOOKUP(A43,MATRIZASPECTOS[],6,FALSE)))</f>
        <v>PAR</v>
      </c>
      <c r="F43" s="109" t="str">
        <f>IF($A43="","",(VLOOKUP($A43,MATRIZASPECTOS[],7,FALSE)))</f>
        <v>Sede Central - Bogotá</v>
      </c>
      <c r="G43" s="109" t="str">
        <f>IF($A43="","",(VLOOKUP($A43,MATRIZASPECTOS[],8,FALSE)))</f>
        <v>Torre 4 - Piso 10</v>
      </c>
      <c r="H43" s="109" t="str">
        <f>IF($A43="","",(VLOOKUP($A43,MATRIZASPECTOS[],18,FALSE)))</f>
        <v>Negativo</v>
      </c>
      <c r="I43" s="109" t="str">
        <f>IF(A43="","",(VLOOKUP(A43,MATRIZASPECTOS[],19,FALSE)))</f>
        <v>Geológico - suelo</v>
      </c>
      <c r="J43" s="109" t="str">
        <f>IF(A43="","",(VLOOKUP(A43,MATRIZASPECTOS[],10,FALSE)))</f>
        <v>Normal</v>
      </c>
      <c r="K43" s="109" t="str">
        <f>IF($A43="","",(VLOOKUP($A43,MATRIZASPECTOS[],14,FALSE)))</f>
        <v>Residuos ordinarios</v>
      </c>
      <c r="L43" s="110" t="str">
        <f>IF($A43="","",(VLOOKUP($A43,MATRIZASPECTOS[],15,FALSE)))</f>
        <v>3.2. Desarrollo de actividades estratégicas</v>
      </c>
      <c r="M43" s="165">
        <f>IF($A43="","",(VLOOKUP($A43,MATRIZASPECTOS[],26,FALSE)))</f>
        <v>25</v>
      </c>
      <c r="N43" s="162">
        <f>IF($A43="","",(VLOOKUP($A43,MATRIZASPECTOS[],44,FALSE)))</f>
        <v>19.072164948453608</v>
      </c>
      <c r="O43" s="162">
        <f>IF($A43="","",(VLOOKUP($A43,MATRIZASPECTOS[],62,FALSE)))</f>
        <v>6.2956735977634128</v>
      </c>
      <c r="P43" s="109"/>
      <c r="Q43" s="109"/>
      <c r="R43" s="226"/>
    </row>
    <row r="44" spans="1:18" ht="51.75" thickBot="1" x14ac:dyDescent="0.3">
      <c r="A44" s="15">
        <v>41</v>
      </c>
      <c r="B44" s="76" t="str">
        <f>IF(A44="","",(VLOOKUP(A44,MATRIZASPECTOS[],2,FALSE)))</f>
        <v>Gestión Integral del Relacionamiento y las Comunicaciones</v>
      </c>
      <c r="C44" s="76" t="str">
        <f>IF(A44="","",(VLOOKUP(A44,MATRIZASPECTOS[],3,FALSE)))</f>
        <v>Generación de residuos</v>
      </c>
      <c r="D44" s="120" t="str">
        <f>IF(A44="","",(VLOOKUP(A44,MATRIZASPECTOS[],4,FALSE)))</f>
        <v>Aprovechamiento de residuos reutilizables</v>
      </c>
      <c r="E44" s="108" t="str">
        <f>IF(A44="","",(VLOOKUP(A44,MATRIZASPECTOS[],6,FALSE)))</f>
        <v>PAR</v>
      </c>
      <c r="F44" s="109" t="str">
        <f>IF($A44="","",(VLOOKUP($A44,MATRIZASPECTOS[],7,FALSE)))</f>
        <v>Sede Central - Bogotá</v>
      </c>
      <c r="G44" s="109" t="str">
        <f>IF($A44="","",(VLOOKUP($A44,MATRIZASPECTOS[],8,FALSE)))</f>
        <v>Torre 4 - Piso 10</v>
      </c>
      <c r="H44" s="109" t="str">
        <f>IF($A44="","",(VLOOKUP($A44,MATRIZASPECTOS[],18,FALSE)))</f>
        <v>Positivo</v>
      </c>
      <c r="I44" s="109" t="str">
        <f>IF(A44="","",(VLOOKUP(A44,MATRIZASPECTOS[],19,FALSE)))</f>
        <v>Geológico - suelo</v>
      </c>
      <c r="J44" s="109" t="str">
        <f>IF(A44="","",(VLOOKUP(A44,MATRIZASPECTOS[],10,FALSE)))</f>
        <v>Normal</v>
      </c>
      <c r="K44" s="109" t="str">
        <f>IF($A44="","",(VLOOKUP($A44,MATRIZASPECTOS[],14,FALSE)))</f>
        <v>Residuos reutilizables (papel, cartón, vidrio, plástico rigido, plástico flexible)</v>
      </c>
      <c r="L44" s="110" t="str">
        <f>IF($A44="","",(VLOOKUP($A44,MATRIZASPECTOS[],15,FALSE)))</f>
        <v>3.2. Desarrollo de actividades estratégicas</v>
      </c>
      <c r="M44" s="165">
        <f>IF($A44="","",(VLOOKUP($A44,MATRIZASPECTOS[],26,FALSE)))</f>
        <v>15</v>
      </c>
      <c r="N44" s="162">
        <f>IF($A44="","",(VLOOKUP($A44,MATRIZASPECTOS[],44,FALSE)))</f>
        <v>15</v>
      </c>
      <c r="O44" s="162">
        <f>IF($A44="","",(VLOOKUP($A44,MATRIZASPECTOS[],62,FALSE)))</f>
        <v>9</v>
      </c>
      <c r="P44" s="109"/>
      <c r="Q44" s="109"/>
      <c r="R44" s="226"/>
    </row>
    <row r="45" spans="1:18" ht="39" thickBot="1" x14ac:dyDescent="0.3">
      <c r="A45" s="15">
        <v>42</v>
      </c>
      <c r="B45" s="76" t="str">
        <f>IF(A45="","",(VLOOKUP(A45,MATRIZASPECTOS[],2,FALSE)))</f>
        <v>Gestión Integral del Relacionamiento y las Comunicaciones</v>
      </c>
      <c r="C45" s="76" t="str">
        <f>IF(A45="","",(VLOOKUP(A45,MATRIZASPECTOS[],3,FALSE)))</f>
        <v>Generación de residuos</v>
      </c>
      <c r="D45" s="120" t="str">
        <f>IF(A45="","",(VLOOKUP(A45,MATRIZASPECTOS[],4,FALSE)))</f>
        <v>Aprovechamiento de residuos recuperables</v>
      </c>
      <c r="E45" s="108" t="str">
        <f>IF(A45="","",(VLOOKUP(A45,MATRIZASPECTOS[],6,FALSE)))</f>
        <v>PAR</v>
      </c>
      <c r="F45" s="109" t="str">
        <f>IF($A45="","",(VLOOKUP($A45,MATRIZASPECTOS[],7,FALSE)))</f>
        <v>Sede Central - Bogotá</v>
      </c>
      <c r="G45" s="109" t="str">
        <f>IF($A45="","",(VLOOKUP($A45,MATRIZASPECTOS[],8,FALSE)))</f>
        <v>Torre 4 - Piso 10</v>
      </c>
      <c r="H45" s="109" t="str">
        <f>IF($A45="","",(VLOOKUP($A45,MATRIZASPECTOS[],18,FALSE)))</f>
        <v>Positivo</v>
      </c>
      <c r="I45" s="109" t="str">
        <f>IF(A45="","",(VLOOKUP(A45,MATRIZASPECTOS[],19,FALSE)))</f>
        <v>Geológico - suelo</v>
      </c>
      <c r="J45" s="109" t="str">
        <f>IF(A45="","",(VLOOKUP(A45,MATRIZASPECTOS[],10,FALSE)))</f>
        <v>Normal</v>
      </c>
      <c r="K45" s="109" t="str">
        <f>IF($A45="","",(VLOOKUP($A45,MATRIZASPECTOS[],14,FALSE)))</f>
        <v>Residuos recuperables (aleaciones de distintos metales)</v>
      </c>
      <c r="L45" s="110" t="str">
        <f>IF($A45="","",(VLOOKUP($A45,MATRIZASPECTOS[],15,FALSE)))</f>
        <v>3.2. Desarrollo de actividades estratégicas</v>
      </c>
      <c r="M45" s="165">
        <f>IF($A45="","",(VLOOKUP($A45,MATRIZASPECTOS[],26,FALSE)))</f>
        <v>15</v>
      </c>
      <c r="N45" s="162">
        <f>IF($A45="","",(VLOOKUP($A45,MATRIZASPECTOS[],44,FALSE)))</f>
        <v>15</v>
      </c>
      <c r="O45" s="162">
        <f>IF($A45="","",(VLOOKUP($A45,MATRIZASPECTOS[],62,FALSE)))</f>
        <v>9</v>
      </c>
      <c r="P45" s="109"/>
      <c r="Q45" s="109"/>
      <c r="R45" s="226"/>
    </row>
    <row r="46" spans="1:18" ht="45.75" thickBot="1" x14ac:dyDescent="0.3">
      <c r="A46" s="15">
        <v>43</v>
      </c>
      <c r="B46" s="76" t="str">
        <f>IF(A46="","",(VLOOKUP(A46,MATRIZASPECTOS[],2,FALSE)))</f>
        <v>Gestión Integral del Relacionamiento y las Comunicaciones</v>
      </c>
      <c r="C46" s="76" t="str">
        <f>IF(A46="","",(VLOOKUP(A46,MATRIZASPECTOS[],3,FALSE)))</f>
        <v>Generación de residuos</v>
      </c>
      <c r="D46" s="120" t="str">
        <f>IF(A46="","",(VLOOKUP(A46,MATRIZASPECTOS[],4,FALSE)))</f>
        <v>Contaminación por generación de residuos de aparatos eléctricos y electrónicos</v>
      </c>
      <c r="E46" s="108" t="str">
        <f>IF(A46="","",(VLOOKUP(A46,MATRIZASPECTOS[],6,FALSE)))</f>
        <v>PAR</v>
      </c>
      <c r="F46" s="109" t="str">
        <f>IF($A46="","",(VLOOKUP($A46,MATRIZASPECTOS[],7,FALSE)))</f>
        <v>Sede Central - Bogotá</v>
      </c>
      <c r="G46" s="109" t="str">
        <f>IF($A46="","",(VLOOKUP($A46,MATRIZASPECTOS[],8,FALSE)))</f>
        <v>Torre 4 - Piso 10</v>
      </c>
      <c r="H46" s="109" t="str">
        <f>IF($A46="","",(VLOOKUP($A46,MATRIZASPECTOS[],18,FALSE)))</f>
        <v>Negativo</v>
      </c>
      <c r="I46" s="109" t="str">
        <f>IF(A46="","",(VLOOKUP(A46,MATRIZASPECTOS[],19,FALSE)))</f>
        <v>Geológico - suelo</v>
      </c>
      <c r="J46" s="109" t="str">
        <f>IF(A46="","",(VLOOKUP(A46,MATRIZASPECTOS[],10,FALSE)))</f>
        <v>Normal</v>
      </c>
      <c r="K46" s="109" t="str">
        <f>IF($A46="","",(VLOOKUP($A46,MATRIZASPECTOS[],14,FALSE)))</f>
        <v>Residuos de aparatos eléctricos y electrónicos</v>
      </c>
      <c r="L46" s="110" t="str">
        <f>IF($A46="","",(VLOOKUP($A46,MATRIZASPECTOS[],15,FALSE)))</f>
        <v>3.2. Desarrollo de actividades estratégicas</v>
      </c>
      <c r="M46" s="165">
        <f>IF($A46="","",(VLOOKUP($A46,MATRIZASPECTOS[],26,FALSE)))</f>
        <v>25</v>
      </c>
      <c r="N46" s="162">
        <f>IF($A46="","",(VLOOKUP($A46,MATRIZASPECTOS[],44,FALSE)))</f>
        <v>25</v>
      </c>
      <c r="O46" s="162">
        <f>IF($A46="","",(VLOOKUP($A46,MATRIZASPECTOS[],62,FALSE)))</f>
        <v>25</v>
      </c>
      <c r="P46" s="109"/>
      <c r="Q46" s="109"/>
      <c r="R46" s="226"/>
    </row>
    <row r="47" spans="1:18" ht="27.75" thickBot="1" x14ac:dyDescent="0.3">
      <c r="A47" s="15">
        <v>44</v>
      </c>
      <c r="B47" s="76" t="str">
        <f>IF(A47="","",(VLOOKUP(A47,MATRIZASPECTOS[],2,FALSE)))</f>
        <v>Gestión Integral del Relacionamiento y las Comunicaciones</v>
      </c>
      <c r="C47" s="76" t="str">
        <f>IF(A47="","",(VLOOKUP(A47,MATRIZASPECTOS[],3,FALSE)))</f>
        <v>Generación de emisiones</v>
      </c>
      <c r="D47" s="120" t="str">
        <f>IF(A47="","",(VLOOKUP(A47,MATRIZASPECTOS[],4,FALSE)))</f>
        <v>Contaminación por emisión de varios agentes clasificados</v>
      </c>
      <c r="E47" s="108" t="str">
        <f>IF(A47="","",(VLOOKUP(A47,MATRIZASPECTOS[],6,FALSE)))</f>
        <v>PAR</v>
      </c>
      <c r="F47" s="109" t="str">
        <f>IF($A47="","",(VLOOKUP($A47,MATRIZASPECTOS[],7,FALSE)))</f>
        <v>Sede Central - Bogotá</v>
      </c>
      <c r="G47" s="109" t="str">
        <f>IF($A47="","",(VLOOKUP($A47,MATRIZASPECTOS[],8,FALSE)))</f>
        <v>Torre 4 - Piso 10</v>
      </c>
      <c r="H47" s="109" t="str">
        <f>IF($A47="","",(VLOOKUP($A47,MATRIZASPECTOS[],18,FALSE)))</f>
        <v>Negativo</v>
      </c>
      <c r="I47" s="109" t="str">
        <f>IF(A47="","",(VLOOKUP(A47,MATRIZASPECTOS[],19,FALSE)))</f>
        <v>Atmosférico - aire</v>
      </c>
      <c r="J47" s="109" t="str">
        <f>IF(A47="","",(VLOOKUP(A47,MATRIZASPECTOS[],10,FALSE)))</f>
        <v>Normal</v>
      </c>
      <c r="K47" s="109" t="str">
        <f>IF($A47="","",(VLOOKUP($A47,MATRIZASPECTOS[],14,FALSE)))</f>
        <v>Emisión por combustión de transporte terrestre</v>
      </c>
      <c r="L47" s="110" t="str">
        <f>IF($A47="","",(VLOOKUP($A47,MATRIZASPECTOS[],15,FALSE)))</f>
        <v>2. Movilización para el desarrollo de actividades</v>
      </c>
      <c r="M47" s="165">
        <f>IF($A47="","",(VLOOKUP($A47,MATRIZASPECTOS[],26,FALSE)))</f>
        <v>15</v>
      </c>
      <c r="N47" s="162">
        <f>IF($A47="","",(VLOOKUP($A47,MATRIZASPECTOS[],44,FALSE)))</f>
        <v>15</v>
      </c>
      <c r="O47" s="162">
        <f>IF($A47="","",(VLOOKUP($A47,MATRIZASPECTOS[],62,FALSE)))</f>
        <v>9</v>
      </c>
      <c r="P47" s="109"/>
      <c r="Q47" s="109"/>
      <c r="R47" s="226"/>
    </row>
    <row r="48" spans="1:18" ht="27.75" thickBot="1" x14ac:dyDescent="0.3">
      <c r="A48" s="15">
        <v>45</v>
      </c>
      <c r="B48" s="76" t="str">
        <f>IF(A48="","",(VLOOKUP(A48,MATRIZASPECTOS[],2,FALSE)))</f>
        <v>Gestión Integral del Relacionamiento y las Comunicaciones</v>
      </c>
      <c r="C48" s="76" t="str">
        <f>IF(A48="","",(VLOOKUP(A48,MATRIZASPECTOS[],3,FALSE)))</f>
        <v>Generación de emisiones</v>
      </c>
      <c r="D48" s="120" t="str">
        <f>IF(A48="","",(VLOOKUP(A48,MATRIZASPECTOS[],4,FALSE)))</f>
        <v>Contaminación por emisión de varios agentes clasificados</v>
      </c>
      <c r="E48" s="108" t="str">
        <f>IF(A48="","",(VLOOKUP(A48,MATRIZASPECTOS[],6,FALSE)))</f>
        <v>PAR</v>
      </c>
      <c r="F48" s="109" t="str">
        <f>IF($A48="","",(VLOOKUP($A48,MATRIZASPECTOS[],7,FALSE)))</f>
        <v>Sede Central - Bogotá</v>
      </c>
      <c r="G48" s="109" t="str">
        <f>IF($A48="","",(VLOOKUP($A48,MATRIZASPECTOS[],8,FALSE)))</f>
        <v>Torre 4 - Piso 10</v>
      </c>
      <c r="H48" s="109" t="str">
        <f>IF($A48="","",(VLOOKUP($A48,MATRIZASPECTOS[],18,FALSE)))</f>
        <v>Negativo</v>
      </c>
      <c r="I48" s="109" t="str">
        <f>IF(A48="","",(VLOOKUP(A48,MATRIZASPECTOS[],19,FALSE)))</f>
        <v>Atmosférico - aire</v>
      </c>
      <c r="J48" s="109" t="str">
        <f>IF(A48="","",(VLOOKUP(A48,MATRIZASPECTOS[],10,FALSE)))</f>
        <v>Normal</v>
      </c>
      <c r="K48" s="109" t="str">
        <f>IF($A48="","",(VLOOKUP($A48,MATRIZASPECTOS[],14,FALSE)))</f>
        <v>Emisión por combustión de transporte aereo</v>
      </c>
      <c r="L48" s="110" t="str">
        <f>IF($A48="","",(VLOOKUP($A48,MATRIZASPECTOS[],15,FALSE)))</f>
        <v>2. Movilización para el desarrollo de actividades</v>
      </c>
      <c r="M48" s="165">
        <f>IF($A48="","",(VLOOKUP($A48,MATRIZASPECTOS[],26,FALSE)))</f>
        <v>15</v>
      </c>
      <c r="N48" s="162">
        <f>IF($A48="","",(VLOOKUP($A48,MATRIZASPECTOS[],44,FALSE)))</f>
        <v>15</v>
      </c>
      <c r="O48" s="162">
        <f>IF($A48="","",(VLOOKUP($A48,MATRIZASPECTOS[],62,FALSE)))</f>
        <v>9</v>
      </c>
      <c r="P48" s="109"/>
      <c r="Q48" s="109"/>
      <c r="R48" s="226"/>
    </row>
    <row r="49" spans="1:18" ht="39" thickBot="1" x14ac:dyDescent="0.3">
      <c r="A49" s="15">
        <v>46</v>
      </c>
      <c r="B49" s="76" t="str">
        <f>IF(A49="","",(VLOOKUP(A49,MATRIZASPECTOS[],2,FALSE)))</f>
        <v>Gestión Integral del Relacionamiento y las Comunicaciones</v>
      </c>
      <c r="C49" s="76" t="str">
        <f>IF(A49="","",(VLOOKUP(A49,MATRIZASPECTOS[],3,FALSE)))</f>
        <v>Consumo de materias primas e insumos</v>
      </c>
      <c r="D49" s="120" t="str">
        <f>IF(A49="","",(VLOOKUP(A49,MATRIZASPECTOS[],4,FALSE)))</f>
        <v>Agotamiento de los recursos naturales no renovables</v>
      </c>
      <c r="E49" s="108" t="str">
        <f>IF(A49="","",(VLOOKUP(A49,MATRIZASPECTOS[],6,FALSE)))</f>
        <v>PAR</v>
      </c>
      <c r="F49" s="109" t="str">
        <f>IF($A49="","",(VLOOKUP($A49,MATRIZASPECTOS[],7,FALSE)))</f>
        <v>Sede Central - Bogotá</v>
      </c>
      <c r="G49" s="109" t="str">
        <f>IF($A49="","",(VLOOKUP($A49,MATRIZASPECTOS[],8,FALSE)))</f>
        <v>Torre 4 - Piso 10</v>
      </c>
      <c r="H49" s="109" t="str">
        <f>IF($A49="","",(VLOOKUP($A49,MATRIZASPECTOS[],18,FALSE)))</f>
        <v>Negativo</v>
      </c>
      <c r="I49" s="109" t="str">
        <f>IF(A49="","",(VLOOKUP(A49,MATRIZASPECTOS[],19,FALSE)))</f>
        <v>Biológico - biodiversidad</v>
      </c>
      <c r="J49" s="109" t="str">
        <f>IF(A49="","",(VLOOKUP(A49,MATRIZASPECTOS[],10,FALSE)))</f>
        <v>Anormal</v>
      </c>
      <c r="K49" s="109" t="str">
        <f>IF($A49="","",(VLOOKUP($A49,MATRIZASPECTOS[],14,FALSE)))</f>
        <v>Combustible para planta generadora de energía eléctrica</v>
      </c>
      <c r="L49" s="110" t="str">
        <f>IF($A49="","",(VLOOKUP($A49,MATRIZASPECTOS[],15,FALSE)))</f>
        <v>3.2. Desarrollo de actividades estratégicas</v>
      </c>
      <c r="M49" s="165">
        <f>IF($A49="","",(VLOOKUP($A49,MATRIZASPECTOS[],26,FALSE)))</f>
        <v>9</v>
      </c>
      <c r="N49" s="162">
        <f>IF($A49="","",(VLOOKUP($A49,MATRIZASPECTOS[],44,FALSE)))</f>
        <v>9</v>
      </c>
      <c r="O49" s="162">
        <f>IF($A49="","",(VLOOKUP($A49,MATRIZASPECTOS[],62,FALSE)))</f>
        <v>9</v>
      </c>
      <c r="P49" s="109"/>
      <c r="Q49" s="109"/>
      <c r="R49" s="226"/>
    </row>
    <row r="50" spans="1:18" ht="39" thickBot="1" x14ac:dyDescent="0.3">
      <c r="A50" s="15">
        <v>47</v>
      </c>
      <c r="B50" s="76" t="str">
        <f>IF(A50="","",(VLOOKUP(A50,MATRIZASPECTOS[],2,FALSE)))</f>
        <v>Gestión Integral del Relacionamiento y las Comunicaciones</v>
      </c>
      <c r="C50" s="76" t="str">
        <f>IF(A50="","",(VLOOKUP(A50,MATRIZASPECTOS[],3,FALSE)))</f>
        <v>Generación de emisiones</v>
      </c>
      <c r="D50" s="120" t="str">
        <f>IF(A50="","",(VLOOKUP(A50,MATRIZASPECTOS[],4,FALSE)))</f>
        <v>Contaminación por emisión de contaminantes criterio</v>
      </c>
      <c r="E50" s="108" t="str">
        <f>IF(A50="","",(VLOOKUP(A50,MATRIZASPECTOS[],6,FALSE)))</f>
        <v>PAR</v>
      </c>
      <c r="F50" s="109" t="str">
        <f>IF($A50="","",(VLOOKUP($A50,MATRIZASPECTOS[],7,FALSE)))</f>
        <v>Sede Central - Bogotá</v>
      </c>
      <c r="G50" s="109" t="str">
        <f>IF($A50="","",(VLOOKUP($A50,MATRIZASPECTOS[],8,FALSE)))</f>
        <v>Torre 4 - Piso 10</v>
      </c>
      <c r="H50" s="109" t="str">
        <f>IF($A50="","",(VLOOKUP($A50,MATRIZASPECTOS[],18,FALSE)))</f>
        <v>Negativo</v>
      </c>
      <c r="I50" s="109" t="str">
        <f>IF(A50="","",(VLOOKUP(A50,MATRIZASPECTOS[],19,FALSE)))</f>
        <v>Atmosférico - aire</v>
      </c>
      <c r="J50" s="109" t="str">
        <f>IF(A50="","",(VLOOKUP(A50,MATRIZASPECTOS[],10,FALSE)))</f>
        <v>Anormal</v>
      </c>
      <c r="K50" s="109" t="str">
        <f>IF($A50="","",(VLOOKUP($A50,MATRIZASPECTOS[],14,FALSE)))</f>
        <v>Emisión por combustión de planta generadora de energía eléctrica</v>
      </c>
      <c r="L50" s="110" t="str">
        <f>IF($A50="","",(VLOOKUP($A50,MATRIZASPECTOS[],15,FALSE)))</f>
        <v>3.2. Desarrollo de actividades estratégicas</v>
      </c>
      <c r="M50" s="165">
        <f>IF($A50="","",(VLOOKUP($A50,MATRIZASPECTOS[],26,FALSE)))</f>
        <v>9</v>
      </c>
      <c r="N50" s="162">
        <f>IF($A50="","",(VLOOKUP($A50,MATRIZASPECTOS[],44,FALSE)))</f>
        <v>9</v>
      </c>
      <c r="O50" s="162">
        <f>IF($A50="","",(VLOOKUP($A50,MATRIZASPECTOS[],62,FALSE)))</f>
        <v>9</v>
      </c>
      <c r="P50" s="109"/>
      <c r="Q50" s="109"/>
      <c r="R50" s="226"/>
    </row>
    <row r="51" spans="1:18" ht="39" thickBot="1" x14ac:dyDescent="0.3">
      <c r="A51" s="15">
        <v>48</v>
      </c>
      <c r="B51" s="76" t="str">
        <f>IF(A51="","",(VLOOKUP(A51,MATRIZASPECTOS[],2,FALSE)))</f>
        <v>Gestión Integral del Relacionamiento y las Comunicaciones</v>
      </c>
      <c r="C51" s="76" t="str">
        <f>IF(A51="","",(VLOOKUP(A51,MATRIZASPECTOS[],3,FALSE)))</f>
        <v>Generación de emisiones</v>
      </c>
      <c r="D51" s="120" t="str">
        <f>IF(A51="","",(VLOOKUP(A51,MATRIZASPECTOS[],4,FALSE)))</f>
        <v>Contaminación por emisión de ruido</v>
      </c>
      <c r="E51" s="108" t="str">
        <f>IF(A51="","",(VLOOKUP(A51,MATRIZASPECTOS[],6,FALSE)))</f>
        <v>PAR</v>
      </c>
      <c r="F51" s="109" t="str">
        <f>IF($A51="","",(VLOOKUP($A51,MATRIZASPECTOS[],7,FALSE)))</f>
        <v>Sede Central - Bogotá</v>
      </c>
      <c r="G51" s="109" t="str">
        <f>IF($A51="","",(VLOOKUP($A51,MATRIZASPECTOS[],8,FALSE)))</f>
        <v>Torre 4 - Piso 10</v>
      </c>
      <c r="H51" s="109" t="str">
        <f>IF($A51="","",(VLOOKUP($A51,MATRIZASPECTOS[],18,FALSE)))</f>
        <v>Negativo</v>
      </c>
      <c r="I51" s="109" t="str">
        <f>IF(A51="","",(VLOOKUP(A51,MATRIZASPECTOS[],19,FALSE)))</f>
        <v>Atmosférico - aire</v>
      </c>
      <c r="J51" s="109" t="str">
        <f>IF(A51="","",(VLOOKUP(A51,MATRIZASPECTOS[],10,FALSE)))</f>
        <v>Anormal</v>
      </c>
      <c r="K51" s="109" t="str">
        <f>IF($A51="","",(VLOOKUP($A51,MATRIZASPECTOS[],14,FALSE)))</f>
        <v>Ruido por funcionamiento de planta generadora de energía eléctrica</v>
      </c>
      <c r="L51" s="110" t="str">
        <f>IF($A51="","",(VLOOKUP($A51,MATRIZASPECTOS[],15,FALSE)))</f>
        <v>3.2. Desarrollo de actividades estratégicas</v>
      </c>
      <c r="M51" s="165">
        <f>IF($A51="","",(VLOOKUP($A51,MATRIZASPECTOS[],26,FALSE)))</f>
        <v>3</v>
      </c>
      <c r="N51" s="162">
        <f>IF($A51="","",(VLOOKUP($A51,MATRIZASPECTOS[],44,FALSE)))</f>
        <v>3</v>
      </c>
      <c r="O51" s="162">
        <f>IF($A51="","",(VLOOKUP($A51,MATRIZASPECTOS[],62,FALSE)))</f>
        <v>3</v>
      </c>
      <c r="P51" s="109"/>
      <c r="Q51" s="109"/>
      <c r="R51" s="226"/>
    </row>
    <row r="52" spans="1:18" ht="27.75" thickBot="1" x14ac:dyDescent="0.3">
      <c r="A52" s="15">
        <v>49</v>
      </c>
      <c r="B52" s="76" t="str">
        <f>IF(A52="","",(VLOOKUP(A52,MATRIZASPECTOS[],2,FALSE)))</f>
        <v>Gestión Integral del Relacionamiento y las Comunicaciones</v>
      </c>
      <c r="C52" s="76" t="str">
        <f>IF(A52="","",(VLOOKUP(A52,MATRIZASPECTOS[],3,FALSE)))</f>
        <v>Generación de residuos</v>
      </c>
      <c r="D52" s="120" t="str">
        <f>IF(A52="","",(VLOOKUP(A52,MATRIZASPECTOS[],4,FALSE)))</f>
        <v>Contaminación por generación de residuos ordinarios</v>
      </c>
      <c r="E52" s="108" t="str">
        <f>IF(A52="","",(VLOOKUP(A52,MATRIZASPECTOS[],6,FALSE)))</f>
        <v>PAR</v>
      </c>
      <c r="F52" s="109" t="str">
        <f>IF($A52="","",(VLOOKUP($A52,MATRIZASPECTOS[],7,FALSE)))</f>
        <v>Sede Central - Bogotá</v>
      </c>
      <c r="G52" s="109" t="str">
        <f>IF($A52="","",(VLOOKUP($A52,MATRIZASPECTOS[],8,FALSE)))</f>
        <v>Torre 4 - Piso 10</v>
      </c>
      <c r="H52" s="109" t="str">
        <f>IF($A52="","",(VLOOKUP($A52,MATRIZASPECTOS[],18,FALSE)))</f>
        <v>Negativo</v>
      </c>
      <c r="I52" s="109" t="str">
        <f>IF(A52="","",(VLOOKUP(A52,MATRIZASPECTOS[],19,FALSE)))</f>
        <v>Geológico - suelo</v>
      </c>
      <c r="J52" s="109" t="str">
        <f>IF(A52="","",(VLOOKUP(A52,MATRIZASPECTOS[],10,FALSE)))</f>
        <v>Anormal</v>
      </c>
      <c r="K52" s="109" t="str">
        <f>IF($A52="","",(VLOOKUP($A52,MATRIZASPECTOS[],14,FALSE)))</f>
        <v>Residuos ordinarios</v>
      </c>
      <c r="L52" s="110" t="str">
        <f>IF($A52="","",(VLOOKUP($A52,MATRIZASPECTOS[],15,FALSE)))</f>
        <v>3.2. Desarrollo de actividades estratégicas</v>
      </c>
      <c r="M52" s="165">
        <f>IF($A52="","",(VLOOKUP($A52,MATRIZASPECTOS[],26,FALSE)))</f>
        <v>25</v>
      </c>
      <c r="N52" s="162">
        <f>IF($A52="","",(VLOOKUP($A52,MATRIZASPECTOS[],44,FALSE)))</f>
        <v>19.072164948453608</v>
      </c>
      <c r="O52" s="162">
        <f>IF($A52="","",(VLOOKUP($A52,MATRIZASPECTOS[],62,FALSE)))</f>
        <v>6.2956735977634128</v>
      </c>
      <c r="P52" s="109"/>
      <c r="Q52" s="109"/>
      <c r="R52" s="226"/>
    </row>
    <row r="53" spans="1:18" ht="27.75" thickBot="1" x14ac:dyDescent="0.3">
      <c r="A53" s="15">
        <v>50</v>
      </c>
      <c r="B53" s="76" t="str">
        <f>IF(A53="","",(VLOOKUP(A53,MATRIZASPECTOS[],2,FALSE)))</f>
        <v>Gestión Integral del Relacionamiento y las Comunicaciones</v>
      </c>
      <c r="C53" s="76" t="str">
        <f>IF(A53="","",(VLOOKUP(A53,MATRIZASPECTOS[],3,FALSE)))</f>
        <v>Generación de residuos</v>
      </c>
      <c r="D53" s="120" t="str">
        <f>IF(A53="","",(VLOOKUP(A53,MATRIZASPECTOS[],4,FALSE)))</f>
        <v>Contaminación por generación de residuos ordinarios</v>
      </c>
      <c r="E53" s="108" t="str">
        <f>IF(A53="","",(VLOOKUP(A53,MATRIZASPECTOS[],6,FALSE)))</f>
        <v>PAR</v>
      </c>
      <c r="F53" s="109" t="str">
        <f>IF($A53="","",(VLOOKUP($A53,MATRIZASPECTOS[],7,FALSE)))</f>
        <v>Sede Central - Bogotá</v>
      </c>
      <c r="G53" s="109" t="str">
        <f>IF($A53="","",(VLOOKUP($A53,MATRIZASPECTOS[],8,FALSE)))</f>
        <v>Torre 4 - Piso 10</v>
      </c>
      <c r="H53" s="109" t="str">
        <f>IF($A53="","",(VLOOKUP($A53,MATRIZASPECTOS[],18,FALSE)))</f>
        <v>Negativo</v>
      </c>
      <c r="I53" s="109" t="str">
        <f>IF(A53="","",(VLOOKUP(A53,MATRIZASPECTOS[],19,FALSE)))</f>
        <v>Geológico - suelo</v>
      </c>
      <c r="J53" s="109" t="str">
        <f>IF(A53="","",(VLOOKUP(A53,MATRIZASPECTOS[],10,FALSE)))</f>
        <v>Situación de emergencia</v>
      </c>
      <c r="K53" s="109" t="str">
        <f>IF($A53="","",(VLOOKUP($A53,MATRIZASPECTOS[],14,FALSE)))</f>
        <v>Residuos ordinarios</v>
      </c>
      <c r="L53" s="110" t="str">
        <f>IF($A53="","",(VLOOKUP($A53,MATRIZASPECTOS[],15,FALSE)))</f>
        <v>3.2. Desarrollo de actividades estratégicas</v>
      </c>
      <c r="M53" s="165">
        <f>IF($A53="","",(VLOOKUP($A53,MATRIZASPECTOS[],26,FALSE)))</f>
        <v>25</v>
      </c>
      <c r="N53" s="162">
        <f>IF($A53="","",(VLOOKUP($A53,MATRIZASPECTOS[],44,FALSE)))</f>
        <v>19.072164948453608</v>
      </c>
      <c r="O53" s="162">
        <f>IF($A53="","",(VLOOKUP($A53,MATRIZASPECTOS[],62,FALSE)))</f>
        <v>6.2956735977634128</v>
      </c>
      <c r="P53" s="109"/>
      <c r="Q53" s="109"/>
      <c r="R53" s="226"/>
    </row>
    <row r="54" spans="1:18" ht="51.75" thickBot="1" x14ac:dyDescent="0.3">
      <c r="A54" s="15">
        <v>51</v>
      </c>
      <c r="B54" s="76" t="str">
        <f>IF(A54="","",(VLOOKUP(A54,MATRIZASPECTOS[],2,FALSE)))</f>
        <v>Gestión Integral del Relacionamiento y las Comunicaciones</v>
      </c>
      <c r="C54" s="76" t="str">
        <f>IF(A54="","",(VLOOKUP(A54,MATRIZASPECTOS[],3,FALSE)))</f>
        <v>Generación de residuos</v>
      </c>
      <c r="D54" s="120" t="str">
        <f>IF(A54="","",(VLOOKUP(A54,MATRIZASPECTOS[],4,FALSE)))</f>
        <v>Contaminación por generación de residuos recuperables</v>
      </c>
      <c r="E54" s="108" t="str">
        <f>IF(A54="","",(VLOOKUP(A54,MATRIZASPECTOS[],6,FALSE)))</f>
        <v>PAR</v>
      </c>
      <c r="F54" s="109" t="str">
        <f>IF($A54="","",(VLOOKUP($A54,MATRIZASPECTOS[],7,FALSE)))</f>
        <v>Sede Central - Bogotá</v>
      </c>
      <c r="G54" s="109" t="str">
        <f>IF($A54="","",(VLOOKUP($A54,MATRIZASPECTOS[],8,FALSE)))</f>
        <v>Torre 4 - Piso 10</v>
      </c>
      <c r="H54" s="109" t="str">
        <f>IF($A54="","",(VLOOKUP($A54,MATRIZASPECTOS[],18,FALSE)))</f>
        <v>Negativo</v>
      </c>
      <c r="I54" s="109" t="str">
        <f>IF(A54="","",(VLOOKUP(A54,MATRIZASPECTOS[],19,FALSE)))</f>
        <v>Geológico - suelo</v>
      </c>
      <c r="J54" s="109" t="str">
        <f>IF(A54="","",(VLOOKUP(A54,MATRIZASPECTOS[],10,FALSE)))</f>
        <v>Situación de emergencia</v>
      </c>
      <c r="K54" s="109" t="str">
        <f>IF($A54="","",(VLOOKUP($A54,MATRIZASPECTOS[],14,FALSE)))</f>
        <v>Residuos reutilizables (papel, cartón, vidrio, plástico rigido, plástico flexible)</v>
      </c>
      <c r="L54" s="110" t="str">
        <f>IF($A54="","",(VLOOKUP($A54,MATRIZASPECTOS[],15,FALSE)))</f>
        <v>3.2. Desarrollo de actividades estratégicas</v>
      </c>
      <c r="M54" s="165">
        <f>IF($A54="","",(VLOOKUP($A54,MATRIZASPECTOS[],26,FALSE)))</f>
        <v>15</v>
      </c>
      <c r="N54" s="162">
        <f>IF($A54="","",(VLOOKUP($A54,MATRIZASPECTOS[],44,FALSE)))</f>
        <v>15</v>
      </c>
      <c r="O54" s="162">
        <f>IF($A54="","",(VLOOKUP($A54,MATRIZASPECTOS[],62,FALSE)))</f>
        <v>15</v>
      </c>
      <c r="P54" s="109"/>
      <c r="Q54" s="109"/>
      <c r="R54" s="226"/>
    </row>
    <row r="55" spans="1:18" ht="39" thickBot="1" x14ac:dyDescent="0.3">
      <c r="A55" s="15">
        <v>52</v>
      </c>
      <c r="B55" s="76" t="str">
        <f>IF(A55="","",(VLOOKUP(A55,MATRIZASPECTOS[],2,FALSE)))</f>
        <v>Gestión Integral del Relacionamiento y las Comunicaciones</v>
      </c>
      <c r="C55" s="76" t="str">
        <f>IF(A55="","",(VLOOKUP(A55,MATRIZASPECTOS[],3,FALSE)))</f>
        <v>Generación de residuos</v>
      </c>
      <c r="D55" s="120" t="str">
        <f>IF(A55="","",(VLOOKUP(A55,MATRIZASPECTOS[],4,FALSE)))</f>
        <v>Contaminación por generación de residuos reutilizables</v>
      </c>
      <c r="E55" s="108" t="str">
        <f>IF(A55="","",(VLOOKUP(A55,MATRIZASPECTOS[],6,FALSE)))</f>
        <v>PAR</v>
      </c>
      <c r="F55" s="109" t="str">
        <f>IF($A55="","",(VLOOKUP($A55,MATRIZASPECTOS[],7,FALSE)))</f>
        <v>Sede Central - Bogotá</v>
      </c>
      <c r="G55" s="109" t="str">
        <f>IF($A55="","",(VLOOKUP($A55,MATRIZASPECTOS[],8,FALSE)))</f>
        <v>Torre 4 - Piso 10</v>
      </c>
      <c r="H55" s="109" t="str">
        <f>IF($A55="","",(VLOOKUP($A55,MATRIZASPECTOS[],18,FALSE)))</f>
        <v>Negativo</v>
      </c>
      <c r="I55" s="109" t="str">
        <f>IF(A55="","",(VLOOKUP(A55,MATRIZASPECTOS[],19,FALSE)))</f>
        <v>Geológico - suelo</v>
      </c>
      <c r="J55" s="109" t="str">
        <f>IF(A55="","",(VLOOKUP(A55,MATRIZASPECTOS[],10,FALSE)))</f>
        <v>Situación de emergencia</v>
      </c>
      <c r="K55" s="109" t="str">
        <f>IF($A55="","",(VLOOKUP($A55,MATRIZASPECTOS[],14,FALSE)))</f>
        <v>Residuos recuperables (aleaciones de distintos metales)</v>
      </c>
      <c r="L55" s="110" t="str">
        <f>IF($A55="","",(VLOOKUP($A55,MATRIZASPECTOS[],15,FALSE)))</f>
        <v>3.2. Desarrollo de actividades estratégicas</v>
      </c>
      <c r="M55" s="165">
        <f>IF($A55="","",(VLOOKUP($A55,MATRIZASPECTOS[],26,FALSE)))</f>
        <v>15</v>
      </c>
      <c r="N55" s="162">
        <f>IF($A55="","",(VLOOKUP($A55,MATRIZASPECTOS[],44,FALSE)))</f>
        <v>15</v>
      </c>
      <c r="O55" s="162">
        <f>IF($A55="","",(VLOOKUP($A55,MATRIZASPECTOS[],62,FALSE)))</f>
        <v>15</v>
      </c>
      <c r="P55" s="109"/>
      <c r="Q55" s="109"/>
      <c r="R55" s="226"/>
    </row>
    <row r="56" spans="1:18" ht="45.75" thickBot="1" x14ac:dyDescent="0.3">
      <c r="A56" s="15">
        <v>53</v>
      </c>
      <c r="B56" s="76" t="str">
        <f>IF(A56="","",(VLOOKUP(A56,MATRIZASPECTOS[],2,FALSE)))</f>
        <v>Gestión Integral del Relacionamiento y las Comunicaciones</v>
      </c>
      <c r="C56" s="76" t="str">
        <f>IF(A56="","",(VLOOKUP(A56,MATRIZASPECTOS[],3,FALSE)))</f>
        <v>Generación de residuos</v>
      </c>
      <c r="D56" s="120" t="str">
        <f>IF(A56="","",(VLOOKUP(A56,MATRIZASPECTOS[],4,FALSE)))</f>
        <v>Contaminación por generación de residuos de aparatos eléctricos y electrónicos</v>
      </c>
      <c r="E56" s="108" t="str">
        <f>IF(A56="","",(VLOOKUP(A56,MATRIZASPECTOS[],6,FALSE)))</f>
        <v>PAR</v>
      </c>
      <c r="F56" s="109" t="str">
        <f>IF($A56="","",(VLOOKUP($A56,MATRIZASPECTOS[],7,FALSE)))</f>
        <v>Sede Central - Bogotá</v>
      </c>
      <c r="G56" s="109" t="str">
        <f>IF($A56="","",(VLOOKUP($A56,MATRIZASPECTOS[],8,FALSE)))</f>
        <v>Torre 4 - Piso 10</v>
      </c>
      <c r="H56" s="109" t="str">
        <f>IF($A56="","",(VLOOKUP($A56,MATRIZASPECTOS[],18,FALSE)))</f>
        <v>Negativo</v>
      </c>
      <c r="I56" s="109" t="str">
        <f>IF(A56="","",(VLOOKUP(A56,MATRIZASPECTOS[],19,FALSE)))</f>
        <v>Geológico - suelo</v>
      </c>
      <c r="J56" s="109" t="str">
        <f>IF(A56="","",(VLOOKUP(A56,MATRIZASPECTOS[],10,FALSE)))</f>
        <v>Situación de emergencia</v>
      </c>
      <c r="K56" s="109" t="str">
        <f>IF($A56="","",(VLOOKUP($A56,MATRIZASPECTOS[],14,FALSE)))</f>
        <v>Residuos de aparatos eléctricos y electrónicos</v>
      </c>
      <c r="L56" s="110" t="str">
        <f>IF($A56="","",(VLOOKUP($A56,MATRIZASPECTOS[],15,FALSE)))</f>
        <v>3.2. Desarrollo de actividades estratégicas</v>
      </c>
      <c r="M56" s="165">
        <f>IF($A56="","",(VLOOKUP($A56,MATRIZASPECTOS[],26,FALSE)))</f>
        <v>15</v>
      </c>
      <c r="N56" s="162">
        <f>IF($A56="","",(VLOOKUP($A56,MATRIZASPECTOS[],44,FALSE)))</f>
        <v>15</v>
      </c>
      <c r="O56" s="162">
        <f>IF($A56="","",(VLOOKUP($A56,MATRIZASPECTOS[],62,FALSE)))</f>
        <v>15</v>
      </c>
      <c r="P56" s="109"/>
      <c r="Q56" s="109"/>
      <c r="R56" s="226"/>
    </row>
    <row r="57" spans="1:18" ht="27.75" thickBot="1" x14ac:dyDescent="0.3">
      <c r="A57" s="15">
        <v>54</v>
      </c>
      <c r="B57" s="76" t="str">
        <f>IF(A57="","",(VLOOKUP(A57,MATRIZASPECTOS[],2,FALSE)))</f>
        <v>Gestión Integral del Relacionamiento y las Comunicaciones</v>
      </c>
      <c r="C57" s="76" t="str">
        <f>IF(A57="","",(VLOOKUP(A57,MATRIZASPECTOS[],3,FALSE)))</f>
        <v>Generación de residuos</v>
      </c>
      <c r="D57" s="120" t="str">
        <f>IF(A57="","",(VLOOKUP(A57,MATRIZASPECTOS[],4,FALSE)))</f>
        <v>Contaminación por generación de residuos de escombro</v>
      </c>
      <c r="E57" s="108" t="str">
        <f>IF(A57="","",(VLOOKUP(A57,MATRIZASPECTOS[],6,FALSE)))</f>
        <v>PAR</v>
      </c>
      <c r="F57" s="109" t="str">
        <f>IF($A57="","",(VLOOKUP($A57,MATRIZASPECTOS[],7,FALSE)))</f>
        <v>Sede Central - Bogotá</v>
      </c>
      <c r="G57" s="109" t="str">
        <f>IF($A57="","",(VLOOKUP($A57,MATRIZASPECTOS[],8,FALSE)))</f>
        <v>Torre 4 - Piso 10</v>
      </c>
      <c r="H57" s="109" t="str">
        <f>IF($A57="","",(VLOOKUP($A57,MATRIZASPECTOS[],18,FALSE)))</f>
        <v>Negativo</v>
      </c>
      <c r="I57" s="109" t="str">
        <f>IF(A57="","",(VLOOKUP(A57,MATRIZASPECTOS[],19,FALSE)))</f>
        <v>Geológico - suelo</v>
      </c>
      <c r="J57" s="109" t="str">
        <f>IF(A57="","",(VLOOKUP(A57,MATRIZASPECTOS[],10,FALSE)))</f>
        <v>Situación de emergencia</v>
      </c>
      <c r="K57" s="109" t="str">
        <f>IF($A57="","",(VLOOKUP($A57,MATRIZASPECTOS[],14,FALSE)))</f>
        <v>Residuos de escombro</v>
      </c>
      <c r="L57" s="110" t="str">
        <f>IF($A57="","",(VLOOKUP($A57,MATRIZASPECTOS[],15,FALSE)))</f>
        <v>3.2. Desarrollo de actividades estratégicas</v>
      </c>
      <c r="M57" s="165">
        <f>IF($A57="","",(VLOOKUP($A57,MATRIZASPECTOS[],26,FALSE)))</f>
        <v>5</v>
      </c>
      <c r="N57" s="162">
        <f>IF($A57="","",(VLOOKUP($A57,MATRIZASPECTOS[],44,FALSE)))</f>
        <v>5</v>
      </c>
      <c r="O57" s="162">
        <f>IF($A57="","",(VLOOKUP($A57,MATRIZASPECTOS[],62,FALSE)))</f>
        <v>5</v>
      </c>
      <c r="P57" s="109"/>
      <c r="Q57" s="109"/>
      <c r="R57" s="226"/>
    </row>
    <row r="58" spans="1:18" ht="27.75" thickBot="1" x14ac:dyDescent="0.3">
      <c r="A58" s="15">
        <v>55</v>
      </c>
      <c r="B58" s="76" t="str">
        <f>IF(A58="","",(VLOOKUP(A58,MATRIZASPECTOS[],2,FALSE)))</f>
        <v>Gestión Integral del Relacionamiento y las Comunicaciones</v>
      </c>
      <c r="C58" s="76" t="str">
        <f>IF(A58="","",(VLOOKUP(A58,MATRIZASPECTOS[],3,FALSE)))</f>
        <v>Generación de residuos</v>
      </c>
      <c r="D58" s="120" t="str">
        <f>IF(A58="","",(VLOOKUP(A58,MATRIZASPECTOS[],4,FALSE)))</f>
        <v>Contaminación por generación de residuos peligrosos</v>
      </c>
      <c r="E58" s="108" t="str">
        <f>IF(A58="","",(VLOOKUP(A58,MATRIZASPECTOS[],6,FALSE)))</f>
        <v>PAR</v>
      </c>
      <c r="F58" s="109" t="str">
        <f>IF($A58="","",(VLOOKUP($A58,MATRIZASPECTOS[],7,FALSE)))</f>
        <v>Sede Central - Bogotá</v>
      </c>
      <c r="G58" s="109" t="str">
        <f>IF($A58="","",(VLOOKUP($A58,MATRIZASPECTOS[],8,FALSE)))</f>
        <v>Torre 4 - Piso 10</v>
      </c>
      <c r="H58" s="109" t="str">
        <f>IF($A58="","",(VLOOKUP($A58,MATRIZASPECTOS[],18,FALSE)))</f>
        <v>Negativo</v>
      </c>
      <c r="I58" s="109" t="str">
        <f>IF(A58="","",(VLOOKUP(A58,MATRIZASPECTOS[],19,FALSE)))</f>
        <v>Geológico - suelo</v>
      </c>
      <c r="J58" s="109" t="str">
        <f>IF(A58="","",(VLOOKUP(A58,MATRIZASPECTOS[],10,FALSE)))</f>
        <v>Situación de emergencia</v>
      </c>
      <c r="K58" s="109" t="str">
        <f>IF($A58="","",(VLOOKUP($A58,MATRIZASPECTOS[],14,FALSE)))</f>
        <v>Residuos infecciosos o de riesgo biológico</v>
      </c>
      <c r="L58" s="110" t="str">
        <f>IF($A58="","",(VLOOKUP($A58,MATRIZASPECTOS[],15,FALSE)))</f>
        <v>3.2. Desarrollo de actividades estratégicas</v>
      </c>
      <c r="M58" s="165">
        <f>IF($A58="","",(VLOOKUP($A58,MATRIZASPECTOS[],26,FALSE)))</f>
        <v>3</v>
      </c>
      <c r="N58" s="162">
        <f>IF($A58="","",(VLOOKUP($A58,MATRIZASPECTOS[],44,FALSE)))</f>
        <v>3</v>
      </c>
      <c r="O58" s="162">
        <f>IF($A58="","",(VLOOKUP($A58,MATRIZASPECTOS[],62,FALSE)))</f>
        <v>3</v>
      </c>
      <c r="P58" s="109"/>
      <c r="Q58" s="109"/>
      <c r="R58" s="226"/>
    </row>
    <row r="59" spans="1:18" ht="27.75" thickBot="1" x14ac:dyDescent="0.3">
      <c r="A59" s="15">
        <v>56</v>
      </c>
      <c r="B59" s="76" t="str">
        <f>IF(A59="","",(VLOOKUP(A59,MATRIZASPECTOS[],2,FALSE)))</f>
        <v>Delimitación y declaración de áreas de zonas de interés</v>
      </c>
      <c r="C59" s="76" t="str">
        <f>IF(A59="","",(VLOOKUP(A59,MATRIZASPECTOS[],3,FALSE)))</f>
        <v>Consumo del recurso hídrico</v>
      </c>
      <c r="D59" s="120" t="str">
        <f>IF(A59="","",(VLOOKUP(A59,MATRIZASPECTOS[],4,FALSE)))</f>
        <v>Agotamiento del recurso hídrico</v>
      </c>
      <c r="E59" s="108" t="str">
        <f>IF(A59="","",(VLOOKUP(A59,MATRIZASPECTOS[],6,FALSE)))</f>
        <v>PAR</v>
      </c>
      <c r="F59" s="109" t="str">
        <f>IF($A59="","",(VLOOKUP($A59,MATRIZASPECTOS[],7,FALSE)))</f>
        <v>Sede Central - Bogotá</v>
      </c>
      <c r="G59" s="109" t="str">
        <f>IF($A59="","",(VLOOKUP($A59,MATRIZASPECTOS[],8,FALSE)))</f>
        <v>Torre 4 - Piso 9</v>
      </c>
      <c r="H59" s="109" t="str">
        <f>IF($A59="","",(VLOOKUP($A59,MATRIZASPECTOS[],18,FALSE)))</f>
        <v>Negativo</v>
      </c>
      <c r="I59" s="109" t="str">
        <f>IF(A59="","",(VLOOKUP(A59,MATRIZASPECTOS[],19,FALSE)))</f>
        <v>Hidrológico - agua</v>
      </c>
      <c r="J59" s="109" t="str">
        <f>IF(A59="","",(VLOOKUP(A59,MATRIZASPECTOS[],10,FALSE)))</f>
        <v>Normal</v>
      </c>
      <c r="K59" s="109" t="str">
        <f>IF($A59="","",(VLOOKUP($A59,MATRIZASPECTOS[],14,FALSE)))</f>
        <v>Agua potable</v>
      </c>
      <c r="L59" s="110" t="str">
        <f>IF($A59="","",(VLOOKUP($A59,MATRIZASPECTOS[],15,FALSE)))</f>
        <v>3.1. Desarrollo de actividades misionales</v>
      </c>
      <c r="M59" s="165">
        <f>IF($A59="","",(VLOOKUP($A59,MATRIZASPECTOS[],26,FALSE)))</f>
        <v>9</v>
      </c>
      <c r="N59" s="162">
        <f>IF($A59="","",(VLOOKUP($A59,MATRIZASPECTOS[],44,FALSE)))</f>
        <v>9</v>
      </c>
      <c r="O59" s="162">
        <f>IF($A59="","",(VLOOKUP($A59,MATRIZASPECTOS[],62,FALSE)))</f>
        <v>3</v>
      </c>
      <c r="P59" s="109"/>
      <c r="Q59" s="109"/>
      <c r="R59" s="226"/>
    </row>
    <row r="60" spans="1:18" ht="27.75" thickBot="1" x14ac:dyDescent="0.3">
      <c r="A60" s="15">
        <v>57</v>
      </c>
      <c r="B60" s="76" t="str">
        <f>IF(A60="","",(VLOOKUP(A60,MATRIZASPECTOS[],2,FALSE)))</f>
        <v>Delimitación y declaración de áreas de zonas de interés</v>
      </c>
      <c r="C60" s="76" t="str">
        <f>IF(A60="","",(VLOOKUP(A60,MATRIZASPECTOS[],3,FALSE)))</f>
        <v>Consumo del recurso hídrico</v>
      </c>
      <c r="D60" s="120" t="str">
        <f>IF(A60="","",(VLOOKUP(A60,MATRIZASPECTOS[],4,FALSE)))</f>
        <v>Agotamiento del recurso hídrico</v>
      </c>
      <c r="E60" s="108" t="str">
        <f>IF(A60="","",(VLOOKUP(A60,MATRIZASPECTOS[],6,FALSE)))</f>
        <v>PAR</v>
      </c>
      <c r="F60" s="109" t="str">
        <f>IF($A60="","",(VLOOKUP($A60,MATRIZASPECTOS[],7,FALSE)))</f>
        <v>Sede Central - Bogotá</v>
      </c>
      <c r="G60" s="109" t="str">
        <f>IF($A60="","",(VLOOKUP($A60,MATRIZASPECTOS[],8,FALSE)))</f>
        <v>Torre 4 - Piso 9</v>
      </c>
      <c r="H60" s="109" t="str">
        <f>IF($A60="","",(VLOOKUP($A60,MATRIZASPECTOS[],18,FALSE)))</f>
        <v>Negativo</v>
      </c>
      <c r="I60" s="109" t="str">
        <f>IF(A60="","",(VLOOKUP(A60,MATRIZASPECTOS[],19,FALSE)))</f>
        <v>Hidrológico - agua</v>
      </c>
      <c r="J60" s="109" t="str">
        <f>IF(A60="","",(VLOOKUP(A60,MATRIZASPECTOS[],10,FALSE)))</f>
        <v>Normal</v>
      </c>
      <c r="K60" s="109" t="str">
        <f>IF($A60="","",(VLOOKUP($A60,MATRIZASPECTOS[],14,FALSE)))</f>
        <v>Agua no potable</v>
      </c>
      <c r="L60" s="110" t="str">
        <f>IF($A60="","",(VLOOKUP($A60,MATRIZASPECTOS[],15,FALSE)))</f>
        <v>3.1. Desarrollo de actividades misionales</v>
      </c>
      <c r="M60" s="165">
        <f>IF($A60="","",(VLOOKUP($A60,MATRIZASPECTOS[],26,FALSE)))</f>
        <v>1</v>
      </c>
      <c r="N60" s="162">
        <f>IF($A60="","",(VLOOKUP($A60,MATRIZASPECTOS[],44,FALSE)))</f>
        <v>1</v>
      </c>
      <c r="O60" s="162">
        <f>IF($A60="","",(VLOOKUP($A60,MATRIZASPECTOS[],62,FALSE)))</f>
        <v>1</v>
      </c>
      <c r="P60" s="109"/>
      <c r="Q60" s="109"/>
      <c r="R60" s="226"/>
    </row>
    <row r="61" spans="1:18" ht="27.75" thickBot="1" x14ac:dyDescent="0.3">
      <c r="A61" s="15">
        <v>58</v>
      </c>
      <c r="B61" s="76" t="str">
        <f>IF(A61="","",(VLOOKUP(A61,MATRIZASPECTOS[],2,FALSE)))</f>
        <v>Delimitación y declaración de áreas de zonas de interés</v>
      </c>
      <c r="C61" s="76" t="str">
        <f>IF(A61="","",(VLOOKUP(A61,MATRIZASPECTOS[],3,FALSE)))</f>
        <v>Consumo de energía eléctrica</v>
      </c>
      <c r="D61" s="120" t="str">
        <f>IF(A61="","",(VLOOKUP(A61,MATRIZASPECTOS[],4,FALSE)))</f>
        <v>Presión sobre el recurso energético eléctrico</v>
      </c>
      <c r="E61" s="108" t="str">
        <f>IF(A61="","",(VLOOKUP(A61,MATRIZASPECTOS[],6,FALSE)))</f>
        <v>PAR</v>
      </c>
      <c r="F61" s="109" t="str">
        <f>IF($A61="","",(VLOOKUP($A61,MATRIZASPECTOS[],7,FALSE)))</f>
        <v>Sede Central - Bogotá</v>
      </c>
      <c r="G61" s="109" t="str">
        <f>IF($A61="","",(VLOOKUP($A61,MATRIZASPECTOS[],8,FALSE)))</f>
        <v>Torre 4 - Piso 9</v>
      </c>
      <c r="H61" s="109" t="str">
        <f>IF($A61="","",(VLOOKUP($A61,MATRIZASPECTOS[],18,FALSE)))</f>
        <v>Negativo</v>
      </c>
      <c r="I61" s="109" t="str">
        <f>IF(A61="","",(VLOOKUP(A61,MATRIZASPECTOS[],19,FALSE)))</f>
        <v>Hidrológico - agua</v>
      </c>
      <c r="J61" s="109" t="str">
        <f>IF(A61="","",(VLOOKUP(A61,MATRIZASPECTOS[],10,FALSE)))</f>
        <v>Normal</v>
      </c>
      <c r="K61" s="109" t="str">
        <f>IF($A61="","",(VLOOKUP($A61,MATRIZASPECTOS[],14,FALSE)))</f>
        <v>Energía eléctrica</v>
      </c>
      <c r="L61" s="110" t="str">
        <f>IF($A61="","",(VLOOKUP($A61,MATRIZASPECTOS[],15,FALSE)))</f>
        <v>3.1. Desarrollo de actividades misionales</v>
      </c>
      <c r="M61" s="165">
        <f>IF($A61="","",(VLOOKUP($A61,MATRIZASPECTOS[],26,FALSE)))</f>
        <v>25</v>
      </c>
      <c r="N61" s="162">
        <f>IF($A61="","",(VLOOKUP($A61,MATRIZASPECTOS[],44,FALSE)))</f>
        <v>27.632916908773968</v>
      </c>
      <c r="O61" s="162">
        <f>IF($A61="","",(VLOOKUP($A61,MATRIZASPECTOS[],62,FALSE)))</f>
        <v>25.179890141528624</v>
      </c>
      <c r="P61" s="109"/>
      <c r="Q61" s="109"/>
      <c r="R61" s="226"/>
    </row>
    <row r="62" spans="1:18" ht="36.75" thickBot="1" x14ac:dyDescent="0.3">
      <c r="A62" s="15">
        <v>59</v>
      </c>
      <c r="B62" s="76" t="str">
        <f>IF(A62="","",(VLOOKUP(A62,MATRIZASPECTOS[],2,FALSE)))</f>
        <v>Delimitación y declaración de áreas de zonas de interés</v>
      </c>
      <c r="C62" s="76" t="str">
        <f>IF(A62="","",(VLOOKUP(A62,MATRIZASPECTOS[],3,FALSE)))</f>
        <v>Consumo de materias primas e insumos</v>
      </c>
      <c r="D62" s="120" t="str">
        <f>IF(A62="","",(VLOOKUP(A62,MATRIZASPECTOS[],4,FALSE)))</f>
        <v>Agotamiento de los recursos naturales no renovables</v>
      </c>
      <c r="E62" s="108" t="str">
        <f>IF(A62="","",(VLOOKUP(A62,MATRIZASPECTOS[],6,FALSE)))</f>
        <v>PAR</v>
      </c>
      <c r="F62" s="109" t="str">
        <f>IF($A62="","",(VLOOKUP($A62,MATRIZASPECTOS[],7,FALSE)))</f>
        <v>Sede Central - Bogotá</v>
      </c>
      <c r="G62" s="109" t="str">
        <f>IF($A62="","",(VLOOKUP($A62,MATRIZASPECTOS[],8,FALSE)))</f>
        <v>Torre 4 - Piso 9</v>
      </c>
      <c r="H62" s="109" t="str">
        <f>IF($A62="","",(VLOOKUP($A62,MATRIZASPECTOS[],18,FALSE)))</f>
        <v>Negativo</v>
      </c>
      <c r="I62" s="109" t="str">
        <f>IF(A62="","",(VLOOKUP(A62,MATRIZASPECTOS[],19,FALSE)))</f>
        <v>Biológico - biodiversidad</v>
      </c>
      <c r="J62" s="109" t="str">
        <f>IF(A62="","",(VLOOKUP(A62,MATRIZASPECTOS[],10,FALSE)))</f>
        <v>Normal</v>
      </c>
      <c r="K62" s="109" t="str">
        <f>IF($A62="","",(VLOOKUP($A62,MATRIZASPECTOS[],14,FALSE)))</f>
        <v>Papel</v>
      </c>
      <c r="L62" s="110" t="str">
        <f>IF($A62="","",(VLOOKUP($A62,MATRIZASPECTOS[],15,FALSE)))</f>
        <v>1. Adquisición y movilización de insumos y equipos</v>
      </c>
      <c r="M62" s="165">
        <f>IF($A62="","",(VLOOKUP($A62,MATRIZASPECTOS[],26,FALSE)))</f>
        <v>15</v>
      </c>
      <c r="N62" s="162">
        <f>IF($A62="","",(VLOOKUP($A62,MATRIZASPECTOS[],44,FALSE)))</f>
        <v>15</v>
      </c>
      <c r="O62" s="162">
        <f>IF($A62="","",(VLOOKUP($A62,MATRIZASPECTOS[],62,FALSE)))</f>
        <v>9</v>
      </c>
      <c r="P62" s="109"/>
      <c r="Q62" s="109"/>
      <c r="R62" s="226"/>
    </row>
    <row r="63" spans="1:18" ht="36.75" thickBot="1" x14ac:dyDescent="0.3">
      <c r="A63" s="15">
        <v>60</v>
      </c>
      <c r="B63" s="76" t="str">
        <f>IF(A63="","",(VLOOKUP(A63,MATRIZASPECTOS[],2,FALSE)))</f>
        <v>Delimitación y declaración de áreas de zonas de interés</v>
      </c>
      <c r="C63" s="76" t="str">
        <f>IF(A63="","",(VLOOKUP(A63,MATRIZASPECTOS[],3,FALSE)))</f>
        <v>Consumo de materias primas e insumos</v>
      </c>
      <c r="D63" s="120" t="str">
        <f>IF(A63="","",(VLOOKUP(A63,MATRIZASPECTOS[],4,FALSE)))</f>
        <v>Agotamiento general de los recursos naturales</v>
      </c>
      <c r="E63" s="108" t="str">
        <f>IF(A63="","",(VLOOKUP(A63,MATRIZASPECTOS[],6,FALSE)))</f>
        <v>PAR</v>
      </c>
      <c r="F63" s="109" t="str">
        <f>IF($A63="","",(VLOOKUP($A63,MATRIZASPECTOS[],7,FALSE)))</f>
        <v>Sede Central - Bogotá</v>
      </c>
      <c r="G63" s="109" t="str">
        <f>IF($A63="","",(VLOOKUP($A63,MATRIZASPECTOS[],8,FALSE)))</f>
        <v>Torre 4 - Piso 9</v>
      </c>
      <c r="H63" s="109" t="str">
        <f>IF($A63="","",(VLOOKUP($A63,MATRIZASPECTOS[],18,FALSE)))</f>
        <v>Negativo</v>
      </c>
      <c r="I63" s="109" t="str">
        <f>IF(A63="","",(VLOOKUP(A63,MATRIZASPECTOS[],19,FALSE)))</f>
        <v>Biológico - biodiversidad</v>
      </c>
      <c r="J63" s="109" t="str">
        <f>IF(A63="","",(VLOOKUP(A63,MATRIZASPECTOS[],10,FALSE)))</f>
        <v>Normal</v>
      </c>
      <c r="K63" s="109" t="str">
        <f>IF($A63="","",(VLOOKUP($A63,MATRIZASPECTOS[],14,FALSE)))</f>
        <v>Elementos pequeños de oficina</v>
      </c>
      <c r="L63" s="110" t="str">
        <f>IF($A63="","",(VLOOKUP($A63,MATRIZASPECTOS[],15,FALSE)))</f>
        <v>1. Adquisición y movilización de insumos y equipos</v>
      </c>
      <c r="M63" s="165">
        <f>IF($A63="","",(VLOOKUP($A63,MATRIZASPECTOS[],26,FALSE)))</f>
        <v>3</v>
      </c>
      <c r="N63" s="162">
        <f>IF($A63="","",(VLOOKUP($A63,MATRIZASPECTOS[],44,FALSE)))</f>
        <v>3</v>
      </c>
      <c r="O63" s="162">
        <f>IF($A63="","",(VLOOKUP($A63,MATRIZASPECTOS[],62,FALSE)))</f>
        <v>1</v>
      </c>
      <c r="P63" s="109"/>
      <c r="Q63" s="109"/>
      <c r="R63" s="226"/>
    </row>
    <row r="64" spans="1:18" ht="36.75" thickBot="1" x14ac:dyDescent="0.3">
      <c r="A64" s="15">
        <v>61</v>
      </c>
      <c r="B64" s="76" t="str">
        <f>IF(A64="","",(VLOOKUP(A64,MATRIZASPECTOS[],2,FALSE)))</f>
        <v>Delimitación y declaración de áreas de zonas de interés</v>
      </c>
      <c r="C64" s="76" t="str">
        <f>IF(A64="","",(VLOOKUP(A64,MATRIZASPECTOS[],3,FALSE)))</f>
        <v>Consumo de materias primas e insumos</v>
      </c>
      <c r="D64" s="120" t="str">
        <f>IF(A64="","",(VLOOKUP(A64,MATRIZASPECTOS[],4,FALSE)))</f>
        <v>Agotamiento de los recursos naturales no renovables</v>
      </c>
      <c r="E64" s="108" t="str">
        <f>IF(A64="","",(VLOOKUP(A64,MATRIZASPECTOS[],6,FALSE)))</f>
        <v>PAR</v>
      </c>
      <c r="F64" s="109" t="str">
        <f>IF($A64="","",(VLOOKUP($A64,MATRIZASPECTOS[],7,FALSE)))</f>
        <v>Sede Central - Bogotá</v>
      </c>
      <c r="G64" s="109" t="str">
        <f>IF($A64="","",(VLOOKUP($A64,MATRIZASPECTOS[],8,FALSE)))</f>
        <v>Torre 4 - Piso 9</v>
      </c>
      <c r="H64" s="109" t="str">
        <f>IF($A64="","",(VLOOKUP($A64,MATRIZASPECTOS[],18,FALSE)))</f>
        <v>Negativo</v>
      </c>
      <c r="I64" s="109" t="str">
        <f>IF(A64="","",(VLOOKUP(A64,MATRIZASPECTOS[],19,FALSE)))</f>
        <v>Biológico - biodiversidad</v>
      </c>
      <c r="J64" s="109" t="str">
        <f>IF(A64="","",(VLOOKUP(A64,MATRIZASPECTOS[],10,FALSE)))</f>
        <v>Normal</v>
      </c>
      <c r="K64" s="109" t="str">
        <f>IF($A64="","",(VLOOKUP($A64,MATRIZASPECTOS[],14,FALSE)))</f>
        <v>Movilización terrestre</v>
      </c>
      <c r="L64" s="110" t="str">
        <f>IF($A64="","",(VLOOKUP($A64,MATRIZASPECTOS[],15,FALSE)))</f>
        <v>2. Movilización para el desarrollo de actividades</v>
      </c>
      <c r="M64" s="165">
        <f>IF($A64="","",(VLOOKUP($A64,MATRIZASPECTOS[],26,FALSE)))</f>
        <v>25</v>
      </c>
      <c r="N64" s="162">
        <f>IF($A64="","",(VLOOKUP($A64,MATRIZASPECTOS[],44,FALSE)))</f>
        <v>25</v>
      </c>
      <c r="O64" s="162">
        <f>IF($A64="","",(VLOOKUP($A64,MATRIZASPECTOS[],62,FALSE)))</f>
        <v>9</v>
      </c>
      <c r="P64" s="109"/>
      <c r="Q64" s="109"/>
      <c r="R64" s="226"/>
    </row>
    <row r="65" spans="1:18" ht="36.75" thickBot="1" x14ac:dyDescent="0.3">
      <c r="A65" s="15">
        <v>62</v>
      </c>
      <c r="B65" s="76" t="str">
        <f>IF(A65="","",(VLOOKUP(A65,MATRIZASPECTOS[],2,FALSE)))</f>
        <v>Delimitación y declaración de áreas de zonas de interés</v>
      </c>
      <c r="C65" s="76" t="str">
        <f>IF(A65="","",(VLOOKUP(A65,MATRIZASPECTOS[],3,FALSE)))</f>
        <v>Consumo de materias primas e insumos</v>
      </c>
      <c r="D65" s="120" t="str">
        <f>IF(A65="","",(VLOOKUP(A65,MATRIZASPECTOS[],4,FALSE)))</f>
        <v>Agotamiento de los recursos naturales no renovables</v>
      </c>
      <c r="E65" s="108" t="str">
        <f>IF(A65="","",(VLOOKUP(A65,MATRIZASPECTOS[],6,FALSE)))</f>
        <v>PAR</v>
      </c>
      <c r="F65" s="109" t="str">
        <f>IF($A65="","",(VLOOKUP($A65,MATRIZASPECTOS[],7,FALSE)))</f>
        <v>Sede Central - Bogotá</v>
      </c>
      <c r="G65" s="109" t="str">
        <f>IF($A65="","",(VLOOKUP($A65,MATRIZASPECTOS[],8,FALSE)))</f>
        <v>Torre 4 - Piso 9</v>
      </c>
      <c r="H65" s="109" t="str">
        <f>IF($A65="","",(VLOOKUP($A65,MATRIZASPECTOS[],18,FALSE)))</f>
        <v>Negativo</v>
      </c>
      <c r="I65" s="109" t="str">
        <f>IF(A65="","",(VLOOKUP(A65,MATRIZASPECTOS[],19,FALSE)))</f>
        <v>Biológico - biodiversidad</v>
      </c>
      <c r="J65" s="109" t="str">
        <f>IF(A65="","",(VLOOKUP(A65,MATRIZASPECTOS[],10,FALSE)))</f>
        <v>Normal</v>
      </c>
      <c r="K65" s="109" t="str">
        <f>IF($A65="","",(VLOOKUP($A65,MATRIZASPECTOS[],14,FALSE)))</f>
        <v>Movilización aérea</v>
      </c>
      <c r="L65" s="110" t="str">
        <f>IF($A65="","",(VLOOKUP($A65,MATRIZASPECTOS[],15,FALSE)))</f>
        <v>2. Movilización para el desarrollo de actividades</v>
      </c>
      <c r="M65" s="165">
        <f>IF($A65="","",(VLOOKUP($A65,MATRIZASPECTOS[],26,FALSE)))</f>
        <v>25</v>
      </c>
      <c r="N65" s="162">
        <f>IF($A65="","",(VLOOKUP($A65,MATRIZASPECTOS[],44,FALSE)))</f>
        <v>25</v>
      </c>
      <c r="O65" s="162">
        <f>IF($A65="","",(VLOOKUP($A65,MATRIZASPECTOS[],62,FALSE)))</f>
        <v>9</v>
      </c>
      <c r="P65" s="109"/>
      <c r="Q65" s="109"/>
      <c r="R65" s="226"/>
    </row>
    <row r="66" spans="1:18" ht="36.75" thickBot="1" x14ac:dyDescent="0.3">
      <c r="A66" s="15">
        <v>63</v>
      </c>
      <c r="B66" s="76" t="str">
        <f>IF(A66="","",(VLOOKUP(A66,MATRIZASPECTOS[],2,FALSE)))</f>
        <v>Delimitación y declaración de áreas de zonas de interés</v>
      </c>
      <c r="C66" s="76" t="str">
        <f>IF(A66="","",(VLOOKUP(A66,MATRIZASPECTOS[],3,FALSE)))</f>
        <v>Consumo de materias primas e insumos</v>
      </c>
      <c r="D66" s="120" t="str">
        <f>IF(A66="","",(VLOOKUP(A66,MATRIZASPECTOS[],4,FALSE)))</f>
        <v>Agotamiento general de los recursos naturales</v>
      </c>
      <c r="E66" s="108" t="str">
        <f>IF(A66="","",(VLOOKUP(A66,MATRIZASPECTOS[],6,FALSE)))</f>
        <v>PAR</v>
      </c>
      <c r="F66" s="109" t="str">
        <f>IF($A66="","",(VLOOKUP($A66,MATRIZASPECTOS[],7,FALSE)))</f>
        <v>Sede Central - Bogotá</v>
      </c>
      <c r="G66" s="109" t="str">
        <f>IF($A66="","",(VLOOKUP($A66,MATRIZASPECTOS[],8,FALSE)))</f>
        <v>Torre 4 - Piso 9</v>
      </c>
      <c r="H66" s="109" t="str">
        <f>IF($A66="","",(VLOOKUP($A66,MATRIZASPECTOS[],18,FALSE)))</f>
        <v>Negativo</v>
      </c>
      <c r="I66" s="109" t="str">
        <f>IF(A66="","",(VLOOKUP(A66,MATRIZASPECTOS[],19,FALSE)))</f>
        <v>Biológico - biodiversidad</v>
      </c>
      <c r="J66" s="109" t="str">
        <f>IF(A66="","",(VLOOKUP(A66,MATRIZASPECTOS[],10,FALSE)))</f>
        <v>Normal</v>
      </c>
      <c r="K66" s="109" t="str">
        <f>IF($A66="","",(VLOOKUP($A66,MATRIZASPECTOS[],14,FALSE)))</f>
        <v>Computadores y perifericos</v>
      </c>
      <c r="L66" s="110" t="str">
        <f>IF($A66="","",(VLOOKUP($A66,MATRIZASPECTOS[],15,FALSE)))</f>
        <v>1. Adquisición y movilización de insumos y equipos</v>
      </c>
      <c r="M66" s="165">
        <f>IF($A66="","",(VLOOKUP($A66,MATRIZASPECTOS[],26,FALSE)))</f>
        <v>5</v>
      </c>
      <c r="N66" s="162">
        <f>IF($A66="","",(VLOOKUP($A66,MATRIZASPECTOS[],44,FALSE)))</f>
        <v>5</v>
      </c>
      <c r="O66" s="162">
        <f>IF($A66="","",(VLOOKUP($A66,MATRIZASPECTOS[],62,FALSE)))</f>
        <v>5</v>
      </c>
      <c r="P66" s="109"/>
      <c r="Q66" s="109"/>
      <c r="R66" s="226"/>
    </row>
    <row r="67" spans="1:18" ht="36.75" thickBot="1" x14ac:dyDescent="0.3">
      <c r="A67" s="15">
        <v>64</v>
      </c>
      <c r="B67" s="76" t="str">
        <f>IF(A67="","",(VLOOKUP(A67,MATRIZASPECTOS[],2,FALSE)))</f>
        <v>Delimitación y declaración de áreas de zonas de interés</v>
      </c>
      <c r="C67" s="76" t="str">
        <f>IF(A67="","",(VLOOKUP(A67,MATRIZASPECTOS[],3,FALSE)))</f>
        <v>Consumo de materias primas e insumos</v>
      </c>
      <c r="D67" s="120" t="str">
        <f>IF(A67="","",(VLOOKUP(A67,MATRIZASPECTOS[],4,FALSE)))</f>
        <v>Agotamiento general de los recursos naturales</v>
      </c>
      <c r="E67" s="108" t="str">
        <f>IF(A67="","",(VLOOKUP(A67,MATRIZASPECTOS[],6,FALSE)))</f>
        <v>PAR</v>
      </c>
      <c r="F67" s="109" t="str">
        <f>IF($A67="","",(VLOOKUP($A67,MATRIZASPECTOS[],7,FALSE)))</f>
        <v>Sede Central - Bogotá</v>
      </c>
      <c r="G67" s="109" t="str">
        <f>IF($A67="","",(VLOOKUP($A67,MATRIZASPECTOS[],8,FALSE)))</f>
        <v>Torre 4 - Piso 9</v>
      </c>
      <c r="H67" s="109" t="str">
        <f>IF($A67="","",(VLOOKUP($A67,MATRIZASPECTOS[],18,FALSE)))</f>
        <v>Negativo</v>
      </c>
      <c r="I67" s="109" t="str">
        <f>IF(A67="","",(VLOOKUP(A67,MATRIZASPECTOS[],19,FALSE)))</f>
        <v>Biológico - biodiversidad</v>
      </c>
      <c r="J67" s="109" t="str">
        <f>IF(A67="","",(VLOOKUP(A67,MATRIZASPECTOS[],10,FALSE)))</f>
        <v>Normal</v>
      </c>
      <c r="K67" s="109" t="str">
        <f>IF($A67="","",(VLOOKUP($A67,MATRIZASPECTOS[],14,FALSE)))</f>
        <v>Mobiliario de oficina</v>
      </c>
      <c r="L67" s="110" t="str">
        <f>IF($A67="","",(VLOOKUP($A67,MATRIZASPECTOS[],15,FALSE)))</f>
        <v>1. Adquisición y movilización de insumos y equipos</v>
      </c>
      <c r="M67" s="165">
        <f>IF($A67="","",(VLOOKUP($A67,MATRIZASPECTOS[],26,FALSE)))</f>
        <v>3</v>
      </c>
      <c r="N67" s="162">
        <f>IF($A67="","",(VLOOKUP($A67,MATRIZASPECTOS[],44,FALSE)))</f>
        <v>3</v>
      </c>
      <c r="O67" s="162">
        <f>IF($A67="","",(VLOOKUP($A67,MATRIZASPECTOS[],62,FALSE)))</f>
        <v>3</v>
      </c>
      <c r="P67" s="109"/>
      <c r="Q67" s="109"/>
      <c r="R67" s="226"/>
    </row>
    <row r="68" spans="1:18" ht="27.75" thickBot="1" x14ac:dyDescent="0.3">
      <c r="A68" s="15">
        <v>65</v>
      </c>
      <c r="B68" s="76" t="str">
        <f>IF(A68="","",(VLOOKUP(A68,MATRIZASPECTOS[],2,FALSE)))</f>
        <v>Delimitación y declaración de áreas de zonas de interés</v>
      </c>
      <c r="C68" s="76" t="str">
        <f>IF(A68="","",(VLOOKUP(A68,MATRIZASPECTOS[],3,FALSE)))</f>
        <v>Generación de empleo</v>
      </c>
      <c r="D68" s="120" t="str">
        <f>IF(A68="","",(VLOOKUP(A68,MATRIZASPECTOS[],4,FALSE)))</f>
        <v>Desarrollo económico y social</v>
      </c>
      <c r="E68" s="108" t="str">
        <f>IF(A68="","",(VLOOKUP(A68,MATRIZASPECTOS[],6,FALSE)))</f>
        <v>PAR</v>
      </c>
      <c r="F68" s="109" t="str">
        <f>IF($A68="","",(VLOOKUP($A68,MATRIZASPECTOS[],7,FALSE)))</f>
        <v>Sede Central - Bogotá</v>
      </c>
      <c r="G68" s="109" t="str">
        <f>IF($A68="","",(VLOOKUP($A68,MATRIZASPECTOS[],8,FALSE)))</f>
        <v>Torre 4 - Piso 9</v>
      </c>
      <c r="H68" s="109" t="str">
        <f>IF($A68="","",(VLOOKUP($A68,MATRIZASPECTOS[],18,FALSE)))</f>
        <v>Positivo</v>
      </c>
      <c r="I68" s="109" t="str">
        <f>IF(A68="","",(VLOOKUP(A68,MATRIZASPECTOS[],19,FALSE)))</f>
        <v>Sociocultural - social</v>
      </c>
      <c r="J68" s="109" t="str">
        <f>IF(A68="","",(VLOOKUP(A68,MATRIZASPECTOS[],10,FALSE)))</f>
        <v>Normal</v>
      </c>
      <c r="K68" s="109" t="str">
        <f>IF($A68="","",(VLOOKUP($A68,MATRIZASPECTOS[],14,FALSE)))</f>
        <v>Recurso humano</v>
      </c>
      <c r="L68" s="110" t="str">
        <f>IF($A68="","",(VLOOKUP($A68,MATRIZASPECTOS[],15,FALSE)))</f>
        <v>3.1. Desarrollo de actividades misionales</v>
      </c>
      <c r="M68" s="165">
        <f>IF($A68="","",(VLOOKUP($A68,MATRIZASPECTOS[],26,FALSE)))</f>
        <v>15</v>
      </c>
      <c r="N68" s="162">
        <f>IF($A68="","",(VLOOKUP($A68,MATRIZASPECTOS[],44,FALSE)))</f>
        <v>15</v>
      </c>
      <c r="O68" s="162">
        <f>IF($A68="","",(VLOOKUP($A68,MATRIZASPECTOS[],62,FALSE)))</f>
        <v>15</v>
      </c>
      <c r="P68" s="109"/>
      <c r="Q68" s="109"/>
      <c r="R68" s="226"/>
    </row>
    <row r="69" spans="1:18" ht="36.75" thickBot="1" x14ac:dyDescent="0.3">
      <c r="A69" s="15">
        <v>66</v>
      </c>
      <c r="B69" s="76" t="str">
        <f>IF(A69="","",(VLOOKUP(A69,MATRIZASPECTOS[],2,FALSE)))</f>
        <v>Delimitación y declaración de áreas de zonas de interés</v>
      </c>
      <c r="C69" s="76" t="str">
        <f>IF(A69="","",(VLOOKUP(A69,MATRIZASPECTOS[],3,FALSE)))</f>
        <v>Consumo de materias primas e insumos</v>
      </c>
      <c r="D69" s="120" t="str">
        <f>IF(A69="","",(VLOOKUP(A69,MATRIZASPECTOS[],4,FALSE)))</f>
        <v>Agotamiento general de los recursos naturales</v>
      </c>
      <c r="E69" s="108" t="str">
        <f>IF(A69="","",(VLOOKUP(A69,MATRIZASPECTOS[],6,FALSE)))</f>
        <v>PAR</v>
      </c>
      <c r="F69" s="109" t="str">
        <f>IF($A69="","",(VLOOKUP($A69,MATRIZASPECTOS[],7,FALSE)))</f>
        <v>Sede Central - Bogotá</v>
      </c>
      <c r="G69" s="109" t="str">
        <f>IF($A69="","",(VLOOKUP($A69,MATRIZASPECTOS[],8,FALSE)))</f>
        <v>Torre 4 - Piso 9</v>
      </c>
      <c r="H69" s="109" t="str">
        <f>IF($A69="","",(VLOOKUP($A69,MATRIZASPECTOS[],18,FALSE)))</f>
        <v>Negativo</v>
      </c>
      <c r="I69" s="109" t="str">
        <f>IF(A69="","",(VLOOKUP(A69,MATRIZASPECTOS[],19,FALSE)))</f>
        <v>Biológico - biodiversidad</v>
      </c>
      <c r="J69" s="109" t="str">
        <f>IF(A69="","",(VLOOKUP(A69,MATRIZASPECTOS[],10,FALSE)))</f>
        <v>Normal</v>
      </c>
      <c r="K69" s="109" t="str">
        <f>IF($A69="","",(VLOOKUP($A69,MATRIZASPECTOS[],14,FALSE)))</f>
        <v>Elementos de protección personal</v>
      </c>
      <c r="L69" s="110" t="str">
        <f>IF($A69="","",(VLOOKUP($A69,MATRIZASPECTOS[],15,FALSE)))</f>
        <v>1. Adquisición y movilización de insumos y equipos</v>
      </c>
      <c r="M69" s="165">
        <f>IF($A69="","",(VLOOKUP($A69,MATRIZASPECTOS[],26,FALSE)))</f>
        <v>9</v>
      </c>
      <c r="N69" s="162">
        <f>IF($A69="","",(VLOOKUP($A69,MATRIZASPECTOS[],44,FALSE)))</f>
        <v>9</v>
      </c>
      <c r="O69" s="162">
        <f>IF($A69="","",(VLOOKUP($A69,MATRIZASPECTOS[],62,FALSE)))</f>
        <v>25</v>
      </c>
      <c r="P69" s="109"/>
      <c r="Q69" s="109"/>
      <c r="R69" s="226"/>
    </row>
    <row r="70" spans="1:18" ht="36.75" thickBot="1" x14ac:dyDescent="0.3">
      <c r="A70" s="15">
        <v>67</v>
      </c>
      <c r="B70" s="76" t="str">
        <f>IF(A70="","",(VLOOKUP(A70,MATRIZASPECTOS[],2,FALSE)))</f>
        <v>Delimitación y declaración de áreas de zonas de interés</v>
      </c>
      <c r="C70" s="76" t="str">
        <f>IF(A70="","",(VLOOKUP(A70,MATRIZASPECTOS[],3,FALSE)))</f>
        <v>Generación de vertimientos</v>
      </c>
      <c r="D70" s="120" t="str">
        <f>IF(A70="","",(VLOOKUP(A70,MATRIZASPECTOS[],4,FALSE)))</f>
        <v>Contaminación por descarga de aguas residuales domésticas</v>
      </c>
      <c r="E70" s="108" t="str">
        <f>IF(A70="","",(VLOOKUP(A70,MATRIZASPECTOS[],6,FALSE)))</f>
        <v>PAR</v>
      </c>
      <c r="F70" s="109" t="str">
        <f>IF($A70="","",(VLOOKUP($A70,MATRIZASPECTOS[],7,FALSE)))</f>
        <v>Sede Central - Bogotá</v>
      </c>
      <c r="G70" s="109" t="str">
        <f>IF($A70="","",(VLOOKUP($A70,MATRIZASPECTOS[],8,FALSE)))</f>
        <v>Torre 4 - Piso 9</v>
      </c>
      <c r="H70" s="109" t="str">
        <f>IF($A70="","",(VLOOKUP($A70,MATRIZASPECTOS[],18,FALSE)))</f>
        <v>Negativo</v>
      </c>
      <c r="I70" s="109" t="str">
        <f>IF(A70="","",(VLOOKUP(A70,MATRIZASPECTOS[],19,FALSE)))</f>
        <v>Hidrológico - agua</v>
      </c>
      <c r="J70" s="109" t="str">
        <f>IF(A70="","",(VLOOKUP(A70,MATRIZASPECTOS[],10,FALSE)))</f>
        <v>Normal</v>
      </c>
      <c r="K70" s="109" t="str">
        <f>IF($A70="","",(VLOOKUP($A70,MATRIZASPECTOS[],14,FALSE)))</f>
        <v>Aguas residuales domésticas</v>
      </c>
      <c r="L70" s="110" t="str">
        <f>IF($A70="","",(VLOOKUP($A70,MATRIZASPECTOS[],15,FALSE)))</f>
        <v>3.1. Desarrollo de actividades misionales</v>
      </c>
      <c r="M70" s="165">
        <f>IF($A70="","",(VLOOKUP($A70,MATRIZASPECTOS[],26,FALSE)))</f>
        <v>15</v>
      </c>
      <c r="N70" s="162">
        <f>IF($A70="","",(VLOOKUP($A70,MATRIZASPECTOS[],44,FALSE)))</f>
        <v>15</v>
      </c>
      <c r="O70" s="162">
        <f>IF($A70="","",(VLOOKUP($A70,MATRIZASPECTOS[],62,FALSE)))</f>
        <v>3</v>
      </c>
      <c r="P70" s="109"/>
      <c r="Q70" s="109"/>
      <c r="R70" s="226"/>
    </row>
    <row r="71" spans="1:18" ht="27.75" thickBot="1" x14ac:dyDescent="0.3">
      <c r="A71" s="15">
        <v>68</v>
      </c>
      <c r="B71" s="76" t="str">
        <f>IF(A71="","",(VLOOKUP(A71,MATRIZASPECTOS[],2,FALSE)))</f>
        <v>Delimitación y declaración de áreas de zonas de interés</v>
      </c>
      <c r="C71" s="76" t="str">
        <f>IF(A71="","",(VLOOKUP(A71,MATRIZASPECTOS[],3,FALSE)))</f>
        <v>Generación de residuos</v>
      </c>
      <c r="D71" s="120" t="str">
        <f>IF(A71="","",(VLOOKUP(A71,MATRIZASPECTOS[],4,FALSE)))</f>
        <v>Contaminación por generación de residuos ordinarios</v>
      </c>
      <c r="E71" s="108" t="str">
        <f>IF(A71="","",(VLOOKUP(A71,MATRIZASPECTOS[],6,FALSE)))</f>
        <v>PAR</v>
      </c>
      <c r="F71" s="109" t="str">
        <f>IF($A71="","",(VLOOKUP($A71,MATRIZASPECTOS[],7,FALSE)))</f>
        <v>Sede Central - Bogotá</v>
      </c>
      <c r="G71" s="109" t="str">
        <f>IF($A71="","",(VLOOKUP($A71,MATRIZASPECTOS[],8,FALSE)))</f>
        <v>Torre 4 - Piso 9</v>
      </c>
      <c r="H71" s="109" t="str">
        <f>IF($A71="","",(VLOOKUP($A71,MATRIZASPECTOS[],18,FALSE)))</f>
        <v>Negativo</v>
      </c>
      <c r="I71" s="109" t="str">
        <f>IF(A71="","",(VLOOKUP(A71,MATRIZASPECTOS[],19,FALSE)))</f>
        <v>Geológico - suelo</v>
      </c>
      <c r="J71" s="109" t="str">
        <f>IF(A71="","",(VLOOKUP(A71,MATRIZASPECTOS[],10,FALSE)))</f>
        <v>Normal</v>
      </c>
      <c r="K71" s="109" t="str">
        <f>IF($A71="","",(VLOOKUP($A71,MATRIZASPECTOS[],14,FALSE)))</f>
        <v>Residuos ordinarios</v>
      </c>
      <c r="L71" s="110" t="str">
        <f>IF($A71="","",(VLOOKUP($A71,MATRIZASPECTOS[],15,FALSE)))</f>
        <v>3.1. Desarrollo de actividades misionales</v>
      </c>
      <c r="M71" s="165">
        <f>IF($A71="","",(VLOOKUP($A71,MATRIZASPECTOS[],26,FALSE)))</f>
        <v>25</v>
      </c>
      <c r="N71" s="162">
        <f>IF($A71="","",(VLOOKUP($A71,MATRIZASPECTOS[],44,FALSE)))</f>
        <v>19.072164948453608</v>
      </c>
      <c r="O71" s="162">
        <f>IF($A71="","",(VLOOKUP($A71,MATRIZASPECTOS[],62,FALSE)))</f>
        <v>6.2956735977634128</v>
      </c>
      <c r="P71" s="109"/>
      <c r="Q71" s="109"/>
      <c r="R71" s="226"/>
    </row>
    <row r="72" spans="1:18" ht="51.75" thickBot="1" x14ac:dyDescent="0.3">
      <c r="A72" s="15">
        <v>69</v>
      </c>
      <c r="B72" s="76" t="str">
        <f>IF(A72="","",(VLOOKUP(A72,MATRIZASPECTOS[],2,FALSE)))</f>
        <v>Delimitación y declaración de áreas de zonas de interés</v>
      </c>
      <c r="C72" s="76" t="str">
        <f>IF(A72="","",(VLOOKUP(A72,MATRIZASPECTOS[],3,FALSE)))</f>
        <v>Generación de residuos</v>
      </c>
      <c r="D72" s="120" t="str">
        <f>IF(A72="","",(VLOOKUP(A72,MATRIZASPECTOS[],4,FALSE)))</f>
        <v>Aprovechamiento de residuos reutilizables</v>
      </c>
      <c r="E72" s="108" t="str">
        <f>IF(A72="","",(VLOOKUP(A72,MATRIZASPECTOS[],6,FALSE)))</f>
        <v>PAR</v>
      </c>
      <c r="F72" s="109" t="str">
        <f>IF($A72="","",(VLOOKUP($A72,MATRIZASPECTOS[],7,FALSE)))</f>
        <v>Sede Central - Bogotá</v>
      </c>
      <c r="G72" s="109" t="str">
        <f>IF($A72="","",(VLOOKUP($A72,MATRIZASPECTOS[],8,FALSE)))</f>
        <v>Torre 4 - Piso 9</v>
      </c>
      <c r="H72" s="109" t="str">
        <f>IF($A72="","",(VLOOKUP($A72,MATRIZASPECTOS[],18,FALSE)))</f>
        <v>Positivo</v>
      </c>
      <c r="I72" s="109" t="str">
        <f>IF(A72="","",(VLOOKUP(A72,MATRIZASPECTOS[],19,FALSE)))</f>
        <v>Geológico - suelo</v>
      </c>
      <c r="J72" s="109" t="str">
        <f>IF(A72="","",(VLOOKUP(A72,MATRIZASPECTOS[],10,FALSE)))</f>
        <v>Normal</v>
      </c>
      <c r="K72" s="109" t="str">
        <f>IF($A72="","",(VLOOKUP($A72,MATRIZASPECTOS[],14,FALSE)))</f>
        <v>Residuos reutilizables (papel, cartón, vidrio, plástico rigido, plástico flexible)</v>
      </c>
      <c r="L72" s="110" t="str">
        <f>IF($A72="","",(VLOOKUP($A72,MATRIZASPECTOS[],15,FALSE)))</f>
        <v>3.1. Desarrollo de actividades misionales</v>
      </c>
      <c r="M72" s="165">
        <f>IF($A72="","",(VLOOKUP($A72,MATRIZASPECTOS[],26,FALSE)))</f>
        <v>15</v>
      </c>
      <c r="N72" s="162">
        <f>IF($A72="","",(VLOOKUP($A72,MATRIZASPECTOS[],44,FALSE)))</f>
        <v>15</v>
      </c>
      <c r="O72" s="162">
        <f>IF($A72="","",(VLOOKUP($A72,MATRIZASPECTOS[],62,FALSE)))</f>
        <v>9</v>
      </c>
      <c r="P72" s="109"/>
      <c r="Q72" s="109"/>
      <c r="R72" s="226"/>
    </row>
    <row r="73" spans="1:18" ht="39" thickBot="1" x14ac:dyDescent="0.3">
      <c r="A73" s="15">
        <v>70</v>
      </c>
      <c r="B73" s="76" t="str">
        <f>IF(A73="","",(VLOOKUP(A73,MATRIZASPECTOS[],2,FALSE)))</f>
        <v>Delimitación y declaración de áreas de zonas de interés</v>
      </c>
      <c r="C73" s="76" t="str">
        <f>IF(A73="","",(VLOOKUP(A73,MATRIZASPECTOS[],3,FALSE)))</f>
        <v>Generación de residuos</v>
      </c>
      <c r="D73" s="120" t="str">
        <f>IF(A73="","",(VLOOKUP(A73,MATRIZASPECTOS[],4,FALSE)))</f>
        <v>Aprovechamiento de residuos recuperables</v>
      </c>
      <c r="E73" s="108" t="str">
        <f>IF(A73="","",(VLOOKUP(A73,MATRIZASPECTOS[],6,FALSE)))</f>
        <v>PAR</v>
      </c>
      <c r="F73" s="109" t="str">
        <f>IF($A73="","",(VLOOKUP($A73,MATRIZASPECTOS[],7,FALSE)))</f>
        <v>Sede Central - Bogotá</v>
      </c>
      <c r="G73" s="109" t="str">
        <f>IF($A73="","",(VLOOKUP($A73,MATRIZASPECTOS[],8,FALSE)))</f>
        <v>Torre 4 - Piso 9</v>
      </c>
      <c r="H73" s="109" t="str">
        <f>IF($A73="","",(VLOOKUP($A73,MATRIZASPECTOS[],18,FALSE)))</f>
        <v>Positivo</v>
      </c>
      <c r="I73" s="109" t="str">
        <f>IF(A73="","",(VLOOKUP(A73,MATRIZASPECTOS[],19,FALSE)))</f>
        <v>Geológico - suelo</v>
      </c>
      <c r="J73" s="109" t="str">
        <f>IF(A73="","",(VLOOKUP(A73,MATRIZASPECTOS[],10,FALSE)))</f>
        <v>Normal</v>
      </c>
      <c r="K73" s="109" t="str">
        <f>IF($A73="","",(VLOOKUP($A73,MATRIZASPECTOS[],14,FALSE)))</f>
        <v>Residuos recuperables (aleaciones de distintos metales)</v>
      </c>
      <c r="L73" s="110" t="str">
        <f>IF($A73="","",(VLOOKUP($A73,MATRIZASPECTOS[],15,FALSE)))</f>
        <v>3.1. Desarrollo de actividades misionales</v>
      </c>
      <c r="M73" s="165">
        <f>IF($A73="","",(VLOOKUP($A73,MATRIZASPECTOS[],26,FALSE)))</f>
        <v>15</v>
      </c>
      <c r="N73" s="162">
        <f>IF($A73="","",(VLOOKUP($A73,MATRIZASPECTOS[],44,FALSE)))</f>
        <v>15</v>
      </c>
      <c r="O73" s="162">
        <f>IF($A73="","",(VLOOKUP($A73,MATRIZASPECTOS[],62,FALSE)))</f>
        <v>9</v>
      </c>
      <c r="P73" s="109"/>
      <c r="Q73" s="109"/>
      <c r="R73" s="226"/>
    </row>
    <row r="74" spans="1:18" ht="45.75" thickBot="1" x14ac:dyDescent="0.3">
      <c r="A74" s="15">
        <v>71</v>
      </c>
      <c r="B74" s="76" t="str">
        <f>IF(A74="","",(VLOOKUP(A74,MATRIZASPECTOS[],2,FALSE)))</f>
        <v>Delimitación y declaración de áreas de zonas de interés</v>
      </c>
      <c r="C74" s="76" t="str">
        <f>IF(A74="","",(VLOOKUP(A74,MATRIZASPECTOS[],3,FALSE)))</f>
        <v>Generación de residuos</v>
      </c>
      <c r="D74" s="120" t="str">
        <f>IF(A74="","",(VLOOKUP(A74,MATRIZASPECTOS[],4,FALSE)))</f>
        <v>Contaminación por generación de residuos de aparatos eléctricos y electrónicos</v>
      </c>
      <c r="E74" s="108" t="str">
        <f>IF(A74="","",(VLOOKUP(A74,MATRIZASPECTOS[],6,FALSE)))</f>
        <v>PAR</v>
      </c>
      <c r="F74" s="109" t="str">
        <f>IF($A74="","",(VLOOKUP($A74,MATRIZASPECTOS[],7,FALSE)))</f>
        <v>Sede Central - Bogotá</v>
      </c>
      <c r="G74" s="109" t="str">
        <f>IF($A74="","",(VLOOKUP($A74,MATRIZASPECTOS[],8,FALSE)))</f>
        <v>Torre 4 - Piso 9</v>
      </c>
      <c r="H74" s="109" t="str">
        <f>IF($A74="","",(VLOOKUP($A74,MATRIZASPECTOS[],18,FALSE)))</f>
        <v>Negativo</v>
      </c>
      <c r="I74" s="109" t="str">
        <f>IF(A74="","",(VLOOKUP(A74,MATRIZASPECTOS[],19,FALSE)))</f>
        <v>Geológico - suelo</v>
      </c>
      <c r="J74" s="109" t="str">
        <f>IF(A74="","",(VLOOKUP(A74,MATRIZASPECTOS[],10,FALSE)))</f>
        <v>Normal</v>
      </c>
      <c r="K74" s="109" t="str">
        <f>IF($A74="","",(VLOOKUP($A74,MATRIZASPECTOS[],14,FALSE)))</f>
        <v>Residuos de aparatos eléctricos y electrónicos</v>
      </c>
      <c r="L74" s="110" t="str">
        <f>IF($A74="","",(VLOOKUP($A74,MATRIZASPECTOS[],15,FALSE)))</f>
        <v>3.1. Desarrollo de actividades misionales</v>
      </c>
      <c r="M74" s="165">
        <f>IF($A74="","",(VLOOKUP($A74,MATRIZASPECTOS[],26,FALSE)))</f>
        <v>25</v>
      </c>
      <c r="N74" s="162">
        <f>IF($A74="","",(VLOOKUP($A74,MATRIZASPECTOS[],44,FALSE)))</f>
        <v>25</v>
      </c>
      <c r="O74" s="162">
        <f>IF($A74="","",(VLOOKUP($A74,MATRIZASPECTOS[],62,FALSE)))</f>
        <v>25</v>
      </c>
      <c r="P74" s="109"/>
      <c r="Q74" s="109"/>
      <c r="R74" s="226"/>
    </row>
    <row r="75" spans="1:18" ht="27.75" thickBot="1" x14ac:dyDescent="0.3">
      <c r="A75" s="15">
        <v>72</v>
      </c>
      <c r="B75" s="76" t="str">
        <f>IF(A75="","",(VLOOKUP(A75,MATRIZASPECTOS[],2,FALSE)))</f>
        <v>Delimitación y declaración de áreas de zonas de interés</v>
      </c>
      <c r="C75" s="76" t="str">
        <f>IF(A75="","",(VLOOKUP(A75,MATRIZASPECTOS[],3,FALSE)))</f>
        <v>Generación de emisiones</v>
      </c>
      <c r="D75" s="120" t="str">
        <f>IF(A75="","",(VLOOKUP(A75,MATRIZASPECTOS[],4,FALSE)))</f>
        <v>Contaminación por emisión de varios agentes clasificados</v>
      </c>
      <c r="E75" s="108" t="str">
        <f>IF(A75="","",(VLOOKUP(A75,MATRIZASPECTOS[],6,FALSE)))</f>
        <v>PAR</v>
      </c>
      <c r="F75" s="109" t="str">
        <f>IF($A75="","",(VLOOKUP($A75,MATRIZASPECTOS[],7,FALSE)))</f>
        <v>Sede Central - Bogotá</v>
      </c>
      <c r="G75" s="109" t="str">
        <f>IF($A75="","",(VLOOKUP($A75,MATRIZASPECTOS[],8,FALSE)))</f>
        <v>Torre 4 - Piso 9</v>
      </c>
      <c r="H75" s="109" t="str">
        <f>IF($A75="","",(VLOOKUP($A75,MATRIZASPECTOS[],18,FALSE)))</f>
        <v>Negativo</v>
      </c>
      <c r="I75" s="109" t="str">
        <f>IF(A75="","",(VLOOKUP(A75,MATRIZASPECTOS[],19,FALSE)))</f>
        <v>Atmosférico - aire</v>
      </c>
      <c r="J75" s="109" t="str">
        <f>IF(A75="","",(VLOOKUP(A75,MATRIZASPECTOS[],10,FALSE)))</f>
        <v>Normal</v>
      </c>
      <c r="K75" s="109" t="str">
        <f>IF($A75="","",(VLOOKUP($A75,MATRIZASPECTOS[],14,FALSE)))</f>
        <v>Emisión por combustión de transporte terrestre</v>
      </c>
      <c r="L75" s="110" t="str">
        <f>IF($A75="","",(VLOOKUP($A75,MATRIZASPECTOS[],15,FALSE)))</f>
        <v>3.1. Desarrollo de actividades misionales</v>
      </c>
      <c r="M75" s="165">
        <f>IF($A75="","",(VLOOKUP($A75,MATRIZASPECTOS[],26,FALSE)))</f>
        <v>15</v>
      </c>
      <c r="N75" s="162">
        <f>IF($A75="","",(VLOOKUP($A75,MATRIZASPECTOS[],44,FALSE)))</f>
        <v>15</v>
      </c>
      <c r="O75" s="162">
        <f>IF($A75="","",(VLOOKUP($A75,MATRIZASPECTOS[],62,FALSE)))</f>
        <v>9</v>
      </c>
      <c r="P75" s="109"/>
      <c r="Q75" s="109"/>
      <c r="R75" s="226"/>
    </row>
    <row r="76" spans="1:18" ht="27.75" thickBot="1" x14ac:dyDescent="0.3">
      <c r="A76" s="15">
        <v>73</v>
      </c>
      <c r="B76" s="76" t="str">
        <f>IF(A76="","",(VLOOKUP(A76,MATRIZASPECTOS[],2,FALSE)))</f>
        <v>Delimitación y declaración de áreas de zonas de interés</v>
      </c>
      <c r="C76" s="76" t="str">
        <f>IF(A76="","",(VLOOKUP(A76,MATRIZASPECTOS[],3,FALSE)))</f>
        <v>Generación de emisiones</v>
      </c>
      <c r="D76" s="120" t="str">
        <f>IF(A76="","",(VLOOKUP(A76,MATRIZASPECTOS[],4,FALSE)))</f>
        <v>Contaminación por emisión de varios agentes clasificados</v>
      </c>
      <c r="E76" s="108" t="str">
        <f>IF(A76="","",(VLOOKUP(A76,MATRIZASPECTOS[],6,FALSE)))</f>
        <v>PAR</v>
      </c>
      <c r="F76" s="109" t="str">
        <f>IF($A76="","",(VLOOKUP($A76,MATRIZASPECTOS[],7,FALSE)))</f>
        <v>Sede Central - Bogotá</v>
      </c>
      <c r="G76" s="109" t="str">
        <f>IF($A76="","",(VLOOKUP($A76,MATRIZASPECTOS[],8,FALSE)))</f>
        <v>Torre 4 - Piso 9</v>
      </c>
      <c r="H76" s="109" t="str">
        <f>IF($A76="","",(VLOOKUP($A76,MATRIZASPECTOS[],18,FALSE)))</f>
        <v>Negativo</v>
      </c>
      <c r="I76" s="109" t="str">
        <f>IF(A76="","",(VLOOKUP(A76,MATRIZASPECTOS[],19,FALSE)))</f>
        <v>Atmosférico - aire</v>
      </c>
      <c r="J76" s="109" t="str">
        <f>IF(A76="","",(VLOOKUP(A76,MATRIZASPECTOS[],10,FALSE)))</f>
        <v>Normal</v>
      </c>
      <c r="K76" s="109" t="str">
        <f>IF($A76="","",(VLOOKUP($A76,MATRIZASPECTOS[],14,FALSE)))</f>
        <v>Emisión por combustión de transporte aereo</v>
      </c>
      <c r="L76" s="110" t="str">
        <f>IF($A76="","",(VLOOKUP($A76,MATRIZASPECTOS[],15,FALSE)))</f>
        <v>3.1. Desarrollo de actividades misionales</v>
      </c>
      <c r="M76" s="165">
        <f>IF($A76="","",(VLOOKUP($A76,MATRIZASPECTOS[],26,FALSE)))</f>
        <v>15</v>
      </c>
      <c r="N76" s="162">
        <f>IF($A76="","",(VLOOKUP($A76,MATRIZASPECTOS[],44,FALSE)))</f>
        <v>15</v>
      </c>
      <c r="O76" s="162">
        <f>IF($A76="","",(VLOOKUP($A76,MATRIZASPECTOS[],62,FALSE)))</f>
        <v>9</v>
      </c>
      <c r="P76" s="109"/>
      <c r="Q76" s="109"/>
      <c r="R76" s="226"/>
    </row>
    <row r="77" spans="1:18" ht="27.75" thickBot="1" x14ac:dyDescent="0.3">
      <c r="A77" s="15">
        <v>74</v>
      </c>
      <c r="B77" s="76" t="str">
        <f>IF(A77="","",(VLOOKUP(A77,MATRIZASPECTOS[],2,FALSE)))</f>
        <v>Delimitación y declaración de áreas de zonas de interés</v>
      </c>
      <c r="C77" s="76" t="str">
        <f>IF(A77="","",(VLOOKUP(A77,MATRIZASPECTOS[],3,FALSE)))</f>
        <v>Generación de residuos</v>
      </c>
      <c r="D77" s="120" t="str">
        <f>IF(A77="","",(VLOOKUP(A77,MATRIZASPECTOS[],4,FALSE)))</f>
        <v>Contaminación por generación de residuos ordinarios</v>
      </c>
      <c r="E77" s="108" t="str">
        <f>IF(A77="","",(VLOOKUP(A77,MATRIZASPECTOS[],6,FALSE)))</f>
        <v>PAR</v>
      </c>
      <c r="F77" s="109" t="str">
        <f>IF($A77="","",(VLOOKUP($A77,MATRIZASPECTOS[],7,FALSE)))</f>
        <v>Sede Central - Bogotá</v>
      </c>
      <c r="G77" s="109" t="str">
        <f>IF($A77="","",(VLOOKUP($A77,MATRIZASPECTOS[],8,FALSE)))</f>
        <v>Torre 4 - Piso 9</v>
      </c>
      <c r="H77" s="109" t="str">
        <f>IF($A77="","",(VLOOKUP($A77,MATRIZASPECTOS[],18,FALSE)))</f>
        <v>Negativo</v>
      </c>
      <c r="I77" s="109" t="str">
        <f>IF(A77="","",(VLOOKUP(A77,MATRIZASPECTOS[],19,FALSE)))</f>
        <v>Geológico - suelo</v>
      </c>
      <c r="J77" s="109" t="str">
        <f>IF(A77="","",(VLOOKUP(A77,MATRIZASPECTOS[],10,FALSE)))</f>
        <v>Normal</v>
      </c>
      <c r="K77" s="109" t="str">
        <f>IF($A77="","",(VLOOKUP($A77,MATRIZASPECTOS[],14,FALSE)))</f>
        <v>Elementos de protección personal usados</v>
      </c>
      <c r="L77" s="110" t="str">
        <f>IF($A77="","",(VLOOKUP($A77,MATRIZASPECTOS[],15,FALSE)))</f>
        <v>3.1. Desarrollo de actividades misionales</v>
      </c>
      <c r="M77" s="165">
        <f>IF($A77="","",(VLOOKUP($A77,MATRIZASPECTOS[],26,FALSE)))</f>
        <v>3</v>
      </c>
      <c r="N77" s="162">
        <f>IF($A77="","",(VLOOKUP($A77,MATRIZASPECTOS[],44,FALSE)))</f>
        <v>2.2886597938144329</v>
      </c>
      <c r="O77" s="162">
        <f>IF($A77="","",(VLOOKUP($A77,MATRIZASPECTOS[],62,FALSE)))</f>
        <v>25</v>
      </c>
      <c r="P77" s="109"/>
      <c r="Q77" s="109"/>
      <c r="R77" s="226"/>
    </row>
    <row r="78" spans="1:18" ht="39" thickBot="1" x14ac:dyDescent="0.3">
      <c r="A78" s="15">
        <v>75</v>
      </c>
      <c r="B78" s="76" t="str">
        <f>IF(A78="","",(VLOOKUP(A78,MATRIZASPECTOS[],2,FALSE)))</f>
        <v>Delimitación y declaración de áreas de zonas de interés</v>
      </c>
      <c r="C78" s="76" t="str">
        <f>IF(A78="","",(VLOOKUP(A78,MATRIZASPECTOS[],3,FALSE)))</f>
        <v>Consumo de materias primas e insumos</v>
      </c>
      <c r="D78" s="120" t="str">
        <f>IF(A78="","",(VLOOKUP(A78,MATRIZASPECTOS[],4,FALSE)))</f>
        <v>Agotamiento de los recursos naturales no renovables</v>
      </c>
      <c r="E78" s="108" t="str">
        <f>IF(A78="","",(VLOOKUP(A78,MATRIZASPECTOS[],6,FALSE)))</f>
        <v>PAR</v>
      </c>
      <c r="F78" s="109" t="str">
        <f>IF($A78="","",(VLOOKUP($A78,MATRIZASPECTOS[],7,FALSE)))</f>
        <v>Sede Central - Bogotá</v>
      </c>
      <c r="G78" s="109" t="str">
        <f>IF($A78="","",(VLOOKUP($A78,MATRIZASPECTOS[],8,FALSE)))</f>
        <v>Torre 4 - Piso 9</v>
      </c>
      <c r="H78" s="109" t="str">
        <f>IF($A78="","",(VLOOKUP($A78,MATRIZASPECTOS[],18,FALSE)))</f>
        <v>Negativo</v>
      </c>
      <c r="I78" s="109" t="str">
        <f>IF(A78="","",(VLOOKUP(A78,MATRIZASPECTOS[],19,FALSE)))</f>
        <v>Biológico - biodiversidad</v>
      </c>
      <c r="J78" s="109" t="str">
        <f>IF(A78="","",(VLOOKUP(A78,MATRIZASPECTOS[],10,FALSE)))</f>
        <v>Anormal</v>
      </c>
      <c r="K78" s="109" t="str">
        <f>IF($A78="","",(VLOOKUP($A78,MATRIZASPECTOS[],14,FALSE)))</f>
        <v>Combustible para planta generadora de energía eléctrica</v>
      </c>
      <c r="L78" s="110" t="str">
        <f>IF($A78="","",(VLOOKUP($A78,MATRIZASPECTOS[],15,FALSE)))</f>
        <v>3.1. Desarrollo de actividades misionales</v>
      </c>
      <c r="M78" s="165">
        <f>IF($A78="","",(VLOOKUP($A78,MATRIZASPECTOS[],26,FALSE)))</f>
        <v>9</v>
      </c>
      <c r="N78" s="162">
        <f>IF($A78="","",(VLOOKUP($A78,MATRIZASPECTOS[],44,FALSE)))</f>
        <v>9</v>
      </c>
      <c r="O78" s="162">
        <f>IF($A78="","",(VLOOKUP($A78,MATRIZASPECTOS[],62,FALSE)))</f>
        <v>9</v>
      </c>
      <c r="P78" s="109"/>
      <c r="Q78" s="109"/>
      <c r="R78" s="226"/>
    </row>
    <row r="79" spans="1:18" ht="39" thickBot="1" x14ac:dyDescent="0.3">
      <c r="A79" s="15">
        <v>76</v>
      </c>
      <c r="B79" s="76" t="str">
        <f>IF(A79="","",(VLOOKUP(A79,MATRIZASPECTOS[],2,FALSE)))</f>
        <v>Delimitación y declaración de áreas de zonas de interés</v>
      </c>
      <c r="C79" s="76" t="str">
        <f>IF(A79="","",(VLOOKUP(A79,MATRIZASPECTOS[],3,FALSE)))</f>
        <v>Generación de emisiones</v>
      </c>
      <c r="D79" s="120" t="str">
        <f>IF(A79="","",(VLOOKUP(A79,MATRIZASPECTOS[],4,FALSE)))</f>
        <v>Contaminación por emisión de contaminantes criterio</v>
      </c>
      <c r="E79" s="108" t="str">
        <f>IF(A79="","",(VLOOKUP(A79,MATRIZASPECTOS[],6,FALSE)))</f>
        <v>PAR</v>
      </c>
      <c r="F79" s="109" t="str">
        <f>IF($A79="","",(VLOOKUP($A79,MATRIZASPECTOS[],7,FALSE)))</f>
        <v>Sede Central - Bogotá</v>
      </c>
      <c r="G79" s="109" t="str">
        <f>IF($A79="","",(VLOOKUP($A79,MATRIZASPECTOS[],8,FALSE)))</f>
        <v>Torre 4 - Piso 9</v>
      </c>
      <c r="H79" s="109" t="str">
        <f>IF($A79="","",(VLOOKUP($A79,MATRIZASPECTOS[],18,FALSE)))</f>
        <v>Negativo</v>
      </c>
      <c r="I79" s="109" t="str">
        <f>IF(A79="","",(VLOOKUP(A79,MATRIZASPECTOS[],19,FALSE)))</f>
        <v>Atmosférico - aire</v>
      </c>
      <c r="J79" s="109" t="str">
        <f>IF(A79="","",(VLOOKUP(A79,MATRIZASPECTOS[],10,FALSE)))</f>
        <v>Anormal</v>
      </c>
      <c r="K79" s="109" t="str">
        <f>IF($A79="","",(VLOOKUP($A79,MATRIZASPECTOS[],14,FALSE)))</f>
        <v>Emisión por combustión de planta generadora de energía eléctrica</v>
      </c>
      <c r="L79" s="110" t="str">
        <f>IF($A79="","",(VLOOKUP($A79,MATRIZASPECTOS[],15,FALSE)))</f>
        <v>3.1. Desarrollo de actividades misionales</v>
      </c>
      <c r="M79" s="165">
        <f>IF($A79="","",(VLOOKUP($A79,MATRIZASPECTOS[],26,FALSE)))</f>
        <v>9</v>
      </c>
      <c r="N79" s="162">
        <f>IF($A79="","",(VLOOKUP($A79,MATRIZASPECTOS[],44,FALSE)))</f>
        <v>9</v>
      </c>
      <c r="O79" s="162">
        <f>IF($A79="","",(VLOOKUP($A79,MATRIZASPECTOS[],62,FALSE)))</f>
        <v>9</v>
      </c>
      <c r="P79" s="109"/>
      <c r="Q79" s="109"/>
      <c r="R79" s="226"/>
    </row>
    <row r="80" spans="1:18" ht="39" thickBot="1" x14ac:dyDescent="0.3">
      <c r="A80" s="15">
        <v>77</v>
      </c>
      <c r="B80" s="76" t="str">
        <f>IF(A80="","",(VLOOKUP(A80,MATRIZASPECTOS[],2,FALSE)))</f>
        <v>Delimitación y declaración de áreas de zonas de interés</v>
      </c>
      <c r="C80" s="76" t="str">
        <f>IF(A80="","",(VLOOKUP(A80,MATRIZASPECTOS[],3,FALSE)))</f>
        <v>Generación de emisiones</v>
      </c>
      <c r="D80" s="120" t="str">
        <f>IF(A80="","",(VLOOKUP(A80,MATRIZASPECTOS[],4,FALSE)))</f>
        <v>Contaminación por emisión de ruido</v>
      </c>
      <c r="E80" s="108" t="str">
        <f>IF(A80="","",(VLOOKUP(A80,MATRIZASPECTOS[],6,FALSE)))</f>
        <v>PAR</v>
      </c>
      <c r="F80" s="109" t="str">
        <f>IF($A80="","",(VLOOKUP($A80,MATRIZASPECTOS[],7,FALSE)))</f>
        <v>Sede Central - Bogotá</v>
      </c>
      <c r="G80" s="109" t="str">
        <f>IF($A80="","",(VLOOKUP($A80,MATRIZASPECTOS[],8,FALSE)))</f>
        <v>Torre 4 - Piso 9</v>
      </c>
      <c r="H80" s="109" t="str">
        <f>IF($A80="","",(VLOOKUP($A80,MATRIZASPECTOS[],18,FALSE)))</f>
        <v>Negativo</v>
      </c>
      <c r="I80" s="109" t="str">
        <f>IF(A80="","",(VLOOKUP(A80,MATRIZASPECTOS[],19,FALSE)))</f>
        <v>Atmosférico - aire</v>
      </c>
      <c r="J80" s="109" t="str">
        <f>IF(A80="","",(VLOOKUP(A80,MATRIZASPECTOS[],10,FALSE)))</f>
        <v>Anormal</v>
      </c>
      <c r="K80" s="109" t="str">
        <f>IF($A80="","",(VLOOKUP($A80,MATRIZASPECTOS[],14,FALSE)))</f>
        <v>Ruido por funcionamiento de planta generadora de energía eléctrica</v>
      </c>
      <c r="L80" s="110" t="str">
        <f>IF($A80="","",(VLOOKUP($A80,MATRIZASPECTOS[],15,FALSE)))</f>
        <v>3.1. Desarrollo de actividades misionales</v>
      </c>
      <c r="M80" s="165">
        <f>IF($A80="","",(VLOOKUP($A80,MATRIZASPECTOS[],26,FALSE)))</f>
        <v>3</v>
      </c>
      <c r="N80" s="162">
        <f>IF($A80="","",(VLOOKUP($A80,MATRIZASPECTOS[],44,FALSE)))</f>
        <v>3</v>
      </c>
      <c r="O80" s="162">
        <f>IF($A80="","",(VLOOKUP($A80,MATRIZASPECTOS[],62,FALSE)))</f>
        <v>3</v>
      </c>
      <c r="P80" s="109"/>
      <c r="Q80" s="109"/>
      <c r="R80" s="226"/>
    </row>
    <row r="81" spans="1:18" ht="27.75" thickBot="1" x14ac:dyDescent="0.3">
      <c r="A81" s="15">
        <v>78</v>
      </c>
      <c r="B81" s="76" t="str">
        <f>IF(A81="","",(VLOOKUP(A81,MATRIZASPECTOS[],2,FALSE)))</f>
        <v>Delimitación y declaración de áreas de zonas de interés</v>
      </c>
      <c r="C81" s="76" t="str">
        <f>IF(A81="","",(VLOOKUP(A81,MATRIZASPECTOS[],3,FALSE)))</f>
        <v>Generación de residuos</v>
      </c>
      <c r="D81" s="120" t="str">
        <f>IF(A81="","",(VLOOKUP(A81,MATRIZASPECTOS[],4,FALSE)))</f>
        <v>Contaminación por generación de residuos ordinarios</v>
      </c>
      <c r="E81" s="108" t="str">
        <f>IF(A81="","",(VLOOKUP(A81,MATRIZASPECTOS[],6,FALSE)))</f>
        <v>PAR</v>
      </c>
      <c r="F81" s="109" t="str">
        <f>IF($A81="","",(VLOOKUP($A81,MATRIZASPECTOS[],7,FALSE)))</f>
        <v>Sede Central - Bogotá</v>
      </c>
      <c r="G81" s="109" t="str">
        <f>IF($A81="","",(VLOOKUP($A81,MATRIZASPECTOS[],8,FALSE)))</f>
        <v>Torre 4 - Piso 9</v>
      </c>
      <c r="H81" s="109" t="str">
        <f>IF($A81="","",(VLOOKUP($A81,MATRIZASPECTOS[],18,FALSE)))</f>
        <v>Negativo</v>
      </c>
      <c r="I81" s="109" t="str">
        <f>IF(A81="","",(VLOOKUP(A81,MATRIZASPECTOS[],19,FALSE)))</f>
        <v>Geológico - suelo</v>
      </c>
      <c r="J81" s="109" t="str">
        <f>IF(A81="","",(VLOOKUP(A81,MATRIZASPECTOS[],10,FALSE)))</f>
        <v>Anormal</v>
      </c>
      <c r="K81" s="109" t="str">
        <f>IF($A81="","",(VLOOKUP($A81,MATRIZASPECTOS[],14,FALSE)))</f>
        <v>Residuos ordinarios</v>
      </c>
      <c r="L81" s="110" t="str">
        <f>IF($A81="","",(VLOOKUP($A81,MATRIZASPECTOS[],15,FALSE)))</f>
        <v>3.1. Desarrollo de actividades misionales</v>
      </c>
      <c r="M81" s="165">
        <f>IF($A81="","",(VLOOKUP($A81,MATRIZASPECTOS[],26,FALSE)))</f>
        <v>25</v>
      </c>
      <c r="N81" s="162">
        <f>IF($A81="","",(VLOOKUP($A81,MATRIZASPECTOS[],44,FALSE)))</f>
        <v>19.072164948453608</v>
      </c>
      <c r="O81" s="162">
        <f>IF($A81="","",(VLOOKUP($A81,MATRIZASPECTOS[],62,FALSE)))</f>
        <v>6.2956735977634128</v>
      </c>
      <c r="P81" s="109"/>
      <c r="Q81" s="109"/>
      <c r="R81" s="226"/>
    </row>
    <row r="82" spans="1:18" ht="27.75" thickBot="1" x14ac:dyDescent="0.3">
      <c r="A82" s="15">
        <v>79</v>
      </c>
      <c r="B82" s="76" t="str">
        <f>IF(A82="","",(VLOOKUP(A82,MATRIZASPECTOS[],2,FALSE)))</f>
        <v>Delimitación y declaración de áreas de zonas de interés</v>
      </c>
      <c r="C82" s="76" t="str">
        <f>IF(A82="","",(VLOOKUP(A82,MATRIZASPECTOS[],3,FALSE)))</f>
        <v>Generación de residuos</v>
      </c>
      <c r="D82" s="120" t="str">
        <f>IF(A82="","",(VLOOKUP(A82,MATRIZASPECTOS[],4,FALSE)))</f>
        <v>Contaminación por generación de residuos ordinarios</v>
      </c>
      <c r="E82" s="108" t="str">
        <f>IF(A82="","",(VLOOKUP(A82,MATRIZASPECTOS[],6,FALSE)))</f>
        <v>PAR</v>
      </c>
      <c r="F82" s="109" t="str">
        <f>IF($A82="","",(VLOOKUP($A82,MATRIZASPECTOS[],7,FALSE)))</f>
        <v>Sede Central - Bogotá</v>
      </c>
      <c r="G82" s="109" t="str">
        <f>IF($A82="","",(VLOOKUP($A82,MATRIZASPECTOS[],8,FALSE)))</f>
        <v>Torre 4 - Piso 9</v>
      </c>
      <c r="H82" s="109" t="str">
        <f>IF($A82="","",(VLOOKUP($A82,MATRIZASPECTOS[],18,FALSE)))</f>
        <v>Negativo</v>
      </c>
      <c r="I82" s="109" t="str">
        <f>IF(A82="","",(VLOOKUP(A82,MATRIZASPECTOS[],19,FALSE)))</f>
        <v>Geológico - suelo</v>
      </c>
      <c r="J82" s="109" t="str">
        <f>IF(A82="","",(VLOOKUP(A82,MATRIZASPECTOS[],10,FALSE)))</f>
        <v>Situación de emergencia</v>
      </c>
      <c r="K82" s="109" t="str">
        <f>IF($A82="","",(VLOOKUP($A82,MATRIZASPECTOS[],14,FALSE)))</f>
        <v>Residuos ordinarios</v>
      </c>
      <c r="L82" s="110" t="str">
        <f>IF($A82="","",(VLOOKUP($A82,MATRIZASPECTOS[],15,FALSE)))</f>
        <v>3.1. Desarrollo de actividades misionales</v>
      </c>
      <c r="M82" s="165">
        <f>IF($A82="","",(VLOOKUP($A82,MATRIZASPECTOS[],26,FALSE)))</f>
        <v>25</v>
      </c>
      <c r="N82" s="162">
        <f>IF($A82="","",(VLOOKUP($A82,MATRIZASPECTOS[],44,FALSE)))</f>
        <v>19.072164948453608</v>
      </c>
      <c r="O82" s="162">
        <f>IF($A82="","",(VLOOKUP($A82,MATRIZASPECTOS[],62,FALSE)))</f>
        <v>6.2956735977634128</v>
      </c>
      <c r="P82" s="109"/>
      <c r="Q82" s="109"/>
      <c r="R82" s="226"/>
    </row>
    <row r="83" spans="1:18" ht="51.75" thickBot="1" x14ac:dyDescent="0.3">
      <c r="A83" s="15">
        <v>80</v>
      </c>
      <c r="B83" s="76" t="str">
        <f>IF(A83="","",(VLOOKUP(A83,MATRIZASPECTOS[],2,FALSE)))</f>
        <v>Delimitación y declaración de áreas de zonas de interés</v>
      </c>
      <c r="C83" s="76" t="str">
        <f>IF(A83="","",(VLOOKUP(A83,MATRIZASPECTOS[],3,FALSE)))</f>
        <v>Generación de residuos</v>
      </c>
      <c r="D83" s="120" t="str">
        <f>IF(A83="","",(VLOOKUP(A83,MATRIZASPECTOS[],4,FALSE)))</f>
        <v>Contaminación por generación de residuos recuperables</v>
      </c>
      <c r="E83" s="108" t="str">
        <f>IF(A83="","",(VLOOKUP(A83,MATRIZASPECTOS[],6,FALSE)))</f>
        <v>PAR</v>
      </c>
      <c r="F83" s="109" t="str">
        <f>IF($A83="","",(VLOOKUP($A83,MATRIZASPECTOS[],7,FALSE)))</f>
        <v>Sede Central - Bogotá</v>
      </c>
      <c r="G83" s="109" t="str">
        <f>IF($A83="","",(VLOOKUP($A83,MATRIZASPECTOS[],8,FALSE)))</f>
        <v>Torre 4 - Piso 9</v>
      </c>
      <c r="H83" s="109" t="str">
        <f>IF($A83="","",(VLOOKUP($A83,MATRIZASPECTOS[],18,FALSE)))</f>
        <v>Negativo</v>
      </c>
      <c r="I83" s="109" t="str">
        <f>IF(A83="","",(VLOOKUP(A83,MATRIZASPECTOS[],19,FALSE)))</f>
        <v>Geológico - suelo</v>
      </c>
      <c r="J83" s="109" t="str">
        <f>IF(A83="","",(VLOOKUP(A83,MATRIZASPECTOS[],10,FALSE)))</f>
        <v>Situación de emergencia</v>
      </c>
      <c r="K83" s="109" t="str">
        <f>IF($A83="","",(VLOOKUP($A83,MATRIZASPECTOS[],14,FALSE)))</f>
        <v>Residuos reutilizables (papel, cartón, vidrio, plástico rigido, plástico flexible)</v>
      </c>
      <c r="L83" s="110" t="str">
        <f>IF($A83="","",(VLOOKUP($A83,MATRIZASPECTOS[],15,FALSE)))</f>
        <v>3.1. Desarrollo de actividades misionales</v>
      </c>
      <c r="M83" s="165">
        <f>IF($A83="","",(VLOOKUP($A83,MATRIZASPECTOS[],26,FALSE)))</f>
        <v>15</v>
      </c>
      <c r="N83" s="162">
        <f>IF($A83="","",(VLOOKUP($A83,MATRIZASPECTOS[],44,FALSE)))</f>
        <v>15</v>
      </c>
      <c r="O83" s="162">
        <f>IF($A83="","",(VLOOKUP($A83,MATRIZASPECTOS[],62,FALSE)))</f>
        <v>15</v>
      </c>
      <c r="P83" s="109"/>
      <c r="Q83" s="109"/>
      <c r="R83" s="226"/>
    </row>
    <row r="84" spans="1:18" ht="39" thickBot="1" x14ac:dyDescent="0.3">
      <c r="A84" s="15">
        <v>81</v>
      </c>
      <c r="B84" s="76" t="str">
        <f>IF(A84="","",(VLOOKUP(A84,MATRIZASPECTOS[],2,FALSE)))</f>
        <v>Delimitación y declaración de áreas de zonas de interés</v>
      </c>
      <c r="C84" s="76" t="str">
        <f>IF(A84="","",(VLOOKUP(A84,MATRIZASPECTOS[],3,FALSE)))</f>
        <v>Generación de residuos</v>
      </c>
      <c r="D84" s="120" t="str">
        <f>IF(A84="","",(VLOOKUP(A84,MATRIZASPECTOS[],4,FALSE)))</f>
        <v>Contaminación por generación de residuos reutilizables</v>
      </c>
      <c r="E84" s="108" t="str">
        <f>IF(A84="","",(VLOOKUP(A84,MATRIZASPECTOS[],6,FALSE)))</f>
        <v>PAR</v>
      </c>
      <c r="F84" s="109" t="str">
        <f>IF($A84="","",(VLOOKUP($A84,MATRIZASPECTOS[],7,FALSE)))</f>
        <v>Sede Central - Bogotá</v>
      </c>
      <c r="G84" s="109" t="str">
        <f>IF($A84="","",(VLOOKUP($A84,MATRIZASPECTOS[],8,FALSE)))</f>
        <v>Torre 4 - Piso 9</v>
      </c>
      <c r="H84" s="109" t="str">
        <f>IF($A84="","",(VLOOKUP($A84,MATRIZASPECTOS[],18,FALSE)))</f>
        <v>Negativo</v>
      </c>
      <c r="I84" s="109" t="str">
        <f>IF(A84="","",(VLOOKUP(A84,MATRIZASPECTOS[],19,FALSE)))</f>
        <v>Geológico - suelo</v>
      </c>
      <c r="J84" s="109" t="str">
        <f>IF(A84="","",(VLOOKUP(A84,MATRIZASPECTOS[],10,FALSE)))</f>
        <v>Situación de emergencia</v>
      </c>
      <c r="K84" s="109" t="str">
        <f>IF($A84="","",(VLOOKUP($A84,MATRIZASPECTOS[],14,FALSE)))</f>
        <v>Residuos recuperables (aleaciones de distintos metales)</v>
      </c>
      <c r="L84" s="110" t="str">
        <f>IF($A84="","",(VLOOKUP($A84,MATRIZASPECTOS[],15,FALSE)))</f>
        <v>3.1. Desarrollo de actividades misionales</v>
      </c>
      <c r="M84" s="165">
        <f>IF($A84="","",(VLOOKUP($A84,MATRIZASPECTOS[],26,FALSE)))</f>
        <v>15</v>
      </c>
      <c r="N84" s="162">
        <f>IF($A84="","",(VLOOKUP($A84,MATRIZASPECTOS[],44,FALSE)))</f>
        <v>15</v>
      </c>
      <c r="O84" s="162">
        <f>IF($A84="","",(VLOOKUP($A84,MATRIZASPECTOS[],62,FALSE)))</f>
        <v>15</v>
      </c>
      <c r="P84" s="109"/>
      <c r="Q84" s="109"/>
      <c r="R84" s="226"/>
    </row>
    <row r="85" spans="1:18" ht="45.75" thickBot="1" x14ac:dyDescent="0.3">
      <c r="A85" s="15">
        <v>82</v>
      </c>
      <c r="B85" s="76" t="str">
        <f>IF(A85="","",(VLOOKUP(A85,MATRIZASPECTOS[],2,FALSE)))</f>
        <v>Delimitación y declaración de áreas de zonas de interés</v>
      </c>
      <c r="C85" s="76" t="str">
        <f>IF(A85="","",(VLOOKUP(A85,MATRIZASPECTOS[],3,FALSE)))</f>
        <v>Generación de residuos</v>
      </c>
      <c r="D85" s="120" t="str">
        <f>IF(A85="","",(VLOOKUP(A85,MATRIZASPECTOS[],4,FALSE)))</f>
        <v>Contaminación por generación de residuos de aparatos eléctricos y electrónicos</v>
      </c>
      <c r="E85" s="108" t="str">
        <f>IF(A85="","",(VLOOKUP(A85,MATRIZASPECTOS[],6,FALSE)))</f>
        <v>PAR</v>
      </c>
      <c r="F85" s="109" t="str">
        <f>IF($A85="","",(VLOOKUP($A85,MATRIZASPECTOS[],7,FALSE)))</f>
        <v>Sede Central - Bogotá</v>
      </c>
      <c r="G85" s="109" t="str">
        <f>IF($A85="","",(VLOOKUP($A85,MATRIZASPECTOS[],8,FALSE)))</f>
        <v>Torre 4 - Piso 9</v>
      </c>
      <c r="H85" s="109" t="str">
        <f>IF($A85="","",(VLOOKUP($A85,MATRIZASPECTOS[],18,FALSE)))</f>
        <v>Negativo</v>
      </c>
      <c r="I85" s="109" t="str">
        <f>IF(A85="","",(VLOOKUP(A85,MATRIZASPECTOS[],19,FALSE)))</f>
        <v>Geológico - suelo</v>
      </c>
      <c r="J85" s="109" t="str">
        <f>IF(A85="","",(VLOOKUP(A85,MATRIZASPECTOS[],10,FALSE)))</f>
        <v>Situación de emergencia</v>
      </c>
      <c r="K85" s="109" t="str">
        <f>IF($A85="","",(VLOOKUP($A85,MATRIZASPECTOS[],14,FALSE)))</f>
        <v>Residuos de aparatos eléctricos y electrónicos</v>
      </c>
      <c r="L85" s="110" t="str">
        <f>IF($A85="","",(VLOOKUP($A85,MATRIZASPECTOS[],15,FALSE)))</f>
        <v>3.1. Desarrollo de actividades misionales</v>
      </c>
      <c r="M85" s="165">
        <f>IF($A85="","",(VLOOKUP($A85,MATRIZASPECTOS[],26,FALSE)))</f>
        <v>15</v>
      </c>
      <c r="N85" s="162">
        <f>IF($A85="","",(VLOOKUP($A85,MATRIZASPECTOS[],44,FALSE)))</f>
        <v>15</v>
      </c>
      <c r="O85" s="162">
        <f>IF($A85="","",(VLOOKUP($A85,MATRIZASPECTOS[],62,FALSE)))</f>
        <v>15</v>
      </c>
      <c r="P85" s="109"/>
      <c r="Q85" s="109"/>
      <c r="R85" s="226"/>
    </row>
    <row r="86" spans="1:18" ht="27.75" thickBot="1" x14ac:dyDescent="0.3">
      <c r="A86" s="15">
        <v>83</v>
      </c>
      <c r="B86" s="76" t="str">
        <f>IF(A86="","",(VLOOKUP(A86,MATRIZASPECTOS[],2,FALSE)))</f>
        <v>Delimitación y declaración de áreas de zonas de interés</v>
      </c>
      <c r="C86" s="76" t="str">
        <f>IF(A86="","",(VLOOKUP(A86,MATRIZASPECTOS[],3,FALSE)))</f>
        <v>Generación de residuos</v>
      </c>
      <c r="D86" s="120" t="str">
        <f>IF(A86="","",(VLOOKUP(A86,MATRIZASPECTOS[],4,FALSE)))</f>
        <v>Contaminación por generación de residuos de escombro</v>
      </c>
      <c r="E86" s="108" t="str">
        <f>IF(A86="","",(VLOOKUP(A86,MATRIZASPECTOS[],6,FALSE)))</f>
        <v>PAR</v>
      </c>
      <c r="F86" s="109" t="str">
        <f>IF($A86="","",(VLOOKUP($A86,MATRIZASPECTOS[],7,FALSE)))</f>
        <v>Sede Central - Bogotá</v>
      </c>
      <c r="G86" s="109" t="str">
        <f>IF($A86="","",(VLOOKUP($A86,MATRIZASPECTOS[],8,FALSE)))</f>
        <v>Torre 4 - Piso 9</v>
      </c>
      <c r="H86" s="109" t="str">
        <f>IF($A86="","",(VLOOKUP($A86,MATRIZASPECTOS[],18,FALSE)))</f>
        <v>Negativo</v>
      </c>
      <c r="I86" s="109" t="str">
        <f>IF(A86="","",(VLOOKUP(A86,MATRIZASPECTOS[],19,FALSE)))</f>
        <v>Geológico - suelo</v>
      </c>
      <c r="J86" s="109" t="str">
        <f>IF(A86="","",(VLOOKUP(A86,MATRIZASPECTOS[],10,FALSE)))</f>
        <v>Situación de emergencia</v>
      </c>
      <c r="K86" s="109" t="str">
        <f>IF($A86="","",(VLOOKUP($A86,MATRIZASPECTOS[],14,FALSE)))</f>
        <v>Residuos de escombro</v>
      </c>
      <c r="L86" s="110" t="str">
        <f>IF($A86="","",(VLOOKUP($A86,MATRIZASPECTOS[],15,FALSE)))</f>
        <v>3.1. Desarrollo de actividades misionales</v>
      </c>
      <c r="M86" s="165">
        <f>IF($A86="","",(VLOOKUP($A86,MATRIZASPECTOS[],26,FALSE)))</f>
        <v>5</v>
      </c>
      <c r="N86" s="162">
        <f>IF($A86="","",(VLOOKUP($A86,MATRIZASPECTOS[],44,FALSE)))</f>
        <v>5</v>
      </c>
      <c r="O86" s="162">
        <f>IF($A86="","",(VLOOKUP($A86,MATRIZASPECTOS[],62,FALSE)))</f>
        <v>5</v>
      </c>
      <c r="P86" s="109"/>
      <c r="Q86" s="109"/>
      <c r="R86" s="226"/>
    </row>
    <row r="87" spans="1:18" ht="27.75" thickBot="1" x14ac:dyDescent="0.3">
      <c r="A87" s="15">
        <v>84</v>
      </c>
      <c r="B87" s="76" t="str">
        <f>IF(A87="","",(VLOOKUP(A87,MATRIZASPECTOS[],2,FALSE)))</f>
        <v>Delimitación y declaración de áreas de zonas de interés</v>
      </c>
      <c r="C87" s="76" t="str">
        <f>IF(A87="","",(VLOOKUP(A87,MATRIZASPECTOS[],3,FALSE)))</f>
        <v>Generación de residuos</v>
      </c>
      <c r="D87" s="120" t="str">
        <f>IF(A87="","",(VLOOKUP(A87,MATRIZASPECTOS[],4,FALSE)))</f>
        <v>Contaminación por generación de residuos peligrosos</v>
      </c>
      <c r="E87" s="108" t="str">
        <f>IF(A87="","",(VLOOKUP(A87,MATRIZASPECTOS[],6,FALSE)))</f>
        <v>PAR</v>
      </c>
      <c r="F87" s="109" t="str">
        <f>IF($A87="","",(VLOOKUP($A87,MATRIZASPECTOS[],7,FALSE)))</f>
        <v>Sede Central - Bogotá</v>
      </c>
      <c r="G87" s="109" t="str">
        <f>IF($A87="","",(VLOOKUP($A87,MATRIZASPECTOS[],8,FALSE)))</f>
        <v>Torre 4 - Piso 9</v>
      </c>
      <c r="H87" s="109" t="str">
        <f>IF($A87="","",(VLOOKUP($A87,MATRIZASPECTOS[],18,FALSE)))</f>
        <v>Negativo</v>
      </c>
      <c r="I87" s="109" t="str">
        <f>IF(A87="","",(VLOOKUP(A87,MATRIZASPECTOS[],19,FALSE)))</f>
        <v>Geológico - suelo</v>
      </c>
      <c r="J87" s="109" t="str">
        <f>IF(A87="","",(VLOOKUP(A87,MATRIZASPECTOS[],10,FALSE)))</f>
        <v>Situación de emergencia</v>
      </c>
      <c r="K87" s="109" t="str">
        <f>IF($A87="","",(VLOOKUP($A87,MATRIZASPECTOS[],14,FALSE)))</f>
        <v>Residuos infecciosos o de riesgo biológico</v>
      </c>
      <c r="L87" s="110" t="str">
        <f>IF($A87="","",(VLOOKUP($A87,MATRIZASPECTOS[],15,FALSE)))</f>
        <v>3.1. Desarrollo de actividades misionales</v>
      </c>
      <c r="M87" s="165">
        <f>IF($A87="","",(VLOOKUP($A87,MATRIZASPECTOS[],26,FALSE)))</f>
        <v>3</v>
      </c>
      <c r="N87" s="162">
        <f>IF($A87="","",(VLOOKUP($A87,MATRIZASPECTOS[],44,FALSE)))</f>
        <v>3</v>
      </c>
      <c r="O87" s="162">
        <f>IF($A87="","",(VLOOKUP($A87,MATRIZASPECTOS[],62,FALSE)))</f>
        <v>3</v>
      </c>
      <c r="P87" s="109"/>
      <c r="Q87" s="109"/>
      <c r="R87" s="226"/>
    </row>
    <row r="88" spans="1:18" ht="26.25" thickBot="1" x14ac:dyDescent="0.3">
      <c r="A88" s="15">
        <v>85</v>
      </c>
      <c r="B88" s="76" t="str">
        <f>IF(A88="","",(VLOOKUP(A88,MATRIZASPECTOS[],2,FALSE)))</f>
        <v>Gestión de la Inversión Minera</v>
      </c>
      <c r="C88" s="76" t="str">
        <f>IF(A88="","",(VLOOKUP(A88,MATRIZASPECTOS[],3,FALSE)))</f>
        <v>Consumo del recurso hídrico</v>
      </c>
      <c r="D88" s="120" t="str">
        <f>IF(A88="","",(VLOOKUP(A88,MATRIZASPECTOS[],4,FALSE)))</f>
        <v>Agotamiento del recurso hídrico</v>
      </c>
      <c r="E88" s="108" t="str">
        <f>IF(A88="","",(VLOOKUP(A88,MATRIZASPECTOS[],6,FALSE)))</f>
        <v>PAR</v>
      </c>
      <c r="F88" s="109" t="str">
        <f>IF($A88="","",(VLOOKUP($A88,MATRIZASPECTOS[],7,FALSE)))</f>
        <v>Sede Central - Bogotá</v>
      </c>
      <c r="G88" s="109" t="str">
        <f>IF($A88="","",(VLOOKUP($A88,MATRIZASPECTOS[],8,FALSE)))</f>
        <v>Torre 4 - Piso 9</v>
      </c>
      <c r="H88" s="109" t="str">
        <f>IF($A88="","",(VLOOKUP($A88,MATRIZASPECTOS[],18,FALSE)))</f>
        <v>Negativo</v>
      </c>
      <c r="I88" s="109" t="str">
        <f>IF(A88="","",(VLOOKUP(A88,MATRIZASPECTOS[],19,FALSE)))</f>
        <v>Hidrológico - agua</v>
      </c>
      <c r="J88" s="109" t="str">
        <f>IF(A88="","",(VLOOKUP(A88,MATRIZASPECTOS[],10,FALSE)))</f>
        <v>Normal</v>
      </c>
      <c r="K88" s="109" t="str">
        <f>IF($A88="","",(VLOOKUP($A88,MATRIZASPECTOS[],14,FALSE)))</f>
        <v>Agua potable</v>
      </c>
      <c r="L88" s="110" t="str">
        <f>IF($A88="","",(VLOOKUP($A88,MATRIZASPECTOS[],15,FALSE)))</f>
        <v>3.1. Desarrollo de actividades misionales</v>
      </c>
      <c r="M88" s="165">
        <f>IF($A88="","",(VLOOKUP($A88,MATRIZASPECTOS[],26,FALSE)))</f>
        <v>9</v>
      </c>
      <c r="N88" s="162">
        <f>IF($A88="","",(VLOOKUP($A88,MATRIZASPECTOS[],44,FALSE)))</f>
        <v>9</v>
      </c>
      <c r="O88" s="162">
        <f>IF($A88="","",(VLOOKUP($A88,MATRIZASPECTOS[],62,FALSE)))</f>
        <v>3</v>
      </c>
      <c r="P88" s="109"/>
      <c r="Q88" s="109"/>
      <c r="R88" s="226"/>
    </row>
    <row r="89" spans="1:18" ht="26.25" thickBot="1" x14ac:dyDescent="0.3">
      <c r="A89" s="15">
        <v>86</v>
      </c>
      <c r="B89" s="76" t="str">
        <f>IF(A89="","",(VLOOKUP(A89,MATRIZASPECTOS[],2,FALSE)))</f>
        <v>Gestión de la Inversión Minera</v>
      </c>
      <c r="C89" s="76" t="str">
        <f>IF(A89="","",(VLOOKUP(A89,MATRIZASPECTOS[],3,FALSE)))</f>
        <v>Consumo del recurso hídrico</v>
      </c>
      <c r="D89" s="120" t="str">
        <f>IF(A89="","",(VLOOKUP(A89,MATRIZASPECTOS[],4,FALSE)))</f>
        <v>Agotamiento del recurso hídrico</v>
      </c>
      <c r="E89" s="108" t="str">
        <f>IF(A89="","",(VLOOKUP(A89,MATRIZASPECTOS[],6,FALSE)))</f>
        <v>PAR</v>
      </c>
      <c r="F89" s="109" t="str">
        <f>IF($A89="","",(VLOOKUP($A89,MATRIZASPECTOS[],7,FALSE)))</f>
        <v>Sede Central - Bogotá</v>
      </c>
      <c r="G89" s="109" t="str">
        <f>IF($A89="","",(VLOOKUP($A89,MATRIZASPECTOS[],8,FALSE)))</f>
        <v>Torre 4 - Piso 9</v>
      </c>
      <c r="H89" s="109" t="str">
        <f>IF($A89="","",(VLOOKUP($A89,MATRIZASPECTOS[],18,FALSE)))</f>
        <v>Negativo</v>
      </c>
      <c r="I89" s="109" t="str">
        <f>IF(A89="","",(VLOOKUP(A89,MATRIZASPECTOS[],19,FALSE)))</f>
        <v>Hidrológico - agua</v>
      </c>
      <c r="J89" s="109" t="str">
        <f>IF(A89="","",(VLOOKUP(A89,MATRIZASPECTOS[],10,FALSE)))</f>
        <v>Normal</v>
      </c>
      <c r="K89" s="109" t="str">
        <f>IF($A89="","",(VLOOKUP($A89,MATRIZASPECTOS[],14,FALSE)))</f>
        <v>Agua no potable</v>
      </c>
      <c r="L89" s="110" t="str">
        <f>IF($A89="","",(VLOOKUP($A89,MATRIZASPECTOS[],15,FALSE)))</f>
        <v>3.1. Desarrollo de actividades misionales</v>
      </c>
      <c r="M89" s="165">
        <f>IF($A89="","",(VLOOKUP($A89,MATRIZASPECTOS[],26,FALSE)))</f>
        <v>1</v>
      </c>
      <c r="N89" s="162">
        <f>IF($A89="","",(VLOOKUP($A89,MATRIZASPECTOS[],44,FALSE)))</f>
        <v>1</v>
      </c>
      <c r="O89" s="162">
        <f>IF($A89="","",(VLOOKUP($A89,MATRIZASPECTOS[],62,FALSE)))</f>
        <v>1</v>
      </c>
      <c r="P89" s="109"/>
      <c r="Q89" s="109"/>
      <c r="R89" s="226"/>
    </row>
    <row r="90" spans="1:18" ht="27.75" thickBot="1" x14ac:dyDescent="0.3">
      <c r="A90" s="15">
        <v>87</v>
      </c>
      <c r="B90" s="76" t="str">
        <f>IF(A90="","",(VLOOKUP(A90,MATRIZASPECTOS[],2,FALSE)))</f>
        <v>Gestión de la Inversión Minera</v>
      </c>
      <c r="C90" s="76" t="str">
        <f>IF(A90="","",(VLOOKUP(A90,MATRIZASPECTOS[],3,FALSE)))</f>
        <v>Consumo de energía eléctrica</v>
      </c>
      <c r="D90" s="120" t="str">
        <f>IF(A90="","",(VLOOKUP(A90,MATRIZASPECTOS[],4,FALSE)))</f>
        <v>Presión sobre el recurso energético eléctrico</v>
      </c>
      <c r="E90" s="108" t="str">
        <f>IF(A90="","",(VLOOKUP(A90,MATRIZASPECTOS[],6,FALSE)))</f>
        <v>PAR</v>
      </c>
      <c r="F90" s="109" t="str">
        <f>IF($A90="","",(VLOOKUP($A90,MATRIZASPECTOS[],7,FALSE)))</f>
        <v>Sede Central - Bogotá</v>
      </c>
      <c r="G90" s="109" t="str">
        <f>IF($A90="","",(VLOOKUP($A90,MATRIZASPECTOS[],8,FALSE)))</f>
        <v>Torre 4 - Piso 9</v>
      </c>
      <c r="H90" s="109" t="str">
        <f>IF($A90="","",(VLOOKUP($A90,MATRIZASPECTOS[],18,FALSE)))</f>
        <v>Negativo</v>
      </c>
      <c r="I90" s="109" t="str">
        <f>IF(A90="","",(VLOOKUP(A90,MATRIZASPECTOS[],19,FALSE)))</f>
        <v>Hidrológico - agua</v>
      </c>
      <c r="J90" s="109" t="str">
        <f>IF(A90="","",(VLOOKUP(A90,MATRIZASPECTOS[],10,FALSE)))</f>
        <v>Normal</v>
      </c>
      <c r="K90" s="109" t="str">
        <f>IF($A90="","",(VLOOKUP($A90,MATRIZASPECTOS[],14,FALSE)))</f>
        <v>Energía eléctrica</v>
      </c>
      <c r="L90" s="110" t="str">
        <f>IF($A90="","",(VLOOKUP($A90,MATRIZASPECTOS[],15,FALSE)))</f>
        <v>3.1. Desarrollo de actividades misionales</v>
      </c>
      <c r="M90" s="165">
        <f>IF($A90="","",(VLOOKUP($A90,MATRIZASPECTOS[],26,FALSE)))</f>
        <v>25</v>
      </c>
      <c r="N90" s="162">
        <f>IF($A90="","",(VLOOKUP($A90,MATRIZASPECTOS[],44,FALSE)))</f>
        <v>27.632916908773968</v>
      </c>
      <c r="O90" s="162">
        <f>IF($A90="","",(VLOOKUP($A90,MATRIZASPECTOS[],62,FALSE)))</f>
        <v>25.179890141528624</v>
      </c>
      <c r="P90" s="109"/>
      <c r="Q90" s="109"/>
      <c r="R90" s="226"/>
    </row>
    <row r="91" spans="1:18" ht="36.75" thickBot="1" x14ac:dyDescent="0.3">
      <c r="A91" s="15">
        <v>88</v>
      </c>
      <c r="B91" s="76" t="str">
        <f>IF(A91="","",(VLOOKUP(A91,MATRIZASPECTOS[],2,FALSE)))</f>
        <v>Gestión de la Inversión Minera</v>
      </c>
      <c r="C91" s="76" t="str">
        <f>IF(A91="","",(VLOOKUP(A91,MATRIZASPECTOS[],3,FALSE)))</f>
        <v>Consumo de materias primas e insumos</v>
      </c>
      <c r="D91" s="120" t="str">
        <f>IF(A91="","",(VLOOKUP(A91,MATRIZASPECTOS[],4,FALSE)))</f>
        <v>Agotamiento de los recursos naturales no renovables</v>
      </c>
      <c r="E91" s="108" t="str">
        <f>IF(A91="","",(VLOOKUP(A91,MATRIZASPECTOS[],6,FALSE)))</f>
        <v>PAR</v>
      </c>
      <c r="F91" s="109" t="str">
        <f>IF($A91="","",(VLOOKUP($A91,MATRIZASPECTOS[],7,FALSE)))</f>
        <v>Sede Central - Bogotá</v>
      </c>
      <c r="G91" s="109" t="str">
        <f>IF($A91="","",(VLOOKUP($A91,MATRIZASPECTOS[],8,FALSE)))</f>
        <v>Torre 4 - Piso 9</v>
      </c>
      <c r="H91" s="109" t="str">
        <f>IF($A91="","",(VLOOKUP($A91,MATRIZASPECTOS[],18,FALSE)))</f>
        <v>Negativo</v>
      </c>
      <c r="I91" s="109" t="str">
        <f>IF(A91="","",(VLOOKUP(A91,MATRIZASPECTOS[],19,FALSE)))</f>
        <v>Biológico - biodiversidad</v>
      </c>
      <c r="J91" s="109" t="str">
        <f>IF(A91="","",(VLOOKUP(A91,MATRIZASPECTOS[],10,FALSE)))</f>
        <v>Normal</v>
      </c>
      <c r="K91" s="109" t="str">
        <f>IF($A91="","",(VLOOKUP($A91,MATRIZASPECTOS[],14,FALSE)))</f>
        <v>Papel</v>
      </c>
      <c r="L91" s="110" t="str">
        <f>IF($A91="","",(VLOOKUP($A91,MATRIZASPECTOS[],15,FALSE)))</f>
        <v>1. Adquisición y movilización de insumos y equipos</v>
      </c>
      <c r="M91" s="165">
        <f>IF($A91="","",(VLOOKUP($A91,MATRIZASPECTOS[],26,FALSE)))</f>
        <v>15</v>
      </c>
      <c r="N91" s="162">
        <f>IF($A91="","",(VLOOKUP($A91,MATRIZASPECTOS[],44,FALSE)))</f>
        <v>15</v>
      </c>
      <c r="O91" s="162">
        <f>IF($A91="","",(VLOOKUP($A91,MATRIZASPECTOS[],62,FALSE)))</f>
        <v>9</v>
      </c>
      <c r="P91" s="109"/>
      <c r="Q91" s="109"/>
      <c r="R91" s="226"/>
    </row>
    <row r="92" spans="1:18" ht="36.75" thickBot="1" x14ac:dyDescent="0.3">
      <c r="A92" s="15">
        <v>89</v>
      </c>
      <c r="B92" s="76" t="str">
        <f>IF(A92="","",(VLOOKUP(A92,MATRIZASPECTOS[],2,FALSE)))</f>
        <v>Gestión de la Inversión Minera</v>
      </c>
      <c r="C92" s="76" t="str">
        <f>IF(A92="","",(VLOOKUP(A92,MATRIZASPECTOS[],3,FALSE)))</f>
        <v>Consumo de materias primas e insumos</v>
      </c>
      <c r="D92" s="120" t="str">
        <f>IF(A92="","",(VLOOKUP(A92,MATRIZASPECTOS[],4,FALSE)))</f>
        <v>Agotamiento general de los recursos naturales</v>
      </c>
      <c r="E92" s="108" t="str">
        <f>IF(A92="","",(VLOOKUP(A92,MATRIZASPECTOS[],6,FALSE)))</f>
        <v>PAR</v>
      </c>
      <c r="F92" s="109" t="str">
        <f>IF($A92="","",(VLOOKUP($A92,MATRIZASPECTOS[],7,FALSE)))</f>
        <v>Sede Central - Bogotá</v>
      </c>
      <c r="G92" s="109" t="str">
        <f>IF($A92="","",(VLOOKUP($A92,MATRIZASPECTOS[],8,FALSE)))</f>
        <v>Torre 4 - Piso 9</v>
      </c>
      <c r="H92" s="109" t="str">
        <f>IF($A92="","",(VLOOKUP($A92,MATRIZASPECTOS[],18,FALSE)))</f>
        <v>Negativo</v>
      </c>
      <c r="I92" s="109" t="str">
        <f>IF(A92="","",(VLOOKUP(A92,MATRIZASPECTOS[],19,FALSE)))</f>
        <v>Biológico - biodiversidad</v>
      </c>
      <c r="J92" s="109" t="str">
        <f>IF(A92="","",(VLOOKUP(A92,MATRIZASPECTOS[],10,FALSE)))</f>
        <v>Normal</v>
      </c>
      <c r="K92" s="109" t="str">
        <f>IF($A92="","",(VLOOKUP($A92,MATRIZASPECTOS[],14,FALSE)))</f>
        <v>Elementos pequeños de oficina</v>
      </c>
      <c r="L92" s="110" t="str">
        <f>IF($A92="","",(VLOOKUP($A92,MATRIZASPECTOS[],15,FALSE)))</f>
        <v>1. Adquisición y movilización de insumos y equipos</v>
      </c>
      <c r="M92" s="165">
        <f>IF($A92="","",(VLOOKUP($A92,MATRIZASPECTOS[],26,FALSE)))</f>
        <v>3</v>
      </c>
      <c r="N92" s="162">
        <f>IF($A92="","",(VLOOKUP($A92,MATRIZASPECTOS[],44,FALSE)))</f>
        <v>3</v>
      </c>
      <c r="O92" s="162">
        <f>IF($A92="","",(VLOOKUP($A92,MATRIZASPECTOS[],62,FALSE)))</f>
        <v>1</v>
      </c>
      <c r="P92" s="109"/>
      <c r="Q92" s="109"/>
      <c r="R92" s="226"/>
    </row>
    <row r="93" spans="1:18" ht="36.75" thickBot="1" x14ac:dyDescent="0.3">
      <c r="A93" s="15">
        <v>90</v>
      </c>
      <c r="B93" s="76" t="str">
        <f>IF(A93="","",(VLOOKUP(A93,MATRIZASPECTOS[],2,FALSE)))</f>
        <v>Gestión de la Inversión Minera</v>
      </c>
      <c r="C93" s="76" t="str">
        <f>IF(A93="","",(VLOOKUP(A93,MATRIZASPECTOS[],3,FALSE)))</f>
        <v>Consumo de materias primas e insumos</v>
      </c>
      <c r="D93" s="120" t="str">
        <f>IF(A93="","",(VLOOKUP(A93,MATRIZASPECTOS[],4,FALSE)))</f>
        <v>Agotamiento de los recursos naturales no renovables</v>
      </c>
      <c r="E93" s="108" t="str">
        <f>IF(A93="","",(VLOOKUP(A93,MATRIZASPECTOS[],6,FALSE)))</f>
        <v>PAR</v>
      </c>
      <c r="F93" s="109" t="str">
        <f>IF($A93="","",(VLOOKUP($A93,MATRIZASPECTOS[],7,FALSE)))</f>
        <v>Sede Central - Bogotá</v>
      </c>
      <c r="G93" s="109" t="str">
        <f>IF($A93="","",(VLOOKUP($A93,MATRIZASPECTOS[],8,FALSE)))</f>
        <v>Torre 4 - Piso 9</v>
      </c>
      <c r="H93" s="109" t="str">
        <f>IF($A93="","",(VLOOKUP($A93,MATRIZASPECTOS[],18,FALSE)))</f>
        <v>Negativo</v>
      </c>
      <c r="I93" s="109" t="str">
        <f>IF(A93="","",(VLOOKUP(A93,MATRIZASPECTOS[],19,FALSE)))</f>
        <v>Biológico - biodiversidad</v>
      </c>
      <c r="J93" s="109" t="str">
        <f>IF(A93="","",(VLOOKUP(A93,MATRIZASPECTOS[],10,FALSE)))</f>
        <v>Normal</v>
      </c>
      <c r="K93" s="109" t="str">
        <f>IF($A93="","",(VLOOKUP($A93,MATRIZASPECTOS[],14,FALSE)))</f>
        <v>Movilización terrestre</v>
      </c>
      <c r="L93" s="110" t="str">
        <f>IF($A93="","",(VLOOKUP($A93,MATRIZASPECTOS[],15,FALSE)))</f>
        <v>2. Movilización para el desarrollo de actividades</v>
      </c>
      <c r="M93" s="165">
        <f>IF($A93="","",(VLOOKUP($A93,MATRIZASPECTOS[],26,FALSE)))</f>
        <v>15</v>
      </c>
      <c r="N93" s="162">
        <f>IF($A93="","",(VLOOKUP($A93,MATRIZASPECTOS[],44,FALSE)))</f>
        <v>15</v>
      </c>
      <c r="O93" s="162">
        <f>IF($A93="","",(VLOOKUP($A93,MATRIZASPECTOS[],62,FALSE)))</f>
        <v>9</v>
      </c>
      <c r="P93" s="109"/>
      <c r="Q93" s="109"/>
      <c r="R93" s="226"/>
    </row>
    <row r="94" spans="1:18" ht="36.75" thickBot="1" x14ac:dyDescent="0.3">
      <c r="A94" s="15">
        <v>91</v>
      </c>
      <c r="B94" s="76" t="str">
        <f>IF(A94="","",(VLOOKUP(A94,MATRIZASPECTOS[],2,FALSE)))</f>
        <v>Gestión de la Inversión Minera</v>
      </c>
      <c r="C94" s="76" t="str">
        <f>IF(A94="","",(VLOOKUP(A94,MATRIZASPECTOS[],3,FALSE)))</f>
        <v>Consumo de materias primas e insumos</v>
      </c>
      <c r="D94" s="120" t="str">
        <f>IF(A94="","",(VLOOKUP(A94,MATRIZASPECTOS[],4,FALSE)))</f>
        <v>Agotamiento de los recursos naturales no renovables</v>
      </c>
      <c r="E94" s="108" t="str">
        <f>IF(A94="","",(VLOOKUP(A94,MATRIZASPECTOS[],6,FALSE)))</f>
        <v>PAR</v>
      </c>
      <c r="F94" s="109" t="str">
        <f>IF($A94="","",(VLOOKUP($A94,MATRIZASPECTOS[],7,FALSE)))</f>
        <v>Sede Central - Bogotá</v>
      </c>
      <c r="G94" s="109" t="str">
        <f>IF($A94="","",(VLOOKUP($A94,MATRIZASPECTOS[],8,FALSE)))</f>
        <v>Torre 4 - Piso 9</v>
      </c>
      <c r="H94" s="109" t="str">
        <f>IF($A94="","",(VLOOKUP($A94,MATRIZASPECTOS[],18,FALSE)))</f>
        <v>Negativo</v>
      </c>
      <c r="I94" s="109" t="str">
        <f>IF(A94="","",(VLOOKUP(A94,MATRIZASPECTOS[],19,FALSE)))</f>
        <v>Biológico - biodiversidad</v>
      </c>
      <c r="J94" s="109" t="str">
        <f>IF(A94="","",(VLOOKUP(A94,MATRIZASPECTOS[],10,FALSE)))</f>
        <v>Normal</v>
      </c>
      <c r="K94" s="109" t="str">
        <f>IF($A94="","",(VLOOKUP($A94,MATRIZASPECTOS[],14,FALSE)))</f>
        <v>Movilización aérea</v>
      </c>
      <c r="L94" s="110" t="str">
        <f>IF($A94="","",(VLOOKUP($A94,MATRIZASPECTOS[],15,FALSE)))</f>
        <v>2. Movilización para el desarrollo de actividades</v>
      </c>
      <c r="M94" s="165">
        <f>IF($A94="","",(VLOOKUP($A94,MATRIZASPECTOS[],26,FALSE)))</f>
        <v>15</v>
      </c>
      <c r="N94" s="162">
        <f>IF($A94="","",(VLOOKUP($A94,MATRIZASPECTOS[],44,FALSE)))</f>
        <v>15</v>
      </c>
      <c r="O94" s="162">
        <f>IF($A94="","",(VLOOKUP($A94,MATRIZASPECTOS[],62,FALSE)))</f>
        <v>9</v>
      </c>
      <c r="P94" s="109"/>
      <c r="Q94" s="109"/>
      <c r="R94" s="226"/>
    </row>
    <row r="95" spans="1:18" ht="36.75" thickBot="1" x14ac:dyDescent="0.3">
      <c r="A95" s="15">
        <v>92</v>
      </c>
      <c r="B95" s="76" t="str">
        <f>IF(A95="","",(VLOOKUP(A95,MATRIZASPECTOS[],2,FALSE)))</f>
        <v>Gestión de la Inversión Minera</v>
      </c>
      <c r="C95" s="76" t="str">
        <f>IF(A95="","",(VLOOKUP(A95,MATRIZASPECTOS[],3,FALSE)))</f>
        <v>Consumo de materias primas e insumos</v>
      </c>
      <c r="D95" s="120" t="str">
        <f>IF(A95="","",(VLOOKUP(A95,MATRIZASPECTOS[],4,FALSE)))</f>
        <v>Agotamiento general de los recursos naturales</v>
      </c>
      <c r="E95" s="108" t="str">
        <f>IF(A95="","",(VLOOKUP(A95,MATRIZASPECTOS[],6,FALSE)))</f>
        <v>PAR</v>
      </c>
      <c r="F95" s="109" t="str">
        <f>IF($A95="","",(VLOOKUP($A95,MATRIZASPECTOS[],7,FALSE)))</f>
        <v>Sede Central - Bogotá</v>
      </c>
      <c r="G95" s="109" t="str">
        <f>IF($A95="","",(VLOOKUP($A95,MATRIZASPECTOS[],8,FALSE)))</f>
        <v>Torre 4 - Piso 9</v>
      </c>
      <c r="H95" s="109" t="str">
        <f>IF($A95="","",(VLOOKUP($A95,MATRIZASPECTOS[],18,FALSE)))</f>
        <v>Negativo</v>
      </c>
      <c r="I95" s="109" t="str">
        <f>IF(A95="","",(VLOOKUP(A95,MATRIZASPECTOS[],19,FALSE)))</f>
        <v>Biológico - biodiversidad</v>
      </c>
      <c r="J95" s="109" t="str">
        <f>IF(A95="","",(VLOOKUP(A95,MATRIZASPECTOS[],10,FALSE)))</f>
        <v>Normal</v>
      </c>
      <c r="K95" s="109" t="str">
        <f>IF($A95="","",(VLOOKUP($A95,MATRIZASPECTOS[],14,FALSE)))</f>
        <v>Computadores y perifericos</v>
      </c>
      <c r="L95" s="110" t="str">
        <f>IF($A95="","",(VLOOKUP($A95,MATRIZASPECTOS[],15,FALSE)))</f>
        <v>1. Adquisición y movilización de insumos y equipos</v>
      </c>
      <c r="M95" s="165">
        <f>IF($A95="","",(VLOOKUP($A95,MATRIZASPECTOS[],26,FALSE)))</f>
        <v>5</v>
      </c>
      <c r="N95" s="162">
        <f>IF($A95="","",(VLOOKUP($A95,MATRIZASPECTOS[],44,FALSE)))</f>
        <v>5</v>
      </c>
      <c r="O95" s="162">
        <f>IF($A95="","",(VLOOKUP($A95,MATRIZASPECTOS[],62,FALSE)))</f>
        <v>5</v>
      </c>
      <c r="P95" s="109"/>
      <c r="Q95" s="109"/>
      <c r="R95" s="226"/>
    </row>
    <row r="96" spans="1:18" ht="36.75" thickBot="1" x14ac:dyDescent="0.3">
      <c r="A96" s="15">
        <v>93</v>
      </c>
      <c r="B96" s="76" t="str">
        <f>IF(A96="","",(VLOOKUP(A96,MATRIZASPECTOS[],2,FALSE)))</f>
        <v>Gestión de la Inversión Minera</v>
      </c>
      <c r="C96" s="76" t="str">
        <f>IF(A96="","",(VLOOKUP(A96,MATRIZASPECTOS[],3,FALSE)))</f>
        <v>Consumo de materias primas e insumos</v>
      </c>
      <c r="D96" s="120" t="str">
        <f>IF(A96="","",(VLOOKUP(A96,MATRIZASPECTOS[],4,FALSE)))</f>
        <v>Agotamiento general de los recursos naturales</v>
      </c>
      <c r="E96" s="108" t="str">
        <f>IF(A96="","",(VLOOKUP(A96,MATRIZASPECTOS[],6,FALSE)))</f>
        <v>PAR</v>
      </c>
      <c r="F96" s="109" t="str">
        <f>IF($A96="","",(VLOOKUP($A96,MATRIZASPECTOS[],7,FALSE)))</f>
        <v>Sede Central - Bogotá</v>
      </c>
      <c r="G96" s="109" t="str">
        <f>IF($A96="","",(VLOOKUP($A96,MATRIZASPECTOS[],8,FALSE)))</f>
        <v>Torre 4 - Piso 9</v>
      </c>
      <c r="H96" s="109" t="str">
        <f>IF($A96="","",(VLOOKUP($A96,MATRIZASPECTOS[],18,FALSE)))</f>
        <v>Negativo</v>
      </c>
      <c r="I96" s="109" t="str">
        <f>IF(A96="","",(VLOOKUP(A96,MATRIZASPECTOS[],19,FALSE)))</f>
        <v>Biológico - biodiversidad</v>
      </c>
      <c r="J96" s="109" t="str">
        <f>IF(A96="","",(VLOOKUP(A96,MATRIZASPECTOS[],10,FALSE)))</f>
        <v>Normal</v>
      </c>
      <c r="K96" s="109" t="str">
        <f>IF($A96="","",(VLOOKUP($A96,MATRIZASPECTOS[],14,FALSE)))</f>
        <v>Mobiliario de oficina</v>
      </c>
      <c r="L96" s="110" t="str">
        <f>IF($A96="","",(VLOOKUP($A96,MATRIZASPECTOS[],15,FALSE)))</f>
        <v>1. Adquisición y movilización de insumos y equipos</v>
      </c>
      <c r="M96" s="165">
        <f>IF($A96="","",(VLOOKUP($A96,MATRIZASPECTOS[],26,FALSE)))</f>
        <v>9</v>
      </c>
      <c r="N96" s="162">
        <f>IF($A96="","",(VLOOKUP($A96,MATRIZASPECTOS[],44,FALSE)))</f>
        <v>9</v>
      </c>
      <c r="O96" s="162">
        <f>IF($A96="","",(VLOOKUP($A96,MATRIZASPECTOS[],62,FALSE)))</f>
        <v>9</v>
      </c>
      <c r="P96" s="109"/>
      <c r="Q96" s="109"/>
      <c r="R96" s="226"/>
    </row>
    <row r="97" spans="1:18" ht="26.25" thickBot="1" x14ac:dyDescent="0.3">
      <c r="A97" s="15">
        <v>94</v>
      </c>
      <c r="B97" s="76" t="str">
        <f>IF(A97="","",(VLOOKUP(A97,MATRIZASPECTOS[],2,FALSE)))</f>
        <v>Gestión de la Inversión Minera</v>
      </c>
      <c r="C97" s="76" t="str">
        <f>IF(A97="","",(VLOOKUP(A97,MATRIZASPECTOS[],3,FALSE)))</f>
        <v>Generación de empleo</v>
      </c>
      <c r="D97" s="120" t="str">
        <f>IF(A97="","",(VLOOKUP(A97,MATRIZASPECTOS[],4,FALSE)))</f>
        <v>Desarrollo económico y social</v>
      </c>
      <c r="E97" s="108" t="str">
        <f>IF(A97="","",(VLOOKUP(A97,MATRIZASPECTOS[],6,FALSE)))</f>
        <v>PAR</v>
      </c>
      <c r="F97" s="109" t="str">
        <f>IF($A97="","",(VLOOKUP($A97,MATRIZASPECTOS[],7,FALSE)))</f>
        <v>Sede Central - Bogotá</v>
      </c>
      <c r="G97" s="109" t="str">
        <f>IF($A97="","",(VLOOKUP($A97,MATRIZASPECTOS[],8,FALSE)))</f>
        <v>Torre 4 - Piso 9</v>
      </c>
      <c r="H97" s="109" t="str">
        <f>IF($A97="","",(VLOOKUP($A97,MATRIZASPECTOS[],18,FALSE)))</f>
        <v>Positivo</v>
      </c>
      <c r="I97" s="109" t="str">
        <f>IF(A97="","",(VLOOKUP(A97,MATRIZASPECTOS[],19,FALSE)))</f>
        <v>Sociocultural - social</v>
      </c>
      <c r="J97" s="109" t="str">
        <f>IF(A97="","",(VLOOKUP(A97,MATRIZASPECTOS[],10,FALSE)))</f>
        <v>Normal</v>
      </c>
      <c r="K97" s="109" t="str">
        <f>IF($A97="","",(VLOOKUP($A97,MATRIZASPECTOS[],14,FALSE)))</f>
        <v>Recurso humano</v>
      </c>
      <c r="L97" s="110" t="str">
        <f>IF($A97="","",(VLOOKUP($A97,MATRIZASPECTOS[],15,FALSE)))</f>
        <v>3.1. Desarrollo de actividades misionales</v>
      </c>
      <c r="M97" s="165">
        <f>IF($A97="","",(VLOOKUP($A97,MATRIZASPECTOS[],26,FALSE)))</f>
        <v>15</v>
      </c>
      <c r="N97" s="162">
        <f>IF($A97="","",(VLOOKUP($A97,MATRIZASPECTOS[],44,FALSE)))</f>
        <v>15</v>
      </c>
      <c r="O97" s="162">
        <f>IF($A97="","",(VLOOKUP($A97,MATRIZASPECTOS[],62,FALSE)))</f>
        <v>15</v>
      </c>
      <c r="P97" s="109"/>
      <c r="Q97" s="109"/>
      <c r="R97" s="226"/>
    </row>
    <row r="98" spans="1:18" ht="36.75" thickBot="1" x14ac:dyDescent="0.3">
      <c r="A98" s="15">
        <v>95</v>
      </c>
      <c r="B98" s="76" t="str">
        <f>IF(A98="","",(VLOOKUP(A98,MATRIZASPECTOS[],2,FALSE)))</f>
        <v>Gestión de la Inversión Minera</v>
      </c>
      <c r="C98" s="76" t="str">
        <f>IF(A98="","",(VLOOKUP(A98,MATRIZASPECTOS[],3,FALSE)))</f>
        <v>Consumo de materias primas e insumos</v>
      </c>
      <c r="D98" s="120" t="str">
        <f>IF(A98="","",(VLOOKUP(A98,MATRIZASPECTOS[],4,FALSE)))</f>
        <v>Agotamiento general de los recursos naturales</v>
      </c>
      <c r="E98" s="108" t="str">
        <f>IF(A98="","",(VLOOKUP(A98,MATRIZASPECTOS[],6,FALSE)))</f>
        <v>PAR</v>
      </c>
      <c r="F98" s="109" t="str">
        <f>IF($A98="","",(VLOOKUP($A98,MATRIZASPECTOS[],7,FALSE)))</f>
        <v>Sede Central - Bogotá</v>
      </c>
      <c r="G98" s="109" t="str">
        <f>IF($A98="","",(VLOOKUP($A98,MATRIZASPECTOS[],8,FALSE)))</f>
        <v>Torre 4 - Piso 9</v>
      </c>
      <c r="H98" s="109" t="str">
        <f>IF($A98="","",(VLOOKUP($A98,MATRIZASPECTOS[],18,FALSE)))</f>
        <v>Negativo</v>
      </c>
      <c r="I98" s="109" t="str">
        <f>IF(A98="","",(VLOOKUP(A98,MATRIZASPECTOS[],19,FALSE)))</f>
        <v>Biológico - biodiversidad</v>
      </c>
      <c r="J98" s="109" t="str">
        <f>IF(A98="","",(VLOOKUP(A98,MATRIZASPECTOS[],10,FALSE)))</f>
        <v>Normal</v>
      </c>
      <c r="K98" s="109" t="str">
        <f>IF($A98="","",(VLOOKUP($A98,MATRIZASPECTOS[],14,FALSE)))</f>
        <v>Material POP (Point of Purchase)</v>
      </c>
      <c r="L98" s="110" t="str">
        <f>IF($A98="","",(VLOOKUP($A98,MATRIZASPECTOS[],15,FALSE)))</f>
        <v>3.1. Desarrollo de actividades misionales</v>
      </c>
      <c r="M98" s="165">
        <f>IF($A98="","",(VLOOKUP($A98,MATRIZASPECTOS[],26,FALSE)))</f>
        <v>25</v>
      </c>
      <c r="N98" s="162">
        <f>IF($A98="","",(VLOOKUP($A98,MATRIZASPECTOS[],44,FALSE)))</f>
        <v>25</v>
      </c>
      <c r="O98" s="162">
        <f>IF($A98="","",(VLOOKUP($A98,MATRIZASPECTOS[],62,FALSE)))</f>
        <v>9</v>
      </c>
      <c r="P98" s="109"/>
      <c r="Q98" s="109"/>
      <c r="R98" s="226"/>
    </row>
    <row r="99" spans="1:18" ht="36.75" thickBot="1" x14ac:dyDescent="0.3">
      <c r="A99" s="15">
        <v>96</v>
      </c>
      <c r="B99" s="76" t="str">
        <f>IF(A99="","",(VLOOKUP(A99,MATRIZASPECTOS[],2,FALSE)))</f>
        <v>Gestión de la Inversión Minera</v>
      </c>
      <c r="C99" s="76" t="str">
        <f>IF(A99="","",(VLOOKUP(A99,MATRIZASPECTOS[],3,FALSE)))</f>
        <v>Consumo de materias primas e insumos</v>
      </c>
      <c r="D99" s="120" t="str">
        <f>IF(A99="","",(VLOOKUP(A99,MATRIZASPECTOS[],4,FALSE)))</f>
        <v>Agotamiento general de los recursos naturales</v>
      </c>
      <c r="E99" s="108" t="str">
        <f>IF(A99="","",(VLOOKUP(A99,MATRIZASPECTOS[],6,FALSE)))</f>
        <v>PAR</v>
      </c>
      <c r="F99" s="109" t="str">
        <f>IF($A99="","",(VLOOKUP($A99,MATRIZASPECTOS[],7,FALSE)))</f>
        <v>Sede Central - Bogotá</v>
      </c>
      <c r="G99" s="109" t="str">
        <f>IF($A99="","",(VLOOKUP($A99,MATRIZASPECTOS[],8,FALSE)))</f>
        <v>Torre 4 - Piso 9</v>
      </c>
      <c r="H99" s="109" t="str">
        <f>IF($A99="","",(VLOOKUP($A99,MATRIZASPECTOS[],18,FALSE)))</f>
        <v>Negativo</v>
      </c>
      <c r="I99" s="109" t="str">
        <f>IF(A99="","",(VLOOKUP(A99,MATRIZASPECTOS[],19,FALSE)))</f>
        <v>Biológico - biodiversidad</v>
      </c>
      <c r="J99" s="109" t="str">
        <f>IF(A99="","",(VLOOKUP(A99,MATRIZASPECTOS[],10,FALSE)))</f>
        <v>Normal</v>
      </c>
      <c r="K99" s="109" t="str">
        <f>IF($A99="","",(VLOOKUP($A99,MATRIZASPECTOS[],14,FALSE)))</f>
        <v>Elementos de protección personal</v>
      </c>
      <c r="L99" s="110" t="str">
        <f>IF($A99="","",(VLOOKUP($A99,MATRIZASPECTOS[],15,FALSE)))</f>
        <v>3.1. Desarrollo de actividades misionales</v>
      </c>
      <c r="M99" s="165">
        <f>IF($A99="","",(VLOOKUP($A99,MATRIZASPECTOS[],26,FALSE)))</f>
        <v>9</v>
      </c>
      <c r="N99" s="162">
        <f>IF($A99="","",(VLOOKUP($A99,MATRIZASPECTOS[],44,FALSE)))</f>
        <v>9</v>
      </c>
      <c r="O99" s="162">
        <f>IF($A99="","",(VLOOKUP($A99,MATRIZASPECTOS[],62,FALSE)))</f>
        <v>25</v>
      </c>
      <c r="P99" s="109"/>
      <c r="Q99" s="109"/>
      <c r="R99" s="226"/>
    </row>
    <row r="100" spans="1:18" ht="36.75" thickBot="1" x14ac:dyDescent="0.3">
      <c r="A100" s="15">
        <v>97</v>
      </c>
      <c r="B100" s="76" t="str">
        <f>IF(A100="","",(VLOOKUP(A100,MATRIZASPECTOS[],2,FALSE)))</f>
        <v>Gestión de la Inversión Minera</v>
      </c>
      <c r="C100" s="76" t="str">
        <f>IF(A100="","",(VLOOKUP(A100,MATRIZASPECTOS[],3,FALSE)))</f>
        <v>Generación de vertimientos</v>
      </c>
      <c r="D100" s="120" t="str">
        <f>IF(A100="","",(VLOOKUP(A100,MATRIZASPECTOS[],4,FALSE)))</f>
        <v>Contaminación por descarga de aguas residuales domésticas</v>
      </c>
      <c r="E100" s="108" t="str">
        <f>IF(A100="","",(VLOOKUP(A100,MATRIZASPECTOS[],6,FALSE)))</f>
        <v>PAR</v>
      </c>
      <c r="F100" s="109" t="str">
        <f>IF($A100="","",(VLOOKUP($A100,MATRIZASPECTOS[],7,FALSE)))</f>
        <v>Sede Central - Bogotá</v>
      </c>
      <c r="G100" s="109" t="str">
        <f>IF($A100="","",(VLOOKUP($A100,MATRIZASPECTOS[],8,FALSE)))</f>
        <v>Torre 4 - Piso 9</v>
      </c>
      <c r="H100" s="109" t="str">
        <f>IF($A100="","",(VLOOKUP($A100,MATRIZASPECTOS[],18,FALSE)))</f>
        <v>Negativo</v>
      </c>
      <c r="I100" s="109" t="str">
        <f>IF(A100="","",(VLOOKUP(A100,MATRIZASPECTOS[],19,FALSE)))</f>
        <v>Hidrológico - agua</v>
      </c>
      <c r="J100" s="109" t="str">
        <f>IF(A100="","",(VLOOKUP(A100,MATRIZASPECTOS[],10,FALSE)))</f>
        <v>Normal</v>
      </c>
      <c r="K100" s="109" t="str">
        <f>IF($A100="","",(VLOOKUP($A100,MATRIZASPECTOS[],14,FALSE)))</f>
        <v>Aguas residuales domésticas</v>
      </c>
      <c r="L100" s="110" t="str">
        <f>IF($A100="","",(VLOOKUP($A100,MATRIZASPECTOS[],15,FALSE)))</f>
        <v>3.1. Desarrollo de actividades misionales</v>
      </c>
      <c r="M100" s="165">
        <f>IF($A100="","",(VLOOKUP($A100,MATRIZASPECTOS[],26,FALSE)))</f>
        <v>15</v>
      </c>
      <c r="N100" s="162">
        <f>IF($A100="","",(VLOOKUP($A100,MATRIZASPECTOS[],44,FALSE)))</f>
        <v>15</v>
      </c>
      <c r="O100" s="162">
        <f>IF($A100="","",(VLOOKUP($A100,MATRIZASPECTOS[],62,FALSE)))</f>
        <v>3</v>
      </c>
      <c r="P100" s="109"/>
      <c r="Q100" s="109"/>
      <c r="R100" s="226"/>
    </row>
    <row r="101" spans="1:18" ht="27.75" thickBot="1" x14ac:dyDescent="0.3">
      <c r="A101" s="15">
        <v>98</v>
      </c>
      <c r="B101" s="76" t="str">
        <f>IF(A101="","",(VLOOKUP(A101,MATRIZASPECTOS[],2,FALSE)))</f>
        <v>Gestión de la Inversión Minera</v>
      </c>
      <c r="C101" s="76" t="str">
        <f>IF(A101="","",(VLOOKUP(A101,MATRIZASPECTOS[],3,FALSE)))</f>
        <v>Generación de residuos</v>
      </c>
      <c r="D101" s="120" t="str">
        <f>IF(A101="","",(VLOOKUP(A101,MATRIZASPECTOS[],4,FALSE)))</f>
        <v>Contaminación por generación de residuos ordinarios</v>
      </c>
      <c r="E101" s="108" t="str">
        <f>IF(A101="","",(VLOOKUP(A101,MATRIZASPECTOS[],6,FALSE)))</f>
        <v>PAR</v>
      </c>
      <c r="F101" s="109" t="str">
        <f>IF($A101="","",(VLOOKUP($A101,MATRIZASPECTOS[],7,FALSE)))</f>
        <v>Sede Central - Bogotá</v>
      </c>
      <c r="G101" s="109" t="str">
        <f>IF($A101="","",(VLOOKUP($A101,MATRIZASPECTOS[],8,FALSE)))</f>
        <v>Torre 4 - Piso 9</v>
      </c>
      <c r="H101" s="109" t="str">
        <f>IF($A101="","",(VLOOKUP($A101,MATRIZASPECTOS[],18,FALSE)))</f>
        <v>Negativo</v>
      </c>
      <c r="I101" s="109" t="str">
        <f>IF(A101="","",(VLOOKUP(A101,MATRIZASPECTOS[],19,FALSE)))</f>
        <v>Geológico - suelo</v>
      </c>
      <c r="J101" s="109" t="str">
        <f>IF(A101="","",(VLOOKUP(A101,MATRIZASPECTOS[],10,FALSE)))</f>
        <v>Normal</v>
      </c>
      <c r="K101" s="109" t="str">
        <f>IF($A101="","",(VLOOKUP($A101,MATRIZASPECTOS[],14,FALSE)))</f>
        <v>Residuos ordinarios</v>
      </c>
      <c r="L101" s="110" t="str">
        <f>IF($A101="","",(VLOOKUP($A101,MATRIZASPECTOS[],15,FALSE)))</f>
        <v>3.1. Desarrollo de actividades misionales</v>
      </c>
      <c r="M101" s="165">
        <f>IF($A101="","",(VLOOKUP($A101,MATRIZASPECTOS[],26,FALSE)))</f>
        <v>25</v>
      </c>
      <c r="N101" s="162">
        <f>IF($A101="","",(VLOOKUP($A101,MATRIZASPECTOS[],44,FALSE)))</f>
        <v>19.072164948453608</v>
      </c>
      <c r="O101" s="162">
        <f>IF($A101="","",(VLOOKUP($A101,MATRIZASPECTOS[],62,FALSE)))</f>
        <v>6.2956735977634128</v>
      </c>
      <c r="P101" s="109"/>
      <c r="Q101" s="109"/>
      <c r="R101" s="226"/>
    </row>
    <row r="102" spans="1:18" ht="51.75" thickBot="1" x14ac:dyDescent="0.3">
      <c r="A102" s="15">
        <v>99</v>
      </c>
      <c r="B102" s="76" t="str">
        <f>IF(A102="","",(VLOOKUP(A102,MATRIZASPECTOS[],2,FALSE)))</f>
        <v>Gestión de la Inversión Minera</v>
      </c>
      <c r="C102" s="76" t="str">
        <f>IF(A102="","",(VLOOKUP(A102,MATRIZASPECTOS[],3,FALSE)))</f>
        <v>Generación de residuos</v>
      </c>
      <c r="D102" s="120" t="str">
        <f>IF(A102="","",(VLOOKUP(A102,MATRIZASPECTOS[],4,FALSE)))</f>
        <v>Aprovechamiento de residuos reutilizables</v>
      </c>
      <c r="E102" s="108" t="str">
        <f>IF(A102="","",(VLOOKUP(A102,MATRIZASPECTOS[],6,FALSE)))</f>
        <v>PAR</v>
      </c>
      <c r="F102" s="109" t="str">
        <f>IF($A102="","",(VLOOKUP($A102,MATRIZASPECTOS[],7,FALSE)))</f>
        <v>Sede Central - Bogotá</v>
      </c>
      <c r="G102" s="109" t="str">
        <f>IF($A102="","",(VLOOKUP($A102,MATRIZASPECTOS[],8,FALSE)))</f>
        <v>Torre 4 - Piso 9</v>
      </c>
      <c r="H102" s="109" t="str">
        <f>IF($A102="","",(VLOOKUP($A102,MATRIZASPECTOS[],18,FALSE)))</f>
        <v>Positivo</v>
      </c>
      <c r="I102" s="109" t="str">
        <f>IF(A102="","",(VLOOKUP(A102,MATRIZASPECTOS[],19,FALSE)))</f>
        <v>Geológico - suelo</v>
      </c>
      <c r="J102" s="109" t="str">
        <f>IF(A102="","",(VLOOKUP(A102,MATRIZASPECTOS[],10,FALSE)))</f>
        <v>Normal</v>
      </c>
      <c r="K102" s="109" t="str">
        <f>IF($A102="","",(VLOOKUP($A102,MATRIZASPECTOS[],14,FALSE)))</f>
        <v>Residuos reutilizables (papel, cartón, vidrio, plástico rigido, plástico flexible)</v>
      </c>
      <c r="L102" s="110" t="str">
        <f>IF($A102="","",(VLOOKUP($A102,MATRIZASPECTOS[],15,FALSE)))</f>
        <v>3.1. Desarrollo de actividades misionales</v>
      </c>
      <c r="M102" s="165">
        <f>IF($A102="","",(VLOOKUP($A102,MATRIZASPECTOS[],26,FALSE)))</f>
        <v>15</v>
      </c>
      <c r="N102" s="162">
        <f>IF($A102="","",(VLOOKUP($A102,MATRIZASPECTOS[],44,FALSE)))</f>
        <v>15</v>
      </c>
      <c r="O102" s="162">
        <f>IF($A102="","",(VLOOKUP($A102,MATRIZASPECTOS[],62,FALSE)))</f>
        <v>9</v>
      </c>
      <c r="P102" s="109"/>
      <c r="Q102" s="109"/>
      <c r="R102" s="226"/>
    </row>
    <row r="103" spans="1:18" ht="39" thickBot="1" x14ac:dyDescent="0.3">
      <c r="A103" s="15">
        <v>100</v>
      </c>
      <c r="B103" s="76" t="str">
        <f>IF(A103="","",(VLOOKUP(A103,MATRIZASPECTOS[],2,FALSE)))</f>
        <v>Gestión de la Inversión Minera</v>
      </c>
      <c r="C103" s="76" t="str">
        <f>IF(A103="","",(VLOOKUP(A103,MATRIZASPECTOS[],3,FALSE)))</f>
        <v>Generación de residuos</v>
      </c>
      <c r="D103" s="120" t="str">
        <f>IF(A103="","",(VLOOKUP(A103,MATRIZASPECTOS[],4,FALSE)))</f>
        <v>Aprovechamiento de residuos recuperables</v>
      </c>
      <c r="E103" s="108" t="str">
        <f>IF(A103="","",(VLOOKUP(A103,MATRIZASPECTOS[],6,FALSE)))</f>
        <v>PAR</v>
      </c>
      <c r="F103" s="109" t="str">
        <f>IF($A103="","",(VLOOKUP($A103,MATRIZASPECTOS[],7,FALSE)))</f>
        <v>Sede Central - Bogotá</v>
      </c>
      <c r="G103" s="109" t="str">
        <f>IF($A103="","",(VLOOKUP($A103,MATRIZASPECTOS[],8,FALSE)))</f>
        <v>Torre 4 - Piso 9</v>
      </c>
      <c r="H103" s="109" t="str">
        <f>IF($A103="","",(VLOOKUP($A103,MATRIZASPECTOS[],18,FALSE)))</f>
        <v>Positivo</v>
      </c>
      <c r="I103" s="109" t="str">
        <f>IF(A103="","",(VLOOKUP(A103,MATRIZASPECTOS[],19,FALSE)))</f>
        <v>Geológico - suelo</v>
      </c>
      <c r="J103" s="109" t="str">
        <f>IF(A103="","",(VLOOKUP(A103,MATRIZASPECTOS[],10,FALSE)))</f>
        <v>Normal</v>
      </c>
      <c r="K103" s="109" t="str">
        <f>IF($A103="","",(VLOOKUP($A103,MATRIZASPECTOS[],14,FALSE)))</f>
        <v>Residuos recuperables (aleaciones de distintos metales)</v>
      </c>
      <c r="L103" s="110" t="str">
        <f>IF($A103="","",(VLOOKUP($A103,MATRIZASPECTOS[],15,FALSE)))</f>
        <v>3.1. Desarrollo de actividades misionales</v>
      </c>
      <c r="M103" s="165">
        <f>IF($A103="","",(VLOOKUP($A103,MATRIZASPECTOS[],26,FALSE)))</f>
        <v>15</v>
      </c>
      <c r="N103" s="162">
        <f>IF($A103="","",(VLOOKUP($A103,MATRIZASPECTOS[],44,FALSE)))</f>
        <v>15</v>
      </c>
      <c r="O103" s="162">
        <f>IF($A103="","",(VLOOKUP($A103,MATRIZASPECTOS[],62,FALSE)))</f>
        <v>9</v>
      </c>
      <c r="P103" s="109"/>
      <c r="Q103" s="109"/>
      <c r="R103" s="226"/>
    </row>
    <row r="104" spans="1:18" ht="45.75" thickBot="1" x14ac:dyDescent="0.3">
      <c r="A104" s="15">
        <v>101</v>
      </c>
      <c r="B104" s="76" t="str">
        <f>IF(A104="","",(VLOOKUP(A104,MATRIZASPECTOS[],2,FALSE)))</f>
        <v>Gestión de la Inversión Minera</v>
      </c>
      <c r="C104" s="76" t="str">
        <f>IF(A104="","",(VLOOKUP(A104,MATRIZASPECTOS[],3,FALSE)))</f>
        <v>Generación de residuos</v>
      </c>
      <c r="D104" s="120" t="str">
        <f>IF(A104="","",(VLOOKUP(A104,MATRIZASPECTOS[],4,FALSE)))</f>
        <v>Contaminación por generación de residuos de aparatos eléctricos y electrónicos</v>
      </c>
      <c r="E104" s="108" t="str">
        <f>IF(A104="","",(VLOOKUP(A104,MATRIZASPECTOS[],6,FALSE)))</f>
        <v>PAR</v>
      </c>
      <c r="F104" s="109" t="str">
        <f>IF($A104="","",(VLOOKUP($A104,MATRIZASPECTOS[],7,FALSE)))</f>
        <v>Sede Central - Bogotá</v>
      </c>
      <c r="G104" s="109" t="str">
        <f>IF($A104="","",(VLOOKUP($A104,MATRIZASPECTOS[],8,FALSE)))</f>
        <v>Torre 4 - Piso 9</v>
      </c>
      <c r="H104" s="109" t="str">
        <f>IF($A104="","",(VLOOKUP($A104,MATRIZASPECTOS[],18,FALSE)))</f>
        <v>Negativo</v>
      </c>
      <c r="I104" s="109" t="str">
        <f>IF(A104="","",(VLOOKUP(A104,MATRIZASPECTOS[],19,FALSE)))</f>
        <v>Geológico - suelo</v>
      </c>
      <c r="J104" s="109" t="str">
        <f>IF(A104="","",(VLOOKUP(A104,MATRIZASPECTOS[],10,FALSE)))</f>
        <v>Normal</v>
      </c>
      <c r="K104" s="109" t="str">
        <f>IF($A104="","",(VLOOKUP($A104,MATRIZASPECTOS[],14,FALSE)))</f>
        <v>Residuos de aparatos eléctricos y electrónicos</v>
      </c>
      <c r="L104" s="110" t="str">
        <f>IF($A104="","",(VLOOKUP($A104,MATRIZASPECTOS[],15,FALSE)))</f>
        <v>3.1. Desarrollo de actividades misionales</v>
      </c>
      <c r="M104" s="165">
        <f>IF($A104="","",(VLOOKUP($A104,MATRIZASPECTOS[],26,FALSE)))</f>
        <v>25</v>
      </c>
      <c r="N104" s="162">
        <f>IF($A104="","",(VLOOKUP($A104,MATRIZASPECTOS[],44,FALSE)))</f>
        <v>25</v>
      </c>
      <c r="O104" s="162">
        <f>IF($A104="","",(VLOOKUP($A104,MATRIZASPECTOS[],62,FALSE)))</f>
        <v>25</v>
      </c>
      <c r="P104" s="109"/>
      <c r="Q104" s="109"/>
      <c r="R104" s="226"/>
    </row>
    <row r="105" spans="1:18" ht="27.75" thickBot="1" x14ac:dyDescent="0.3">
      <c r="A105" s="15">
        <v>102</v>
      </c>
      <c r="B105" s="76" t="str">
        <f>IF(A105="","",(VLOOKUP(A105,MATRIZASPECTOS[],2,FALSE)))</f>
        <v>Gestión de la Inversión Minera</v>
      </c>
      <c r="C105" s="76" t="str">
        <f>IF(A105="","",(VLOOKUP(A105,MATRIZASPECTOS[],3,FALSE)))</f>
        <v>Generación de emisiones</v>
      </c>
      <c r="D105" s="120" t="str">
        <f>IF(A105="","",(VLOOKUP(A105,MATRIZASPECTOS[],4,FALSE)))</f>
        <v>Contaminación por emisión de varios agentes clasificados</v>
      </c>
      <c r="E105" s="108" t="str">
        <f>IF(A105="","",(VLOOKUP(A105,MATRIZASPECTOS[],6,FALSE)))</f>
        <v>PAR</v>
      </c>
      <c r="F105" s="109" t="str">
        <f>IF($A105="","",(VLOOKUP($A105,MATRIZASPECTOS[],7,FALSE)))</f>
        <v>Sede Central - Bogotá</v>
      </c>
      <c r="G105" s="109" t="str">
        <f>IF($A105="","",(VLOOKUP($A105,MATRIZASPECTOS[],8,FALSE)))</f>
        <v>Torre 4 - Piso 9</v>
      </c>
      <c r="H105" s="109" t="str">
        <f>IF($A105="","",(VLOOKUP($A105,MATRIZASPECTOS[],18,FALSE)))</f>
        <v>Negativo</v>
      </c>
      <c r="I105" s="109" t="str">
        <f>IF(A105="","",(VLOOKUP(A105,MATRIZASPECTOS[],19,FALSE)))</f>
        <v>Atmosférico - aire</v>
      </c>
      <c r="J105" s="109" t="str">
        <f>IF(A105="","",(VLOOKUP(A105,MATRIZASPECTOS[],10,FALSE)))</f>
        <v>Normal</v>
      </c>
      <c r="K105" s="109" t="str">
        <f>IF($A105="","",(VLOOKUP($A105,MATRIZASPECTOS[],14,FALSE)))</f>
        <v>Emisión por combustión de transporte terrestre</v>
      </c>
      <c r="L105" s="110" t="str">
        <f>IF($A105="","",(VLOOKUP($A105,MATRIZASPECTOS[],15,FALSE)))</f>
        <v>2. Movilización para el desarrollo de actividades</v>
      </c>
      <c r="M105" s="165">
        <f>IF($A105="","",(VLOOKUP($A105,MATRIZASPECTOS[],26,FALSE)))</f>
        <v>15</v>
      </c>
      <c r="N105" s="162">
        <f>IF($A105="","",(VLOOKUP($A105,MATRIZASPECTOS[],44,FALSE)))</f>
        <v>15</v>
      </c>
      <c r="O105" s="162">
        <f>IF($A105="","",(VLOOKUP($A105,MATRIZASPECTOS[],62,FALSE)))</f>
        <v>9</v>
      </c>
      <c r="P105" s="109"/>
      <c r="Q105" s="109"/>
      <c r="R105" s="226"/>
    </row>
    <row r="106" spans="1:18" ht="27.75" thickBot="1" x14ac:dyDescent="0.3">
      <c r="A106" s="15">
        <v>103</v>
      </c>
      <c r="B106" s="76" t="str">
        <f>IF(A106="","",(VLOOKUP(A106,MATRIZASPECTOS[],2,FALSE)))</f>
        <v>Gestión de la Inversión Minera</v>
      </c>
      <c r="C106" s="76" t="str">
        <f>IF(A106="","",(VLOOKUP(A106,MATRIZASPECTOS[],3,FALSE)))</f>
        <v>Generación de emisiones</v>
      </c>
      <c r="D106" s="120" t="str">
        <f>IF(A106="","",(VLOOKUP(A106,MATRIZASPECTOS[],4,FALSE)))</f>
        <v>Contaminación por emisión de varios agentes clasificados</v>
      </c>
      <c r="E106" s="108" t="str">
        <f>IF(A106="","",(VLOOKUP(A106,MATRIZASPECTOS[],6,FALSE)))</f>
        <v>PAR</v>
      </c>
      <c r="F106" s="109" t="str">
        <f>IF($A106="","",(VLOOKUP($A106,MATRIZASPECTOS[],7,FALSE)))</f>
        <v>Sede Central - Bogotá</v>
      </c>
      <c r="G106" s="109" t="str">
        <f>IF($A106="","",(VLOOKUP($A106,MATRIZASPECTOS[],8,FALSE)))</f>
        <v>Torre 4 - Piso 9</v>
      </c>
      <c r="H106" s="109" t="str">
        <f>IF($A106="","",(VLOOKUP($A106,MATRIZASPECTOS[],18,FALSE)))</f>
        <v>Negativo</v>
      </c>
      <c r="I106" s="109" t="str">
        <f>IF(A106="","",(VLOOKUP(A106,MATRIZASPECTOS[],19,FALSE)))</f>
        <v>Atmosférico - aire</v>
      </c>
      <c r="J106" s="109" t="str">
        <f>IF(A106="","",(VLOOKUP(A106,MATRIZASPECTOS[],10,FALSE)))</f>
        <v>Normal</v>
      </c>
      <c r="K106" s="109" t="str">
        <f>IF($A106="","",(VLOOKUP($A106,MATRIZASPECTOS[],14,FALSE)))</f>
        <v>Emisión por combustión de transporte aereo</v>
      </c>
      <c r="L106" s="110" t="str">
        <f>IF($A106="","",(VLOOKUP($A106,MATRIZASPECTOS[],15,FALSE)))</f>
        <v>2. Movilización para el desarrollo de actividades</v>
      </c>
      <c r="M106" s="165">
        <f>IF($A106="","",(VLOOKUP($A106,MATRIZASPECTOS[],26,FALSE)))</f>
        <v>15</v>
      </c>
      <c r="N106" s="162">
        <f>IF($A106="","",(VLOOKUP($A106,MATRIZASPECTOS[],44,FALSE)))</f>
        <v>15</v>
      </c>
      <c r="O106" s="162">
        <f>IF($A106="","",(VLOOKUP($A106,MATRIZASPECTOS[],62,FALSE)))</f>
        <v>9</v>
      </c>
      <c r="P106" s="109"/>
      <c r="Q106" s="109"/>
      <c r="R106" s="226"/>
    </row>
    <row r="107" spans="1:18" ht="27.75" thickBot="1" x14ac:dyDescent="0.3">
      <c r="A107" s="15">
        <v>104</v>
      </c>
      <c r="B107" s="76" t="str">
        <f>IF(A107="","",(VLOOKUP(A107,MATRIZASPECTOS[],2,FALSE)))</f>
        <v>Gestión de la Inversión Minera</v>
      </c>
      <c r="C107" s="76" t="str">
        <f>IF(A107="","",(VLOOKUP(A107,MATRIZASPECTOS[],3,FALSE)))</f>
        <v>Generación de residuos</v>
      </c>
      <c r="D107" s="120" t="str">
        <f>IF(A107="","",(VLOOKUP(A107,MATRIZASPECTOS[],4,FALSE)))</f>
        <v>Contaminación por generación de residuos ordinarios</v>
      </c>
      <c r="E107" s="108" t="str">
        <f>IF(A107="","",(VLOOKUP(A107,MATRIZASPECTOS[],6,FALSE)))</f>
        <v>PAR</v>
      </c>
      <c r="F107" s="109" t="str">
        <f>IF($A107="","",(VLOOKUP($A107,MATRIZASPECTOS[],7,FALSE)))</f>
        <v>Sede Central - Bogotá</v>
      </c>
      <c r="G107" s="109" t="str">
        <f>IF($A107="","",(VLOOKUP($A107,MATRIZASPECTOS[],8,FALSE)))</f>
        <v>Torre 4 - Piso 9</v>
      </c>
      <c r="H107" s="109" t="str">
        <f>IF($A107="","",(VLOOKUP($A107,MATRIZASPECTOS[],18,FALSE)))</f>
        <v>Negativo</v>
      </c>
      <c r="I107" s="109" t="str">
        <f>IF(A107="","",(VLOOKUP(A107,MATRIZASPECTOS[],19,FALSE)))</f>
        <v>Geológico - suelo</v>
      </c>
      <c r="J107" s="109" t="str">
        <f>IF(A107="","",(VLOOKUP(A107,MATRIZASPECTOS[],10,FALSE)))</f>
        <v>Normal</v>
      </c>
      <c r="K107" s="109" t="str">
        <f>IF($A107="","",(VLOOKUP($A107,MATRIZASPECTOS[],14,FALSE)))</f>
        <v>Elementos de protección personal usados</v>
      </c>
      <c r="L107" s="110" t="str">
        <f>IF($A107="","",(VLOOKUP($A107,MATRIZASPECTOS[],15,FALSE)))</f>
        <v>3.1. Desarrollo de actividades misionales</v>
      </c>
      <c r="M107" s="165">
        <f>IF($A107="","",(VLOOKUP($A107,MATRIZASPECTOS[],26,FALSE)))</f>
        <v>3</v>
      </c>
      <c r="N107" s="162">
        <f>IF($A107="","",(VLOOKUP($A107,MATRIZASPECTOS[],44,FALSE)))</f>
        <v>2.2886597938144329</v>
      </c>
      <c r="O107" s="162">
        <f>IF($A107="","",(VLOOKUP($A107,MATRIZASPECTOS[],62,FALSE)))</f>
        <v>25</v>
      </c>
      <c r="P107" s="109"/>
      <c r="Q107" s="109"/>
      <c r="R107" s="226"/>
    </row>
    <row r="108" spans="1:18" ht="39" thickBot="1" x14ac:dyDescent="0.3">
      <c r="A108" s="15">
        <v>105</v>
      </c>
      <c r="B108" s="76" t="str">
        <f>IF(A108="","",(VLOOKUP(A108,MATRIZASPECTOS[],2,FALSE)))</f>
        <v>Gestión de la Inversión Minera</v>
      </c>
      <c r="C108" s="76" t="str">
        <f>IF(A108="","",(VLOOKUP(A108,MATRIZASPECTOS[],3,FALSE)))</f>
        <v>Consumo de materias primas e insumos</v>
      </c>
      <c r="D108" s="120" t="str">
        <f>IF(A108="","",(VLOOKUP(A108,MATRIZASPECTOS[],4,FALSE)))</f>
        <v>Agotamiento de los recursos naturales no renovables</v>
      </c>
      <c r="E108" s="108" t="str">
        <f>IF(A108="","",(VLOOKUP(A108,MATRIZASPECTOS[],6,FALSE)))</f>
        <v>PAR</v>
      </c>
      <c r="F108" s="109" t="str">
        <f>IF($A108="","",(VLOOKUP($A108,MATRIZASPECTOS[],7,FALSE)))</f>
        <v>Sede Central - Bogotá</v>
      </c>
      <c r="G108" s="109" t="str">
        <f>IF($A108="","",(VLOOKUP($A108,MATRIZASPECTOS[],8,FALSE)))</f>
        <v>Torre 4 - Piso 9</v>
      </c>
      <c r="H108" s="109" t="str">
        <f>IF($A108="","",(VLOOKUP($A108,MATRIZASPECTOS[],18,FALSE)))</f>
        <v>Negativo</v>
      </c>
      <c r="I108" s="109" t="str">
        <f>IF(A108="","",(VLOOKUP(A108,MATRIZASPECTOS[],19,FALSE)))</f>
        <v>Biológico - biodiversidad</v>
      </c>
      <c r="J108" s="109" t="str">
        <f>IF(A108="","",(VLOOKUP(A108,MATRIZASPECTOS[],10,FALSE)))</f>
        <v>Anormal</v>
      </c>
      <c r="K108" s="109" t="str">
        <f>IF($A108="","",(VLOOKUP($A108,MATRIZASPECTOS[],14,FALSE)))</f>
        <v>Combustible para planta generadora de energía eléctrica</v>
      </c>
      <c r="L108" s="110" t="str">
        <f>IF($A108="","",(VLOOKUP($A108,MATRIZASPECTOS[],15,FALSE)))</f>
        <v>3.1. Desarrollo de actividades misionales</v>
      </c>
      <c r="M108" s="165">
        <f>IF($A108="","",(VLOOKUP($A108,MATRIZASPECTOS[],26,FALSE)))</f>
        <v>9</v>
      </c>
      <c r="N108" s="162">
        <f>IF($A108="","",(VLOOKUP($A108,MATRIZASPECTOS[],44,FALSE)))</f>
        <v>9</v>
      </c>
      <c r="O108" s="162">
        <f>IF($A108="","",(VLOOKUP($A108,MATRIZASPECTOS[],62,FALSE)))</f>
        <v>9</v>
      </c>
      <c r="P108" s="109"/>
      <c r="Q108" s="109"/>
      <c r="R108" s="226"/>
    </row>
    <row r="109" spans="1:18" ht="39" thickBot="1" x14ac:dyDescent="0.3">
      <c r="A109" s="15">
        <v>106</v>
      </c>
      <c r="B109" s="76" t="str">
        <f>IF(A109="","",(VLOOKUP(A109,MATRIZASPECTOS[],2,FALSE)))</f>
        <v>Gestión de la Inversión Minera</v>
      </c>
      <c r="C109" s="76" t="str">
        <f>IF(A109="","",(VLOOKUP(A109,MATRIZASPECTOS[],3,FALSE)))</f>
        <v>Generación de emisiones</v>
      </c>
      <c r="D109" s="120" t="str">
        <f>IF(A109="","",(VLOOKUP(A109,MATRIZASPECTOS[],4,FALSE)))</f>
        <v>Contaminación por emisión de contaminantes criterio</v>
      </c>
      <c r="E109" s="108" t="str">
        <f>IF(A109="","",(VLOOKUP(A109,MATRIZASPECTOS[],6,FALSE)))</f>
        <v>PAR</v>
      </c>
      <c r="F109" s="109" t="str">
        <f>IF($A109="","",(VLOOKUP($A109,MATRIZASPECTOS[],7,FALSE)))</f>
        <v>Sede Central - Bogotá</v>
      </c>
      <c r="G109" s="109" t="str">
        <f>IF($A109="","",(VLOOKUP($A109,MATRIZASPECTOS[],8,FALSE)))</f>
        <v>Torre 4 - Piso 9</v>
      </c>
      <c r="H109" s="109" t="str">
        <f>IF($A109="","",(VLOOKUP($A109,MATRIZASPECTOS[],18,FALSE)))</f>
        <v>Negativo</v>
      </c>
      <c r="I109" s="109" t="str">
        <f>IF(A109="","",(VLOOKUP(A109,MATRIZASPECTOS[],19,FALSE)))</f>
        <v>Atmosférico - aire</v>
      </c>
      <c r="J109" s="109" t="str">
        <f>IF(A109="","",(VLOOKUP(A109,MATRIZASPECTOS[],10,FALSE)))</f>
        <v>Anormal</v>
      </c>
      <c r="K109" s="109" t="str">
        <f>IF($A109="","",(VLOOKUP($A109,MATRIZASPECTOS[],14,FALSE)))</f>
        <v>Emisión por combustión de planta generadora de energía eléctrica</v>
      </c>
      <c r="L109" s="110" t="str">
        <f>IF($A109="","",(VLOOKUP($A109,MATRIZASPECTOS[],15,FALSE)))</f>
        <v>3.1. Desarrollo de actividades misionales</v>
      </c>
      <c r="M109" s="165">
        <f>IF($A109="","",(VLOOKUP($A109,MATRIZASPECTOS[],26,FALSE)))</f>
        <v>9</v>
      </c>
      <c r="N109" s="162">
        <f>IF($A109="","",(VLOOKUP($A109,MATRIZASPECTOS[],44,FALSE)))</f>
        <v>9</v>
      </c>
      <c r="O109" s="162">
        <f>IF($A109="","",(VLOOKUP($A109,MATRIZASPECTOS[],62,FALSE)))</f>
        <v>9</v>
      </c>
      <c r="P109" s="109"/>
      <c r="Q109" s="109"/>
      <c r="R109" s="226"/>
    </row>
    <row r="110" spans="1:18" ht="39" thickBot="1" x14ac:dyDescent="0.3">
      <c r="A110" s="15">
        <v>107</v>
      </c>
      <c r="B110" s="76" t="str">
        <f>IF(A110="","",(VLOOKUP(A110,MATRIZASPECTOS[],2,FALSE)))</f>
        <v>Gestión de la Inversión Minera</v>
      </c>
      <c r="C110" s="76" t="str">
        <f>IF(A110="","",(VLOOKUP(A110,MATRIZASPECTOS[],3,FALSE)))</f>
        <v>Generación de emisiones</v>
      </c>
      <c r="D110" s="120" t="str">
        <f>IF(A110="","",(VLOOKUP(A110,MATRIZASPECTOS[],4,FALSE)))</f>
        <v>Contaminación por emisión de ruido</v>
      </c>
      <c r="E110" s="108" t="str">
        <f>IF(A110="","",(VLOOKUP(A110,MATRIZASPECTOS[],6,FALSE)))</f>
        <v>PAR</v>
      </c>
      <c r="F110" s="109" t="str">
        <f>IF($A110="","",(VLOOKUP($A110,MATRIZASPECTOS[],7,FALSE)))</f>
        <v>Sede Central - Bogotá</v>
      </c>
      <c r="G110" s="109" t="str">
        <f>IF($A110="","",(VLOOKUP($A110,MATRIZASPECTOS[],8,FALSE)))</f>
        <v>Torre 4 - Piso 9</v>
      </c>
      <c r="H110" s="109" t="str">
        <f>IF($A110="","",(VLOOKUP($A110,MATRIZASPECTOS[],18,FALSE)))</f>
        <v>Negativo</v>
      </c>
      <c r="I110" s="109" t="str">
        <f>IF(A110="","",(VLOOKUP(A110,MATRIZASPECTOS[],19,FALSE)))</f>
        <v>Atmosférico - aire</v>
      </c>
      <c r="J110" s="109" t="str">
        <f>IF(A110="","",(VLOOKUP(A110,MATRIZASPECTOS[],10,FALSE)))</f>
        <v>Anormal</v>
      </c>
      <c r="K110" s="109" t="str">
        <f>IF($A110="","",(VLOOKUP($A110,MATRIZASPECTOS[],14,FALSE)))</f>
        <v>Ruido por funcionamiento de planta generadora de energía eléctrica</v>
      </c>
      <c r="L110" s="110" t="str">
        <f>IF($A110="","",(VLOOKUP($A110,MATRIZASPECTOS[],15,FALSE)))</f>
        <v>3.1. Desarrollo de actividades misionales</v>
      </c>
      <c r="M110" s="165">
        <f>IF($A110="","",(VLOOKUP($A110,MATRIZASPECTOS[],26,FALSE)))</f>
        <v>3</v>
      </c>
      <c r="N110" s="162">
        <f>IF($A110="","",(VLOOKUP($A110,MATRIZASPECTOS[],44,FALSE)))</f>
        <v>3</v>
      </c>
      <c r="O110" s="162">
        <f>IF($A110="","",(VLOOKUP($A110,MATRIZASPECTOS[],62,FALSE)))</f>
        <v>3</v>
      </c>
      <c r="P110" s="109"/>
      <c r="Q110" s="109"/>
      <c r="R110" s="226"/>
    </row>
    <row r="111" spans="1:18" ht="27.75" thickBot="1" x14ac:dyDescent="0.3">
      <c r="A111" s="15">
        <v>108</v>
      </c>
      <c r="B111" s="76" t="str">
        <f>IF(A111="","",(VLOOKUP(A111,MATRIZASPECTOS[],2,FALSE)))</f>
        <v>Gestión de la Inversión Minera</v>
      </c>
      <c r="C111" s="76" t="str">
        <f>IF(A111="","",(VLOOKUP(A111,MATRIZASPECTOS[],3,FALSE)))</f>
        <v>Generación de residuos</v>
      </c>
      <c r="D111" s="120" t="str">
        <f>IF(A111="","",(VLOOKUP(A111,MATRIZASPECTOS[],4,FALSE)))</f>
        <v>Contaminación por generación de residuos ordinarios</v>
      </c>
      <c r="E111" s="108" t="str">
        <f>IF(A111="","",(VLOOKUP(A111,MATRIZASPECTOS[],6,FALSE)))</f>
        <v>PAR</v>
      </c>
      <c r="F111" s="109" t="str">
        <f>IF($A111="","",(VLOOKUP($A111,MATRIZASPECTOS[],7,FALSE)))</f>
        <v>Sede Central - Bogotá</v>
      </c>
      <c r="G111" s="109" t="str">
        <f>IF($A111="","",(VLOOKUP($A111,MATRIZASPECTOS[],8,FALSE)))</f>
        <v>Torre 4 - Piso 9</v>
      </c>
      <c r="H111" s="109" t="str">
        <f>IF($A111="","",(VLOOKUP($A111,MATRIZASPECTOS[],18,FALSE)))</f>
        <v>Negativo</v>
      </c>
      <c r="I111" s="109" t="str">
        <f>IF(A111="","",(VLOOKUP(A111,MATRIZASPECTOS[],19,FALSE)))</f>
        <v>Geológico - suelo</v>
      </c>
      <c r="J111" s="109" t="str">
        <f>IF(A111="","",(VLOOKUP(A111,MATRIZASPECTOS[],10,FALSE)))</f>
        <v>Anormal</v>
      </c>
      <c r="K111" s="109" t="str">
        <f>IF($A111="","",(VLOOKUP($A111,MATRIZASPECTOS[],14,FALSE)))</f>
        <v>Residuos ordinarios</v>
      </c>
      <c r="L111" s="110" t="str">
        <f>IF($A111="","",(VLOOKUP($A111,MATRIZASPECTOS[],15,FALSE)))</f>
        <v>3.1. Desarrollo de actividades misionales</v>
      </c>
      <c r="M111" s="165">
        <f>IF($A111="","",(VLOOKUP($A111,MATRIZASPECTOS[],26,FALSE)))</f>
        <v>25</v>
      </c>
      <c r="N111" s="162">
        <f>IF($A111="","",(VLOOKUP($A111,MATRIZASPECTOS[],44,FALSE)))</f>
        <v>19.072164948453608</v>
      </c>
      <c r="O111" s="162">
        <f>IF($A111="","",(VLOOKUP($A111,MATRIZASPECTOS[],62,FALSE)))</f>
        <v>6.2956735977634128</v>
      </c>
      <c r="P111" s="109"/>
      <c r="Q111" s="109"/>
      <c r="R111" s="226"/>
    </row>
    <row r="112" spans="1:18" ht="27.75" thickBot="1" x14ac:dyDescent="0.3">
      <c r="A112" s="15">
        <v>109</v>
      </c>
      <c r="B112" s="76" t="str">
        <f>IF(A112="","",(VLOOKUP(A112,MATRIZASPECTOS[],2,FALSE)))</f>
        <v>Gestión de la Inversión Minera</v>
      </c>
      <c r="C112" s="76" t="str">
        <f>IF(A112="","",(VLOOKUP(A112,MATRIZASPECTOS[],3,FALSE)))</f>
        <v>Generación de residuos</v>
      </c>
      <c r="D112" s="120" t="str">
        <f>IF(A112="","",(VLOOKUP(A112,MATRIZASPECTOS[],4,FALSE)))</f>
        <v>Contaminación por generación de residuos ordinarios</v>
      </c>
      <c r="E112" s="108" t="str">
        <f>IF(A112="","",(VLOOKUP(A112,MATRIZASPECTOS[],6,FALSE)))</f>
        <v>PAR</v>
      </c>
      <c r="F112" s="109" t="str">
        <f>IF($A112="","",(VLOOKUP($A112,MATRIZASPECTOS[],7,FALSE)))</f>
        <v>Sede Central - Bogotá</v>
      </c>
      <c r="G112" s="109" t="str">
        <f>IF($A112="","",(VLOOKUP($A112,MATRIZASPECTOS[],8,FALSE)))</f>
        <v>Torre 4 - Piso 9</v>
      </c>
      <c r="H112" s="109" t="str">
        <f>IF($A112="","",(VLOOKUP($A112,MATRIZASPECTOS[],18,FALSE)))</f>
        <v>Negativo</v>
      </c>
      <c r="I112" s="109" t="str">
        <f>IF(A112="","",(VLOOKUP(A112,MATRIZASPECTOS[],19,FALSE)))</f>
        <v>Geológico - suelo</v>
      </c>
      <c r="J112" s="109" t="str">
        <f>IF(A112="","",(VLOOKUP(A112,MATRIZASPECTOS[],10,FALSE)))</f>
        <v>Situación de emergencia</v>
      </c>
      <c r="K112" s="109" t="str">
        <f>IF($A112="","",(VLOOKUP($A112,MATRIZASPECTOS[],14,FALSE)))</f>
        <v>Residuos ordinarios</v>
      </c>
      <c r="L112" s="110" t="str">
        <f>IF($A112="","",(VLOOKUP($A112,MATRIZASPECTOS[],15,FALSE)))</f>
        <v>3.1. Desarrollo de actividades misionales</v>
      </c>
      <c r="M112" s="165">
        <f>IF($A112="","",(VLOOKUP($A112,MATRIZASPECTOS[],26,FALSE)))</f>
        <v>25</v>
      </c>
      <c r="N112" s="162">
        <f>IF($A112="","",(VLOOKUP($A112,MATRIZASPECTOS[],44,FALSE)))</f>
        <v>19.072164948453608</v>
      </c>
      <c r="O112" s="162">
        <f>IF($A112="","",(VLOOKUP($A112,MATRIZASPECTOS[],62,FALSE)))</f>
        <v>6.2956735977634128</v>
      </c>
      <c r="P112" s="109"/>
      <c r="Q112" s="109"/>
      <c r="R112" s="226"/>
    </row>
    <row r="113" spans="1:18" ht="51.75" thickBot="1" x14ac:dyDescent="0.3">
      <c r="A113" s="15">
        <v>110</v>
      </c>
      <c r="B113" s="76" t="str">
        <f>IF(A113="","",(VLOOKUP(A113,MATRIZASPECTOS[],2,FALSE)))</f>
        <v>Gestión de la Inversión Minera</v>
      </c>
      <c r="C113" s="76" t="str">
        <f>IF(A113="","",(VLOOKUP(A113,MATRIZASPECTOS[],3,FALSE)))</f>
        <v>Generación de residuos</v>
      </c>
      <c r="D113" s="120" t="str">
        <f>IF(A113="","",(VLOOKUP(A113,MATRIZASPECTOS[],4,FALSE)))</f>
        <v>Contaminación por generación de residuos recuperables</v>
      </c>
      <c r="E113" s="108" t="str">
        <f>IF(A113="","",(VLOOKUP(A113,MATRIZASPECTOS[],6,FALSE)))</f>
        <v>PAR</v>
      </c>
      <c r="F113" s="109" t="str">
        <f>IF($A113="","",(VLOOKUP($A113,MATRIZASPECTOS[],7,FALSE)))</f>
        <v>Sede Central - Bogotá</v>
      </c>
      <c r="G113" s="109" t="str">
        <f>IF($A113="","",(VLOOKUP($A113,MATRIZASPECTOS[],8,FALSE)))</f>
        <v>Torre 4 - Piso 9</v>
      </c>
      <c r="H113" s="109" t="str">
        <f>IF($A113="","",(VLOOKUP($A113,MATRIZASPECTOS[],18,FALSE)))</f>
        <v>Negativo</v>
      </c>
      <c r="I113" s="109" t="str">
        <f>IF(A113="","",(VLOOKUP(A113,MATRIZASPECTOS[],19,FALSE)))</f>
        <v>Geológico - suelo</v>
      </c>
      <c r="J113" s="109" t="str">
        <f>IF(A113="","",(VLOOKUP(A113,MATRIZASPECTOS[],10,FALSE)))</f>
        <v>Situación de emergencia</v>
      </c>
      <c r="K113" s="109" t="str">
        <f>IF($A113="","",(VLOOKUP($A113,MATRIZASPECTOS[],14,FALSE)))</f>
        <v>Residuos reutilizables (papel, cartón, vidrio, plástico rigido, plástico flexible)</v>
      </c>
      <c r="L113" s="110" t="str">
        <f>IF($A113="","",(VLOOKUP($A113,MATRIZASPECTOS[],15,FALSE)))</f>
        <v>3.1. Desarrollo de actividades misionales</v>
      </c>
      <c r="M113" s="165">
        <f>IF($A113="","",(VLOOKUP($A113,MATRIZASPECTOS[],26,FALSE)))</f>
        <v>15</v>
      </c>
      <c r="N113" s="162">
        <f>IF($A113="","",(VLOOKUP($A113,MATRIZASPECTOS[],44,FALSE)))</f>
        <v>15</v>
      </c>
      <c r="O113" s="162">
        <f>IF($A113="","",(VLOOKUP($A113,MATRIZASPECTOS[],62,FALSE)))</f>
        <v>15</v>
      </c>
      <c r="P113" s="109"/>
      <c r="Q113" s="109"/>
      <c r="R113" s="226"/>
    </row>
    <row r="114" spans="1:18" ht="39" thickBot="1" x14ac:dyDescent="0.3">
      <c r="A114" s="15">
        <v>111</v>
      </c>
      <c r="B114" s="76" t="str">
        <f>IF(A114="","",(VLOOKUP(A114,MATRIZASPECTOS[],2,FALSE)))</f>
        <v>Gestión de la Inversión Minera</v>
      </c>
      <c r="C114" s="76" t="str">
        <f>IF(A114="","",(VLOOKUP(A114,MATRIZASPECTOS[],3,FALSE)))</f>
        <v>Generación de residuos</v>
      </c>
      <c r="D114" s="120" t="str">
        <f>IF(A114="","",(VLOOKUP(A114,MATRIZASPECTOS[],4,FALSE)))</f>
        <v>Contaminación por generación de residuos reutilizables</v>
      </c>
      <c r="E114" s="108" t="str">
        <f>IF(A114="","",(VLOOKUP(A114,MATRIZASPECTOS[],6,FALSE)))</f>
        <v>PAR</v>
      </c>
      <c r="F114" s="109" t="str">
        <f>IF($A114="","",(VLOOKUP($A114,MATRIZASPECTOS[],7,FALSE)))</f>
        <v>Sede Central - Bogotá</v>
      </c>
      <c r="G114" s="109" t="str">
        <f>IF($A114="","",(VLOOKUP($A114,MATRIZASPECTOS[],8,FALSE)))</f>
        <v>Torre 4 - Piso 9</v>
      </c>
      <c r="H114" s="109" t="str">
        <f>IF($A114="","",(VLOOKUP($A114,MATRIZASPECTOS[],18,FALSE)))</f>
        <v>Negativo</v>
      </c>
      <c r="I114" s="109" t="str">
        <f>IF(A114="","",(VLOOKUP(A114,MATRIZASPECTOS[],19,FALSE)))</f>
        <v>Geológico - suelo</v>
      </c>
      <c r="J114" s="109" t="str">
        <f>IF(A114="","",(VLOOKUP(A114,MATRIZASPECTOS[],10,FALSE)))</f>
        <v>Situación de emergencia</v>
      </c>
      <c r="K114" s="109" t="str">
        <f>IF($A114="","",(VLOOKUP($A114,MATRIZASPECTOS[],14,FALSE)))</f>
        <v>Residuos recuperables (aleaciones de distintos metales)</v>
      </c>
      <c r="L114" s="110" t="str">
        <f>IF($A114="","",(VLOOKUP($A114,MATRIZASPECTOS[],15,FALSE)))</f>
        <v>3.1. Desarrollo de actividades misionales</v>
      </c>
      <c r="M114" s="165">
        <f>IF($A114="","",(VLOOKUP($A114,MATRIZASPECTOS[],26,FALSE)))</f>
        <v>15</v>
      </c>
      <c r="N114" s="162">
        <f>IF($A114="","",(VLOOKUP($A114,MATRIZASPECTOS[],44,FALSE)))</f>
        <v>15</v>
      </c>
      <c r="O114" s="162">
        <f>IF($A114="","",(VLOOKUP($A114,MATRIZASPECTOS[],62,FALSE)))</f>
        <v>15</v>
      </c>
      <c r="P114" s="109"/>
      <c r="Q114" s="109"/>
      <c r="R114" s="226"/>
    </row>
    <row r="115" spans="1:18" ht="45.75" thickBot="1" x14ac:dyDescent="0.3">
      <c r="A115" s="15">
        <v>112</v>
      </c>
      <c r="B115" s="76" t="str">
        <f>IF(A115="","",(VLOOKUP(A115,MATRIZASPECTOS[],2,FALSE)))</f>
        <v>Gestión de la Inversión Minera</v>
      </c>
      <c r="C115" s="76" t="str">
        <f>IF(A115="","",(VLOOKUP(A115,MATRIZASPECTOS[],3,FALSE)))</f>
        <v>Generación de residuos</v>
      </c>
      <c r="D115" s="120" t="str">
        <f>IF(A115="","",(VLOOKUP(A115,MATRIZASPECTOS[],4,FALSE)))</f>
        <v>Contaminación por generación de residuos de aparatos eléctricos y electrónicos</v>
      </c>
      <c r="E115" s="108" t="str">
        <f>IF(A115="","",(VLOOKUP(A115,MATRIZASPECTOS[],6,FALSE)))</f>
        <v>PAR</v>
      </c>
      <c r="F115" s="109" t="str">
        <f>IF($A115="","",(VLOOKUP($A115,MATRIZASPECTOS[],7,FALSE)))</f>
        <v>Sede Central - Bogotá</v>
      </c>
      <c r="G115" s="109" t="str">
        <f>IF($A115="","",(VLOOKUP($A115,MATRIZASPECTOS[],8,FALSE)))</f>
        <v>Torre 4 - Piso 9</v>
      </c>
      <c r="H115" s="109" t="str">
        <f>IF($A115="","",(VLOOKUP($A115,MATRIZASPECTOS[],18,FALSE)))</f>
        <v>Negativo</v>
      </c>
      <c r="I115" s="109" t="str">
        <f>IF(A115="","",(VLOOKUP(A115,MATRIZASPECTOS[],19,FALSE)))</f>
        <v>Geológico - suelo</v>
      </c>
      <c r="J115" s="109" t="str">
        <f>IF(A115="","",(VLOOKUP(A115,MATRIZASPECTOS[],10,FALSE)))</f>
        <v>Situación de emergencia</v>
      </c>
      <c r="K115" s="109" t="str">
        <f>IF($A115="","",(VLOOKUP($A115,MATRIZASPECTOS[],14,FALSE)))</f>
        <v>Residuos de aparatos eléctricos y electrónicos</v>
      </c>
      <c r="L115" s="110" t="str">
        <f>IF($A115="","",(VLOOKUP($A115,MATRIZASPECTOS[],15,FALSE)))</f>
        <v>3.1. Desarrollo de actividades misionales</v>
      </c>
      <c r="M115" s="165">
        <f>IF($A115="","",(VLOOKUP($A115,MATRIZASPECTOS[],26,FALSE)))</f>
        <v>15</v>
      </c>
      <c r="N115" s="162">
        <f>IF($A115="","",(VLOOKUP($A115,MATRIZASPECTOS[],44,FALSE)))</f>
        <v>15</v>
      </c>
      <c r="O115" s="162">
        <f>IF($A115="","",(VLOOKUP($A115,MATRIZASPECTOS[],62,FALSE)))</f>
        <v>15</v>
      </c>
      <c r="P115" s="109"/>
      <c r="Q115" s="109"/>
      <c r="R115" s="226"/>
    </row>
    <row r="116" spans="1:18" ht="27.75" thickBot="1" x14ac:dyDescent="0.3">
      <c r="A116" s="15">
        <v>113</v>
      </c>
      <c r="B116" s="76" t="str">
        <f>IF(A116="","",(VLOOKUP(A116,MATRIZASPECTOS[],2,FALSE)))</f>
        <v>Gestión de la Inversión Minera</v>
      </c>
      <c r="C116" s="76" t="str">
        <f>IF(A116="","",(VLOOKUP(A116,MATRIZASPECTOS[],3,FALSE)))</f>
        <v>Generación de residuos</v>
      </c>
      <c r="D116" s="120" t="str">
        <f>IF(A116="","",(VLOOKUP(A116,MATRIZASPECTOS[],4,FALSE)))</f>
        <v>Contaminación por generación de residuos de escombro</v>
      </c>
      <c r="E116" s="108" t="str">
        <f>IF(A116="","",(VLOOKUP(A116,MATRIZASPECTOS[],6,FALSE)))</f>
        <v>PAR</v>
      </c>
      <c r="F116" s="109" t="str">
        <f>IF($A116="","",(VLOOKUP($A116,MATRIZASPECTOS[],7,FALSE)))</f>
        <v>Sede Central - Bogotá</v>
      </c>
      <c r="G116" s="109" t="str">
        <f>IF($A116="","",(VLOOKUP($A116,MATRIZASPECTOS[],8,FALSE)))</f>
        <v>Torre 4 - Piso 9</v>
      </c>
      <c r="H116" s="109" t="str">
        <f>IF($A116="","",(VLOOKUP($A116,MATRIZASPECTOS[],18,FALSE)))</f>
        <v>Negativo</v>
      </c>
      <c r="I116" s="109" t="str">
        <f>IF(A116="","",(VLOOKUP(A116,MATRIZASPECTOS[],19,FALSE)))</f>
        <v>Geológico - suelo</v>
      </c>
      <c r="J116" s="109" t="str">
        <f>IF(A116="","",(VLOOKUP(A116,MATRIZASPECTOS[],10,FALSE)))</f>
        <v>Situación de emergencia</v>
      </c>
      <c r="K116" s="109" t="str">
        <f>IF($A116="","",(VLOOKUP($A116,MATRIZASPECTOS[],14,FALSE)))</f>
        <v>Residuos de escombro</v>
      </c>
      <c r="L116" s="110" t="str">
        <f>IF($A116="","",(VLOOKUP($A116,MATRIZASPECTOS[],15,FALSE)))</f>
        <v>3.1. Desarrollo de actividades misionales</v>
      </c>
      <c r="M116" s="165">
        <f>IF($A116="","",(VLOOKUP($A116,MATRIZASPECTOS[],26,FALSE)))</f>
        <v>5</v>
      </c>
      <c r="N116" s="162">
        <f>IF($A116="","",(VLOOKUP($A116,MATRIZASPECTOS[],44,FALSE)))</f>
        <v>5</v>
      </c>
      <c r="O116" s="162">
        <f>IF($A116="","",(VLOOKUP($A116,MATRIZASPECTOS[],62,FALSE)))</f>
        <v>5</v>
      </c>
      <c r="P116" s="109"/>
      <c r="Q116" s="109"/>
      <c r="R116" s="226"/>
    </row>
    <row r="117" spans="1:18" ht="27.75" thickBot="1" x14ac:dyDescent="0.3">
      <c r="A117" s="15">
        <v>114</v>
      </c>
      <c r="B117" s="76" t="str">
        <f>IF(A117="","",(VLOOKUP(A117,MATRIZASPECTOS[],2,FALSE)))</f>
        <v>Gestión de la Inversión Minera</v>
      </c>
      <c r="C117" s="76" t="str">
        <f>IF(A117="","",(VLOOKUP(A117,MATRIZASPECTOS[],3,FALSE)))</f>
        <v>Generación de residuos</v>
      </c>
      <c r="D117" s="120" t="str">
        <f>IF(A117="","",(VLOOKUP(A117,MATRIZASPECTOS[],4,FALSE)))</f>
        <v>Contaminación por generación de residuos peligrosos</v>
      </c>
      <c r="E117" s="108" t="str">
        <f>IF(A117="","",(VLOOKUP(A117,MATRIZASPECTOS[],6,FALSE)))</f>
        <v>PAR</v>
      </c>
      <c r="F117" s="109" t="str">
        <f>IF($A117="","",(VLOOKUP($A117,MATRIZASPECTOS[],7,FALSE)))</f>
        <v>Sede Central - Bogotá</v>
      </c>
      <c r="G117" s="109" t="str">
        <f>IF($A117="","",(VLOOKUP($A117,MATRIZASPECTOS[],8,FALSE)))</f>
        <v>Torre 4 - Piso 9</v>
      </c>
      <c r="H117" s="109" t="str">
        <f>IF($A117="","",(VLOOKUP($A117,MATRIZASPECTOS[],18,FALSE)))</f>
        <v>Negativo</v>
      </c>
      <c r="I117" s="109" t="str">
        <f>IF(A117="","",(VLOOKUP(A117,MATRIZASPECTOS[],19,FALSE)))</f>
        <v>Geológico - suelo</v>
      </c>
      <c r="J117" s="109" t="str">
        <f>IF(A117="","",(VLOOKUP(A117,MATRIZASPECTOS[],10,FALSE)))</f>
        <v>Situación de emergencia</v>
      </c>
      <c r="K117" s="109" t="str">
        <f>IF($A117="","",(VLOOKUP($A117,MATRIZASPECTOS[],14,FALSE)))</f>
        <v>Residuos infecciosos o de riesgo biológico</v>
      </c>
      <c r="L117" s="110" t="str">
        <f>IF($A117="","",(VLOOKUP($A117,MATRIZASPECTOS[],15,FALSE)))</f>
        <v>3.1. Desarrollo de actividades misionales</v>
      </c>
      <c r="M117" s="165">
        <f>IF($A117="","",(VLOOKUP($A117,MATRIZASPECTOS[],26,FALSE)))</f>
        <v>3</v>
      </c>
      <c r="N117" s="162">
        <f>IF($A117="","",(VLOOKUP($A117,MATRIZASPECTOS[],44,FALSE)))</f>
        <v>3</v>
      </c>
      <c r="O117" s="162">
        <f>IF($A117="","",(VLOOKUP($A117,MATRIZASPECTOS[],62,FALSE)))</f>
        <v>3</v>
      </c>
      <c r="P117" s="109"/>
      <c r="Q117" s="109"/>
      <c r="R117" s="226"/>
    </row>
    <row r="118" spans="1:18" ht="26.25" thickBot="1" x14ac:dyDescent="0.3">
      <c r="A118" s="15">
        <v>115</v>
      </c>
      <c r="B118" s="76" t="str">
        <f>IF(A118="","",(VLOOKUP(A118,MATRIZASPECTOS[],2,FALSE)))</f>
        <v>Generación de Títulos Mineros</v>
      </c>
      <c r="C118" s="76" t="str">
        <f>IF(A118="","",(VLOOKUP(A118,MATRIZASPECTOS[],3,FALSE)))</f>
        <v>Consumo del recurso hídrico</v>
      </c>
      <c r="D118" s="120" t="str">
        <f>IF(A118="","",(VLOOKUP(A118,MATRIZASPECTOS[],4,FALSE)))</f>
        <v>Agotamiento del recurso hídrico</v>
      </c>
      <c r="E118" s="108" t="str">
        <f>IF(A118="","",(VLOOKUP(A118,MATRIZASPECTOS[],6,FALSE)))</f>
        <v>PAR</v>
      </c>
      <c r="F118" s="109" t="str">
        <f>IF($A118="","",(VLOOKUP($A118,MATRIZASPECTOS[],7,FALSE)))</f>
        <v>Sede Central - Bogotá</v>
      </c>
      <c r="G118" s="109" t="str">
        <f>IF($A118="","",(VLOOKUP($A118,MATRIZASPECTOS[],8,FALSE)))</f>
        <v>Torre 4 - Piso 9</v>
      </c>
      <c r="H118" s="109" t="str">
        <f>IF($A118="","",(VLOOKUP($A118,MATRIZASPECTOS[],18,FALSE)))</f>
        <v>Negativo</v>
      </c>
      <c r="I118" s="109" t="str">
        <f>IF(A118="","",(VLOOKUP(A118,MATRIZASPECTOS[],19,FALSE)))</f>
        <v>Hidrológico - agua</v>
      </c>
      <c r="J118" s="109" t="str">
        <f>IF(A118="","",(VLOOKUP(A118,MATRIZASPECTOS[],10,FALSE)))</f>
        <v>Normal</v>
      </c>
      <c r="K118" s="109" t="str">
        <f>IF($A118="","",(VLOOKUP($A118,MATRIZASPECTOS[],14,FALSE)))</f>
        <v>Agua potable</v>
      </c>
      <c r="L118" s="110" t="str">
        <f>IF($A118="","",(VLOOKUP($A118,MATRIZASPECTOS[],15,FALSE)))</f>
        <v>3.1. Desarrollo de actividades misionales</v>
      </c>
      <c r="M118" s="165">
        <f>IF($A118="","",(VLOOKUP($A118,MATRIZASPECTOS[],26,FALSE)))</f>
        <v>9</v>
      </c>
      <c r="N118" s="162">
        <f>IF($A118="","",(VLOOKUP($A118,MATRIZASPECTOS[],44,FALSE)))</f>
        <v>9</v>
      </c>
      <c r="O118" s="162">
        <f>IF($A118="","",(VLOOKUP($A118,MATRIZASPECTOS[],62,FALSE)))</f>
        <v>3</v>
      </c>
      <c r="P118" s="109"/>
      <c r="Q118" s="109"/>
      <c r="R118" s="226"/>
    </row>
    <row r="119" spans="1:18" ht="26.25" thickBot="1" x14ac:dyDescent="0.3">
      <c r="A119" s="15">
        <v>116</v>
      </c>
      <c r="B119" s="76" t="str">
        <f>IF(A119="","",(VLOOKUP(A119,MATRIZASPECTOS[],2,FALSE)))</f>
        <v>Generación de Títulos Mineros</v>
      </c>
      <c r="C119" s="76" t="str">
        <f>IF(A119="","",(VLOOKUP(A119,MATRIZASPECTOS[],3,FALSE)))</f>
        <v>Consumo del recurso hídrico</v>
      </c>
      <c r="D119" s="120" t="str">
        <f>IF(A119="","",(VLOOKUP(A119,MATRIZASPECTOS[],4,FALSE)))</f>
        <v>Agotamiento del recurso hídrico</v>
      </c>
      <c r="E119" s="108" t="str">
        <f>IF(A119="","",(VLOOKUP(A119,MATRIZASPECTOS[],6,FALSE)))</f>
        <v>PAR</v>
      </c>
      <c r="F119" s="109" t="str">
        <f>IF($A119="","",(VLOOKUP($A119,MATRIZASPECTOS[],7,FALSE)))</f>
        <v>Sede Central - Bogotá</v>
      </c>
      <c r="G119" s="109" t="str">
        <f>IF($A119="","",(VLOOKUP($A119,MATRIZASPECTOS[],8,FALSE)))</f>
        <v>Torre 4 - Piso 9</v>
      </c>
      <c r="H119" s="109" t="str">
        <f>IF($A119="","",(VLOOKUP($A119,MATRIZASPECTOS[],18,FALSE)))</f>
        <v>Negativo</v>
      </c>
      <c r="I119" s="109" t="str">
        <f>IF(A119="","",(VLOOKUP(A119,MATRIZASPECTOS[],19,FALSE)))</f>
        <v>Hidrológico - agua</v>
      </c>
      <c r="J119" s="109" t="str">
        <f>IF(A119="","",(VLOOKUP(A119,MATRIZASPECTOS[],10,FALSE)))</f>
        <v>Normal</v>
      </c>
      <c r="K119" s="109" t="str">
        <f>IF($A119="","",(VLOOKUP($A119,MATRIZASPECTOS[],14,FALSE)))</f>
        <v>Agua no potable</v>
      </c>
      <c r="L119" s="110" t="str">
        <f>IF($A119="","",(VLOOKUP($A119,MATRIZASPECTOS[],15,FALSE)))</f>
        <v>3.1. Desarrollo de actividades misionales</v>
      </c>
      <c r="M119" s="165">
        <f>IF($A119="","",(VLOOKUP($A119,MATRIZASPECTOS[],26,FALSE)))</f>
        <v>1</v>
      </c>
      <c r="N119" s="162">
        <f>IF($A119="","",(VLOOKUP($A119,MATRIZASPECTOS[],44,FALSE)))</f>
        <v>1</v>
      </c>
      <c r="O119" s="162">
        <f>IF($A119="","",(VLOOKUP($A119,MATRIZASPECTOS[],62,FALSE)))</f>
        <v>1</v>
      </c>
      <c r="P119" s="109"/>
      <c r="Q119" s="109"/>
      <c r="R119" s="226"/>
    </row>
    <row r="120" spans="1:18" ht="27.75" thickBot="1" x14ac:dyDescent="0.3">
      <c r="A120" s="15">
        <v>117</v>
      </c>
      <c r="B120" s="76" t="str">
        <f>IF(A120="","",(VLOOKUP(A120,MATRIZASPECTOS[],2,FALSE)))</f>
        <v>Generación de Títulos Mineros</v>
      </c>
      <c r="C120" s="76" t="str">
        <f>IF(A120="","",(VLOOKUP(A120,MATRIZASPECTOS[],3,FALSE)))</f>
        <v>Consumo de energía eléctrica</v>
      </c>
      <c r="D120" s="120" t="str">
        <f>IF(A120="","",(VLOOKUP(A120,MATRIZASPECTOS[],4,FALSE)))</f>
        <v>Presión sobre el recurso energético eléctrico</v>
      </c>
      <c r="E120" s="108" t="str">
        <f>IF(A120="","",(VLOOKUP(A120,MATRIZASPECTOS[],6,FALSE)))</f>
        <v>PAR</v>
      </c>
      <c r="F120" s="109" t="str">
        <f>IF($A120="","",(VLOOKUP($A120,MATRIZASPECTOS[],7,FALSE)))</f>
        <v>Sede Central - Bogotá</v>
      </c>
      <c r="G120" s="109" t="str">
        <f>IF($A120="","",(VLOOKUP($A120,MATRIZASPECTOS[],8,FALSE)))</f>
        <v>Torre 4 - Piso 9</v>
      </c>
      <c r="H120" s="109" t="str">
        <f>IF($A120="","",(VLOOKUP($A120,MATRIZASPECTOS[],18,FALSE)))</f>
        <v>Negativo</v>
      </c>
      <c r="I120" s="109" t="str">
        <f>IF(A120="","",(VLOOKUP(A120,MATRIZASPECTOS[],19,FALSE)))</f>
        <v>Hidrológico - agua</v>
      </c>
      <c r="J120" s="109" t="str">
        <f>IF(A120="","",(VLOOKUP(A120,MATRIZASPECTOS[],10,FALSE)))</f>
        <v>Normal</v>
      </c>
      <c r="K120" s="109" t="str">
        <f>IF($A120="","",(VLOOKUP($A120,MATRIZASPECTOS[],14,FALSE)))</f>
        <v>Energía eléctrica</v>
      </c>
      <c r="L120" s="110" t="str">
        <f>IF($A120="","",(VLOOKUP($A120,MATRIZASPECTOS[],15,FALSE)))</f>
        <v>3.1. Desarrollo de actividades misionales</v>
      </c>
      <c r="M120" s="165">
        <f>IF($A120="","",(VLOOKUP($A120,MATRIZASPECTOS[],26,FALSE)))</f>
        <v>25</v>
      </c>
      <c r="N120" s="162">
        <f>IF($A120="","",(VLOOKUP($A120,MATRIZASPECTOS[],44,FALSE)))</f>
        <v>27.632916908773968</v>
      </c>
      <c r="O120" s="162">
        <f>IF($A120="","",(VLOOKUP($A120,MATRIZASPECTOS[],62,FALSE)))</f>
        <v>25.179890141528624</v>
      </c>
      <c r="P120" s="109"/>
      <c r="Q120" s="109"/>
      <c r="R120" s="226"/>
    </row>
    <row r="121" spans="1:18" ht="36.75" thickBot="1" x14ac:dyDescent="0.3">
      <c r="A121" s="15">
        <v>118</v>
      </c>
      <c r="B121" s="76" t="str">
        <f>IF(A121="","",(VLOOKUP(A121,MATRIZASPECTOS[],2,FALSE)))</f>
        <v>Generación de Títulos Mineros</v>
      </c>
      <c r="C121" s="76" t="str">
        <f>IF(A121="","",(VLOOKUP(A121,MATRIZASPECTOS[],3,FALSE)))</f>
        <v>Consumo de materias primas e insumos</v>
      </c>
      <c r="D121" s="120" t="str">
        <f>IF(A121="","",(VLOOKUP(A121,MATRIZASPECTOS[],4,FALSE)))</f>
        <v>Agotamiento de los recursos naturales no renovables</v>
      </c>
      <c r="E121" s="108" t="str">
        <f>IF(A121="","",(VLOOKUP(A121,MATRIZASPECTOS[],6,FALSE)))</f>
        <v>PAR</v>
      </c>
      <c r="F121" s="109" t="str">
        <f>IF($A121="","",(VLOOKUP($A121,MATRIZASPECTOS[],7,FALSE)))</f>
        <v>Sede Central - Bogotá</v>
      </c>
      <c r="G121" s="109" t="str">
        <f>IF($A121="","",(VLOOKUP($A121,MATRIZASPECTOS[],8,FALSE)))</f>
        <v>Torre 4 - Piso 9</v>
      </c>
      <c r="H121" s="109" t="str">
        <f>IF($A121="","",(VLOOKUP($A121,MATRIZASPECTOS[],18,FALSE)))</f>
        <v>Negativo</v>
      </c>
      <c r="I121" s="109" t="str">
        <f>IF(A121="","",(VLOOKUP(A121,MATRIZASPECTOS[],19,FALSE)))</f>
        <v>Biológico - biodiversidad</v>
      </c>
      <c r="J121" s="109" t="str">
        <f>IF(A121="","",(VLOOKUP(A121,MATRIZASPECTOS[],10,FALSE)))</f>
        <v>Normal</v>
      </c>
      <c r="K121" s="109" t="str">
        <f>IF($A121="","",(VLOOKUP($A121,MATRIZASPECTOS[],14,FALSE)))</f>
        <v>Papel</v>
      </c>
      <c r="L121" s="110" t="str">
        <f>IF($A121="","",(VLOOKUP($A121,MATRIZASPECTOS[],15,FALSE)))</f>
        <v>1. Adquisición y movilización de insumos y equipos</v>
      </c>
      <c r="M121" s="165">
        <f>IF($A121="","",(VLOOKUP($A121,MATRIZASPECTOS[],26,FALSE)))</f>
        <v>15</v>
      </c>
      <c r="N121" s="162">
        <f>IF($A121="","",(VLOOKUP($A121,MATRIZASPECTOS[],44,FALSE)))</f>
        <v>15</v>
      </c>
      <c r="O121" s="162">
        <f>IF($A121="","",(VLOOKUP($A121,MATRIZASPECTOS[],62,FALSE)))</f>
        <v>9</v>
      </c>
      <c r="P121" s="109"/>
      <c r="Q121" s="109"/>
      <c r="R121" s="226"/>
    </row>
    <row r="122" spans="1:18" ht="36.75" thickBot="1" x14ac:dyDescent="0.3">
      <c r="A122" s="15">
        <v>119</v>
      </c>
      <c r="B122" s="76" t="str">
        <f>IF(A122="","",(VLOOKUP(A122,MATRIZASPECTOS[],2,FALSE)))</f>
        <v>Generación de Títulos Mineros</v>
      </c>
      <c r="C122" s="76" t="str">
        <f>IF(A122="","",(VLOOKUP(A122,MATRIZASPECTOS[],3,FALSE)))</f>
        <v>Consumo de materias primas e insumos</v>
      </c>
      <c r="D122" s="120" t="str">
        <f>IF(A122="","",(VLOOKUP(A122,MATRIZASPECTOS[],4,FALSE)))</f>
        <v>Agotamiento general de los recursos naturales</v>
      </c>
      <c r="E122" s="108" t="str">
        <f>IF(A122="","",(VLOOKUP(A122,MATRIZASPECTOS[],6,FALSE)))</f>
        <v>PAR</v>
      </c>
      <c r="F122" s="109" t="str">
        <f>IF($A122="","",(VLOOKUP($A122,MATRIZASPECTOS[],7,FALSE)))</f>
        <v>Sede Central - Bogotá</v>
      </c>
      <c r="G122" s="109" t="str">
        <f>IF($A122="","",(VLOOKUP($A122,MATRIZASPECTOS[],8,FALSE)))</f>
        <v>Torre 4 - Piso 9</v>
      </c>
      <c r="H122" s="109" t="str">
        <f>IF($A122="","",(VLOOKUP($A122,MATRIZASPECTOS[],18,FALSE)))</f>
        <v>Negativo</v>
      </c>
      <c r="I122" s="109" t="str">
        <f>IF(A122="","",(VLOOKUP(A122,MATRIZASPECTOS[],19,FALSE)))</f>
        <v>Biológico - biodiversidad</v>
      </c>
      <c r="J122" s="109" t="str">
        <f>IF(A122="","",(VLOOKUP(A122,MATRIZASPECTOS[],10,FALSE)))</f>
        <v>Normal</v>
      </c>
      <c r="K122" s="109" t="str">
        <f>IF($A122="","",(VLOOKUP($A122,MATRIZASPECTOS[],14,FALSE)))</f>
        <v>Elementos pequeños de oficina</v>
      </c>
      <c r="L122" s="110" t="str">
        <f>IF($A122="","",(VLOOKUP($A122,MATRIZASPECTOS[],15,FALSE)))</f>
        <v>1. Adquisición y movilización de insumos y equipos</v>
      </c>
      <c r="M122" s="165">
        <f>IF($A122="","",(VLOOKUP($A122,MATRIZASPECTOS[],26,FALSE)))</f>
        <v>3</v>
      </c>
      <c r="N122" s="162">
        <f>IF($A122="","",(VLOOKUP($A122,MATRIZASPECTOS[],44,FALSE)))</f>
        <v>3</v>
      </c>
      <c r="O122" s="162">
        <f>IF($A122="","",(VLOOKUP($A122,MATRIZASPECTOS[],62,FALSE)))</f>
        <v>1</v>
      </c>
      <c r="P122" s="109"/>
      <c r="Q122" s="109"/>
      <c r="R122" s="226"/>
    </row>
    <row r="123" spans="1:18" ht="36.75" thickBot="1" x14ac:dyDescent="0.3">
      <c r="A123" s="15">
        <v>120</v>
      </c>
      <c r="B123" s="76" t="str">
        <f>IF(A123="","",(VLOOKUP(A123,MATRIZASPECTOS[],2,FALSE)))</f>
        <v>Generación de Títulos Mineros</v>
      </c>
      <c r="C123" s="76" t="str">
        <f>IF(A123="","",(VLOOKUP(A123,MATRIZASPECTOS[],3,FALSE)))</f>
        <v>Consumo de materias primas e insumos</v>
      </c>
      <c r="D123" s="120" t="str">
        <f>IF(A123="","",(VLOOKUP(A123,MATRIZASPECTOS[],4,FALSE)))</f>
        <v>Agotamiento de los recursos naturales no renovables</v>
      </c>
      <c r="E123" s="108" t="str">
        <f>IF(A123="","",(VLOOKUP(A123,MATRIZASPECTOS[],6,FALSE)))</f>
        <v>PAR</v>
      </c>
      <c r="F123" s="109" t="str">
        <f>IF($A123="","",(VLOOKUP($A123,MATRIZASPECTOS[],7,FALSE)))</f>
        <v>Sede Central - Bogotá</v>
      </c>
      <c r="G123" s="109" t="str">
        <f>IF($A123="","",(VLOOKUP($A123,MATRIZASPECTOS[],8,FALSE)))</f>
        <v>Torre 4 - Piso 9</v>
      </c>
      <c r="H123" s="109" t="str">
        <f>IF($A123="","",(VLOOKUP($A123,MATRIZASPECTOS[],18,FALSE)))</f>
        <v>Negativo</v>
      </c>
      <c r="I123" s="109" t="str">
        <f>IF(A123="","",(VLOOKUP(A123,MATRIZASPECTOS[],19,FALSE)))</f>
        <v>Biológico - biodiversidad</v>
      </c>
      <c r="J123" s="109" t="str">
        <f>IF(A123="","",(VLOOKUP(A123,MATRIZASPECTOS[],10,FALSE)))</f>
        <v>Normal</v>
      </c>
      <c r="K123" s="109" t="str">
        <f>IF($A123="","",(VLOOKUP($A123,MATRIZASPECTOS[],14,FALSE)))</f>
        <v>Movilización terrestre</v>
      </c>
      <c r="L123" s="110" t="str">
        <f>IF($A123="","",(VLOOKUP($A123,MATRIZASPECTOS[],15,FALSE)))</f>
        <v>2. Movilización para el desarrollo de actividades</v>
      </c>
      <c r="M123" s="165">
        <f>IF($A123="","",(VLOOKUP($A123,MATRIZASPECTOS[],26,FALSE)))</f>
        <v>15</v>
      </c>
      <c r="N123" s="162">
        <f>IF($A123="","",(VLOOKUP($A123,MATRIZASPECTOS[],44,FALSE)))</f>
        <v>15</v>
      </c>
      <c r="O123" s="162">
        <f>IF($A123="","",(VLOOKUP($A123,MATRIZASPECTOS[],62,FALSE)))</f>
        <v>9</v>
      </c>
      <c r="P123" s="109"/>
      <c r="Q123" s="109"/>
      <c r="R123" s="226"/>
    </row>
    <row r="124" spans="1:18" ht="36.75" thickBot="1" x14ac:dyDescent="0.3">
      <c r="A124" s="15">
        <v>121</v>
      </c>
      <c r="B124" s="76" t="str">
        <f>IF(A124="","",(VLOOKUP(A124,MATRIZASPECTOS[],2,FALSE)))</f>
        <v>Generación de Títulos Mineros</v>
      </c>
      <c r="C124" s="76" t="str">
        <f>IF(A124="","",(VLOOKUP(A124,MATRIZASPECTOS[],3,FALSE)))</f>
        <v>Consumo de materias primas e insumos</v>
      </c>
      <c r="D124" s="120" t="str">
        <f>IF(A124="","",(VLOOKUP(A124,MATRIZASPECTOS[],4,FALSE)))</f>
        <v>Agotamiento de los recursos naturales no renovables</v>
      </c>
      <c r="E124" s="108" t="str">
        <f>IF(A124="","",(VLOOKUP(A124,MATRIZASPECTOS[],6,FALSE)))</f>
        <v>PAR</v>
      </c>
      <c r="F124" s="109" t="str">
        <f>IF($A124="","",(VLOOKUP($A124,MATRIZASPECTOS[],7,FALSE)))</f>
        <v>Sede Central - Bogotá</v>
      </c>
      <c r="G124" s="109" t="str">
        <f>IF($A124="","",(VLOOKUP($A124,MATRIZASPECTOS[],8,FALSE)))</f>
        <v>Torre 4 - Piso 9</v>
      </c>
      <c r="H124" s="109" t="str">
        <f>IF($A124="","",(VLOOKUP($A124,MATRIZASPECTOS[],18,FALSE)))</f>
        <v>Negativo</v>
      </c>
      <c r="I124" s="109" t="str">
        <f>IF(A124="","",(VLOOKUP(A124,MATRIZASPECTOS[],19,FALSE)))</f>
        <v>Biológico - biodiversidad</v>
      </c>
      <c r="J124" s="109" t="str">
        <f>IF(A124="","",(VLOOKUP(A124,MATRIZASPECTOS[],10,FALSE)))</f>
        <v>Normal</v>
      </c>
      <c r="K124" s="109" t="str">
        <f>IF($A124="","",(VLOOKUP($A124,MATRIZASPECTOS[],14,FALSE)))</f>
        <v>Movilización aérea</v>
      </c>
      <c r="L124" s="110" t="str">
        <f>IF($A124="","",(VLOOKUP($A124,MATRIZASPECTOS[],15,FALSE)))</f>
        <v>2. Movilización para el desarrollo de actividades</v>
      </c>
      <c r="M124" s="165">
        <f>IF($A124="","",(VLOOKUP($A124,MATRIZASPECTOS[],26,FALSE)))</f>
        <v>15</v>
      </c>
      <c r="N124" s="162">
        <f>IF($A124="","",(VLOOKUP($A124,MATRIZASPECTOS[],44,FALSE)))</f>
        <v>15</v>
      </c>
      <c r="O124" s="162">
        <f>IF($A124="","",(VLOOKUP($A124,MATRIZASPECTOS[],62,FALSE)))</f>
        <v>9</v>
      </c>
      <c r="P124" s="109"/>
      <c r="Q124" s="109"/>
      <c r="R124" s="226"/>
    </row>
    <row r="125" spans="1:18" ht="36.75" thickBot="1" x14ac:dyDescent="0.3">
      <c r="A125" s="15">
        <v>122</v>
      </c>
      <c r="B125" s="76" t="str">
        <f>IF(A125="","",(VLOOKUP(A125,MATRIZASPECTOS[],2,FALSE)))</f>
        <v>Generación de Títulos Mineros</v>
      </c>
      <c r="C125" s="76" t="str">
        <f>IF(A125="","",(VLOOKUP(A125,MATRIZASPECTOS[],3,FALSE)))</f>
        <v>Consumo de materias primas e insumos</v>
      </c>
      <c r="D125" s="120" t="str">
        <f>IF(A125="","",(VLOOKUP(A125,MATRIZASPECTOS[],4,FALSE)))</f>
        <v>Agotamiento general de los recursos naturales</v>
      </c>
      <c r="E125" s="108" t="str">
        <f>IF(A125="","",(VLOOKUP(A125,MATRIZASPECTOS[],6,FALSE)))</f>
        <v>PAR</v>
      </c>
      <c r="F125" s="109" t="str">
        <f>IF($A125="","",(VLOOKUP($A125,MATRIZASPECTOS[],7,FALSE)))</f>
        <v>Sede Central - Bogotá</v>
      </c>
      <c r="G125" s="109" t="str">
        <f>IF($A125="","",(VLOOKUP($A125,MATRIZASPECTOS[],8,FALSE)))</f>
        <v>Torre 4 - Piso 9</v>
      </c>
      <c r="H125" s="109" t="str">
        <f>IF($A125="","",(VLOOKUP($A125,MATRIZASPECTOS[],18,FALSE)))</f>
        <v>Negativo</v>
      </c>
      <c r="I125" s="109" t="str">
        <f>IF(A125="","",(VLOOKUP(A125,MATRIZASPECTOS[],19,FALSE)))</f>
        <v>Biológico - biodiversidad</v>
      </c>
      <c r="J125" s="109" t="str">
        <f>IF(A125="","",(VLOOKUP(A125,MATRIZASPECTOS[],10,FALSE)))</f>
        <v>Normal</v>
      </c>
      <c r="K125" s="109" t="str">
        <f>IF($A125="","",(VLOOKUP($A125,MATRIZASPECTOS[],14,FALSE)))</f>
        <v>Computadores y perifericos</v>
      </c>
      <c r="L125" s="110" t="str">
        <f>IF($A125="","",(VLOOKUP($A125,MATRIZASPECTOS[],15,FALSE)))</f>
        <v>1. Adquisición y movilización de insumos y equipos</v>
      </c>
      <c r="M125" s="165">
        <f>IF($A125="","",(VLOOKUP($A125,MATRIZASPECTOS[],26,FALSE)))</f>
        <v>5</v>
      </c>
      <c r="N125" s="162">
        <f>IF($A125="","",(VLOOKUP($A125,MATRIZASPECTOS[],44,FALSE)))</f>
        <v>5</v>
      </c>
      <c r="O125" s="162">
        <f>IF($A125="","",(VLOOKUP($A125,MATRIZASPECTOS[],62,FALSE)))</f>
        <v>5</v>
      </c>
      <c r="P125" s="109"/>
      <c r="Q125" s="109"/>
      <c r="R125" s="226"/>
    </row>
    <row r="126" spans="1:18" ht="36.75" thickBot="1" x14ac:dyDescent="0.3">
      <c r="A126" s="15">
        <v>123</v>
      </c>
      <c r="B126" s="76" t="str">
        <f>IF(A126="","",(VLOOKUP(A126,MATRIZASPECTOS[],2,FALSE)))</f>
        <v>Generación de Títulos Mineros</v>
      </c>
      <c r="C126" s="76" t="str">
        <f>IF(A126="","",(VLOOKUP(A126,MATRIZASPECTOS[],3,FALSE)))</f>
        <v>Consumo de materias primas e insumos</v>
      </c>
      <c r="D126" s="120" t="str">
        <f>IF(A126="","",(VLOOKUP(A126,MATRIZASPECTOS[],4,FALSE)))</f>
        <v>Agotamiento general de los recursos naturales</v>
      </c>
      <c r="E126" s="108" t="str">
        <f>IF(A126="","",(VLOOKUP(A126,MATRIZASPECTOS[],6,FALSE)))</f>
        <v>PAR</v>
      </c>
      <c r="F126" s="109" t="str">
        <f>IF($A126="","",(VLOOKUP($A126,MATRIZASPECTOS[],7,FALSE)))</f>
        <v>Sede Central - Bogotá</v>
      </c>
      <c r="G126" s="109" t="str">
        <f>IF($A126="","",(VLOOKUP($A126,MATRIZASPECTOS[],8,FALSE)))</f>
        <v>Torre 4 - Piso 9</v>
      </c>
      <c r="H126" s="109" t="str">
        <f>IF($A126="","",(VLOOKUP($A126,MATRIZASPECTOS[],18,FALSE)))</f>
        <v>Negativo</v>
      </c>
      <c r="I126" s="109" t="str">
        <f>IF(A126="","",(VLOOKUP(A126,MATRIZASPECTOS[],19,FALSE)))</f>
        <v>Biológico - biodiversidad</v>
      </c>
      <c r="J126" s="109" t="str">
        <f>IF(A126="","",(VLOOKUP(A126,MATRIZASPECTOS[],10,FALSE)))</f>
        <v>Normal</v>
      </c>
      <c r="K126" s="109" t="str">
        <f>IF($A126="","",(VLOOKUP($A126,MATRIZASPECTOS[],14,FALSE)))</f>
        <v>Mobiliario de oficina</v>
      </c>
      <c r="L126" s="110" t="str">
        <f>IF($A126="","",(VLOOKUP($A126,MATRIZASPECTOS[],15,FALSE)))</f>
        <v>1. Adquisición y movilización de insumos y equipos</v>
      </c>
      <c r="M126" s="165">
        <f>IF($A126="","",(VLOOKUP($A126,MATRIZASPECTOS[],26,FALSE)))</f>
        <v>3</v>
      </c>
      <c r="N126" s="162">
        <f>IF($A126="","",(VLOOKUP($A126,MATRIZASPECTOS[],44,FALSE)))</f>
        <v>3</v>
      </c>
      <c r="O126" s="162">
        <f>IF($A126="","",(VLOOKUP($A126,MATRIZASPECTOS[],62,FALSE)))</f>
        <v>3</v>
      </c>
      <c r="P126" s="109"/>
      <c r="Q126" s="109"/>
      <c r="R126" s="226"/>
    </row>
    <row r="127" spans="1:18" ht="26.25" thickBot="1" x14ac:dyDescent="0.3">
      <c r="A127" s="15">
        <v>124</v>
      </c>
      <c r="B127" s="76" t="str">
        <f>IF(A127="","",(VLOOKUP(A127,MATRIZASPECTOS[],2,FALSE)))</f>
        <v>Generación de Títulos Mineros</v>
      </c>
      <c r="C127" s="76" t="str">
        <f>IF(A127="","",(VLOOKUP(A127,MATRIZASPECTOS[],3,FALSE)))</f>
        <v>Generación de empleo</v>
      </c>
      <c r="D127" s="120" t="str">
        <f>IF(A127="","",(VLOOKUP(A127,MATRIZASPECTOS[],4,FALSE)))</f>
        <v>Desarrollo económico y social</v>
      </c>
      <c r="E127" s="108" t="str">
        <f>IF(A127="","",(VLOOKUP(A127,MATRIZASPECTOS[],6,FALSE)))</f>
        <v>PAR</v>
      </c>
      <c r="F127" s="109" t="str">
        <f>IF($A127="","",(VLOOKUP($A127,MATRIZASPECTOS[],7,FALSE)))</f>
        <v>Sede Central - Bogotá</v>
      </c>
      <c r="G127" s="109" t="str">
        <f>IF($A127="","",(VLOOKUP($A127,MATRIZASPECTOS[],8,FALSE)))</f>
        <v>Torre 4 - Piso 9</v>
      </c>
      <c r="H127" s="109" t="str">
        <f>IF($A127="","",(VLOOKUP($A127,MATRIZASPECTOS[],18,FALSE)))</f>
        <v>Positivo</v>
      </c>
      <c r="I127" s="109" t="str">
        <f>IF(A127="","",(VLOOKUP(A127,MATRIZASPECTOS[],19,FALSE)))</f>
        <v>Sociocultural - social</v>
      </c>
      <c r="J127" s="109" t="str">
        <f>IF(A127="","",(VLOOKUP(A127,MATRIZASPECTOS[],10,FALSE)))</f>
        <v>Normal</v>
      </c>
      <c r="K127" s="109" t="str">
        <f>IF($A127="","",(VLOOKUP($A127,MATRIZASPECTOS[],14,FALSE)))</f>
        <v>Recurso humano</v>
      </c>
      <c r="L127" s="110" t="str">
        <f>IF($A127="","",(VLOOKUP($A127,MATRIZASPECTOS[],15,FALSE)))</f>
        <v>3.1. Desarrollo de actividades misionales</v>
      </c>
      <c r="M127" s="165">
        <f>IF($A127="","",(VLOOKUP($A127,MATRIZASPECTOS[],26,FALSE)))</f>
        <v>15</v>
      </c>
      <c r="N127" s="162">
        <f>IF($A127="","",(VLOOKUP($A127,MATRIZASPECTOS[],44,FALSE)))</f>
        <v>15</v>
      </c>
      <c r="O127" s="162">
        <f>IF($A127="","",(VLOOKUP($A127,MATRIZASPECTOS[],62,FALSE)))</f>
        <v>15</v>
      </c>
      <c r="P127" s="109"/>
      <c r="Q127" s="109"/>
      <c r="R127" s="226"/>
    </row>
    <row r="128" spans="1:18" ht="36.75" thickBot="1" x14ac:dyDescent="0.3">
      <c r="A128" s="15">
        <v>125</v>
      </c>
      <c r="B128" s="76" t="str">
        <f>IF(A128="","",(VLOOKUP(A128,MATRIZASPECTOS[],2,FALSE)))</f>
        <v>Generación de Títulos Mineros</v>
      </c>
      <c r="C128" s="76" t="str">
        <f>IF(A128="","",(VLOOKUP(A128,MATRIZASPECTOS[],3,FALSE)))</f>
        <v>Generación de vertimientos</v>
      </c>
      <c r="D128" s="120" t="str">
        <f>IF(A128="","",(VLOOKUP(A128,MATRIZASPECTOS[],4,FALSE)))</f>
        <v>Contaminación por descarga de aguas residuales domésticas</v>
      </c>
      <c r="E128" s="108" t="str">
        <f>IF(A128="","",(VLOOKUP(A128,MATRIZASPECTOS[],6,FALSE)))</f>
        <v>PAR</v>
      </c>
      <c r="F128" s="109" t="str">
        <f>IF($A128="","",(VLOOKUP($A128,MATRIZASPECTOS[],7,FALSE)))</f>
        <v>Sede Central - Bogotá</v>
      </c>
      <c r="G128" s="109" t="str">
        <f>IF($A128="","",(VLOOKUP($A128,MATRIZASPECTOS[],8,FALSE)))</f>
        <v>Torre 4 - Piso 9</v>
      </c>
      <c r="H128" s="109" t="str">
        <f>IF($A128="","",(VLOOKUP($A128,MATRIZASPECTOS[],18,FALSE)))</f>
        <v>Negativo</v>
      </c>
      <c r="I128" s="109" t="str">
        <f>IF(A128="","",(VLOOKUP(A128,MATRIZASPECTOS[],19,FALSE)))</f>
        <v>Hidrológico - agua</v>
      </c>
      <c r="J128" s="109" t="str">
        <f>IF(A128="","",(VLOOKUP(A128,MATRIZASPECTOS[],10,FALSE)))</f>
        <v>Normal</v>
      </c>
      <c r="K128" s="109" t="str">
        <f>IF($A128="","",(VLOOKUP($A128,MATRIZASPECTOS[],14,FALSE)))</f>
        <v>Aguas residuales domésticas</v>
      </c>
      <c r="L128" s="110" t="str">
        <f>IF($A128="","",(VLOOKUP($A128,MATRIZASPECTOS[],15,FALSE)))</f>
        <v>3.1. Desarrollo de actividades misionales</v>
      </c>
      <c r="M128" s="165">
        <f>IF($A128="","",(VLOOKUP($A128,MATRIZASPECTOS[],26,FALSE)))</f>
        <v>15</v>
      </c>
      <c r="N128" s="162">
        <f>IF($A128="","",(VLOOKUP($A128,MATRIZASPECTOS[],44,FALSE)))</f>
        <v>15</v>
      </c>
      <c r="O128" s="162">
        <f>IF($A128="","",(VLOOKUP($A128,MATRIZASPECTOS[],62,FALSE)))</f>
        <v>3</v>
      </c>
      <c r="P128" s="109"/>
      <c r="Q128" s="109"/>
      <c r="R128" s="226"/>
    </row>
    <row r="129" spans="1:18" ht="27.75" thickBot="1" x14ac:dyDescent="0.3">
      <c r="A129" s="15">
        <v>126</v>
      </c>
      <c r="B129" s="76" t="str">
        <f>IF(A129="","",(VLOOKUP(A129,MATRIZASPECTOS[],2,FALSE)))</f>
        <v>Generación de Títulos Mineros</v>
      </c>
      <c r="C129" s="76" t="str">
        <f>IF(A129="","",(VLOOKUP(A129,MATRIZASPECTOS[],3,FALSE)))</f>
        <v>Generación de residuos</v>
      </c>
      <c r="D129" s="120" t="str">
        <f>IF(A129="","",(VLOOKUP(A129,MATRIZASPECTOS[],4,FALSE)))</f>
        <v>Contaminación por generación de residuos ordinarios</v>
      </c>
      <c r="E129" s="108" t="str">
        <f>IF(A129="","",(VLOOKUP(A129,MATRIZASPECTOS[],6,FALSE)))</f>
        <v>PAR</v>
      </c>
      <c r="F129" s="109" t="str">
        <f>IF($A129="","",(VLOOKUP($A129,MATRIZASPECTOS[],7,FALSE)))</f>
        <v>Sede Central - Bogotá</v>
      </c>
      <c r="G129" s="109" t="str">
        <f>IF($A129="","",(VLOOKUP($A129,MATRIZASPECTOS[],8,FALSE)))</f>
        <v>Torre 4 - Piso 9</v>
      </c>
      <c r="H129" s="109" t="str">
        <f>IF($A129="","",(VLOOKUP($A129,MATRIZASPECTOS[],18,FALSE)))</f>
        <v>Negativo</v>
      </c>
      <c r="I129" s="109" t="str">
        <f>IF(A129="","",(VLOOKUP(A129,MATRIZASPECTOS[],19,FALSE)))</f>
        <v>Geológico - suelo</v>
      </c>
      <c r="J129" s="109" t="str">
        <f>IF(A129="","",(VLOOKUP(A129,MATRIZASPECTOS[],10,FALSE)))</f>
        <v>Normal</v>
      </c>
      <c r="K129" s="109" t="str">
        <f>IF($A129="","",(VLOOKUP($A129,MATRIZASPECTOS[],14,FALSE)))</f>
        <v>Residuos ordinarios</v>
      </c>
      <c r="L129" s="110" t="str">
        <f>IF($A129="","",(VLOOKUP($A129,MATRIZASPECTOS[],15,FALSE)))</f>
        <v>3.1. Desarrollo de actividades misionales</v>
      </c>
      <c r="M129" s="165">
        <f>IF($A129="","",(VLOOKUP($A129,MATRIZASPECTOS[],26,FALSE)))</f>
        <v>25</v>
      </c>
      <c r="N129" s="162">
        <f>IF($A129="","",(VLOOKUP($A129,MATRIZASPECTOS[],44,FALSE)))</f>
        <v>19.072164948453608</v>
      </c>
      <c r="O129" s="162">
        <f>IF($A129="","",(VLOOKUP($A129,MATRIZASPECTOS[],62,FALSE)))</f>
        <v>6.2956735977634128</v>
      </c>
      <c r="P129" s="109"/>
      <c r="Q129" s="109"/>
      <c r="R129" s="226"/>
    </row>
    <row r="130" spans="1:18" ht="51.75" thickBot="1" x14ac:dyDescent="0.3">
      <c r="A130" s="15">
        <v>127</v>
      </c>
      <c r="B130" s="76" t="str">
        <f>IF(A130="","",(VLOOKUP(A130,MATRIZASPECTOS[],2,FALSE)))</f>
        <v>Generación de Títulos Mineros</v>
      </c>
      <c r="C130" s="76" t="str">
        <f>IF(A130="","",(VLOOKUP(A130,MATRIZASPECTOS[],3,FALSE)))</f>
        <v>Generación de residuos</v>
      </c>
      <c r="D130" s="120" t="str">
        <f>IF(A130="","",(VLOOKUP(A130,MATRIZASPECTOS[],4,FALSE)))</f>
        <v>Aprovechamiento de residuos reutilizables</v>
      </c>
      <c r="E130" s="108" t="str">
        <f>IF(A130="","",(VLOOKUP(A130,MATRIZASPECTOS[],6,FALSE)))</f>
        <v>PAR</v>
      </c>
      <c r="F130" s="109" t="str">
        <f>IF($A130="","",(VLOOKUP($A130,MATRIZASPECTOS[],7,FALSE)))</f>
        <v>Sede Central - Bogotá</v>
      </c>
      <c r="G130" s="109" t="str">
        <f>IF($A130="","",(VLOOKUP($A130,MATRIZASPECTOS[],8,FALSE)))</f>
        <v>Torre 4 - Piso 9</v>
      </c>
      <c r="H130" s="109" t="str">
        <f>IF($A130="","",(VLOOKUP($A130,MATRIZASPECTOS[],18,FALSE)))</f>
        <v>Positivo</v>
      </c>
      <c r="I130" s="109" t="str">
        <f>IF(A130="","",(VLOOKUP(A130,MATRIZASPECTOS[],19,FALSE)))</f>
        <v>Geológico - suelo</v>
      </c>
      <c r="J130" s="109" t="str">
        <f>IF(A130="","",(VLOOKUP(A130,MATRIZASPECTOS[],10,FALSE)))</f>
        <v>Normal</v>
      </c>
      <c r="K130" s="109" t="str">
        <f>IF($A130="","",(VLOOKUP($A130,MATRIZASPECTOS[],14,FALSE)))</f>
        <v>Residuos reutilizables (papel, cartón, vidrio, plástico rigido, plástico flexible)</v>
      </c>
      <c r="L130" s="110" t="str">
        <f>IF($A130="","",(VLOOKUP($A130,MATRIZASPECTOS[],15,FALSE)))</f>
        <v>3.1. Desarrollo de actividades misionales</v>
      </c>
      <c r="M130" s="165">
        <f>IF($A130="","",(VLOOKUP($A130,MATRIZASPECTOS[],26,FALSE)))</f>
        <v>15</v>
      </c>
      <c r="N130" s="162">
        <f>IF($A130="","",(VLOOKUP($A130,MATRIZASPECTOS[],44,FALSE)))</f>
        <v>15</v>
      </c>
      <c r="O130" s="162">
        <f>IF($A130="","",(VLOOKUP($A130,MATRIZASPECTOS[],62,FALSE)))</f>
        <v>9</v>
      </c>
      <c r="P130" s="109"/>
      <c r="Q130" s="109"/>
      <c r="R130" s="226"/>
    </row>
    <row r="131" spans="1:18" ht="39" thickBot="1" x14ac:dyDescent="0.3">
      <c r="A131" s="15">
        <v>128</v>
      </c>
      <c r="B131" s="76" t="str">
        <f>IF(A131="","",(VLOOKUP(A131,MATRIZASPECTOS[],2,FALSE)))</f>
        <v>Generación de Títulos Mineros</v>
      </c>
      <c r="C131" s="76" t="str">
        <f>IF(A131="","",(VLOOKUP(A131,MATRIZASPECTOS[],3,FALSE)))</f>
        <v>Generación de residuos</v>
      </c>
      <c r="D131" s="120" t="str">
        <f>IF(A131="","",(VLOOKUP(A131,MATRIZASPECTOS[],4,FALSE)))</f>
        <v>Aprovechamiento de residuos recuperables</v>
      </c>
      <c r="E131" s="108" t="str">
        <f>IF(A131="","",(VLOOKUP(A131,MATRIZASPECTOS[],6,FALSE)))</f>
        <v>PAR</v>
      </c>
      <c r="F131" s="109" t="str">
        <f>IF($A131="","",(VLOOKUP($A131,MATRIZASPECTOS[],7,FALSE)))</f>
        <v>Sede Central - Bogotá</v>
      </c>
      <c r="G131" s="109" t="str">
        <f>IF($A131="","",(VLOOKUP($A131,MATRIZASPECTOS[],8,FALSE)))</f>
        <v>Torre 4 - Piso 9</v>
      </c>
      <c r="H131" s="109" t="str">
        <f>IF($A131="","",(VLOOKUP($A131,MATRIZASPECTOS[],18,FALSE)))</f>
        <v>Positivo</v>
      </c>
      <c r="I131" s="109" t="str">
        <f>IF(A131="","",(VLOOKUP(A131,MATRIZASPECTOS[],19,FALSE)))</f>
        <v>Geológico - suelo</v>
      </c>
      <c r="J131" s="109" t="str">
        <f>IF(A131="","",(VLOOKUP(A131,MATRIZASPECTOS[],10,FALSE)))</f>
        <v>Normal</v>
      </c>
      <c r="K131" s="109" t="str">
        <f>IF($A131="","",(VLOOKUP($A131,MATRIZASPECTOS[],14,FALSE)))</f>
        <v>Residuos recuperables (aleaciones de distintos metales)</v>
      </c>
      <c r="L131" s="110" t="str">
        <f>IF($A131="","",(VLOOKUP($A131,MATRIZASPECTOS[],15,FALSE)))</f>
        <v>3.1. Desarrollo de actividades misionales</v>
      </c>
      <c r="M131" s="165">
        <f>IF($A131="","",(VLOOKUP($A131,MATRIZASPECTOS[],26,FALSE)))</f>
        <v>15</v>
      </c>
      <c r="N131" s="162">
        <f>IF($A131="","",(VLOOKUP($A131,MATRIZASPECTOS[],44,FALSE)))</f>
        <v>15</v>
      </c>
      <c r="O131" s="162">
        <f>IF($A131="","",(VLOOKUP($A131,MATRIZASPECTOS[],62,FALSE)))</f>
        <v>9</v>
      </c>
      <c r="P131" s="109"/>
      <c r="Q131" s="109"/>
      <c r="R131" s="226"/>
    </row>
    <row r="132" spans="1:18" ht="45.75" thickBot="1" x14ac:dyDescent="0.3">
      <c r="A132" s="15">
        <v>129</v>
      </c>
      <c r="B132" s="76" t="str">
        <f>IF(A132="","",(VLOOKUP(A132,MATRIZASPECTOS[],2,FALSE)))</f>
        <v>Generación de Títulos Mineros</v>
      </c>
      <c r="C132" s="76" t="str">
        <f>IF(A132="","",(VLOOKUP(A132,MATRIZASPECTOS[],3,FALSE)))</f>
        <v>Generación de residuos</v>
      </c>
      <c r="D132" s="120" t="str">
        <f>IF(A132="","",(VLOOKUP(A132,MATRIZASPECTOS[],4,FALSE)))</f>
        <v>Contaminación por generación de residuos de aparatos eléctricos y electrónicos</v>
      </c>
      <c r="E132" s="108" t="str">
        <f>IF(A132="","",(VLOOKUP(A132,MATRIZASPECTOS[],6,FALSE)))</f>
        <v>PAR</v>
      </c>
      <c r="F132" s="109" t="str">
        <f>IF($A132="","",(VLOOKUP($A132,MATRIZASPECTOS[],7,FALSE)))</f>
        <v>Sede Central - Bogotá</v>
      </c>
      <c r="G132" s="109" t="str">
        <f>IF($A132="","",(VLOOKUP($A132,MATRIZASPECTOS[],8,FALSE)))</f>
        <v>Torre 4 - Piso 9</v>
      </c>
      <c r="H132" s="109" t="str">
        <f>IF($A132="","",(VLOOKUP($A132,MATRIZASPECTOS[],18,FALSE)))</f>
        <v>Negativo</v>
      </c>
      <c r="I132" s="109" t="str">
        <f>IF(A132="","",(VLOOKUP(A132,MATRIZASPECTOS[],19,FALSE)))</f>
        <v>Geológico - suelo</v>
      </c>
      <c r="J132" s="109" t="str">
        <f>IF(A132="","",(VLOOKUP(A132,MATRIZASPECTOS[],10,FALSE)))</f>
        <v>Normal</v>
      </c>
      <c r="K132" s="109" t="str">
        <f>IF($A132="","",(VLOOKUP($A132,MATRIZASPECTOS[],14,FALSE)))</f>
        <v>Residuos de aparatos eléctricos y electrónicos</v>
      </c>
      <c r="L132" s="110" t="str">
        <f>IF($A132="","",(VLOOKUP($A132,MATRIZASPECTOS[],15,FALSE)))</f>
        <v>3.1. Desarrollo de actividades misionales</v>
      </c>
      <c r="M132" s="165">
        <f>IF($A132="","",(VLOOKUP($A132,MATRIZASPECTOS[],26,FALSE)))</f>
        <v>25</v>
      </c>
      <c r="N132" s="162">
        <f>IF($A132="","",(VLOOKUP($A132,MATRIZASPECTOS[],44,FALSE)))</f>
        <v>25</v>
      </c>
      <c r="O132" s="162">
        <f>IF($A132="","",(VLOOKUP($A132,MATRIZASPECTOS[],62,FALSE)))</f>
        <v>25</v>
      </c>
      <c r="P132" s="109"/>
      <c r="Q132" s="109"/>
      <c r="R132" s="226"/>
    </row>
    <row r="133" spans="1:18" ht="27.75" thickBot="1" x14ac:dyDescent="0.3">
      <c r="A133" s="15">
        <v>130</v>
      </c>
      <c r="B133" s="76" t="str">
        <f>IF(A133="","",(VLOOKUP(A133,MATRIZASPECTOS[],2,FALSE)))</f>
        <v>Generación de Títulos Mineros</v>
      </c>
      <c r="C133" s="76" t="str">
        <f>IF(A133="","",(VLOOKUP(A133,MATRIZASPECTOS[],3,FALSE)))</f>
        <v>Generación de emisiones</v>
      </c>
      <c r="D133" s="120" t="str">
        <f>IF(A133="","",(VLOOKUP(A133,MATRIZASPECTOS[],4,FALSE)))</f>
        <v>Contaminación por emisión de varios agentes clasificados</v>
      </c>
      <c r="E133" s="108" t="str">
        <f>IF(A133="","",(VLOOKUP(A133,MATRIZASPECTOS[],6,FALSE)))</f>
        <v>PAR</v>
      </c>
      <c r="F133" s="109" t="str">
        <f>IF($A133="","",(VLOOKUP($A133,MATRIZASPECTOS[],7,FALSE)))</f>
        <v>Sede Central - Bogotá</v>
      </c>
      <c r="G133" s="109" t="str">
        <f>IF($A133="","",(VLOOKUP($A133,MATRIZASPECTOS[],8,FALSE)))</f>
        <v>Torre 4 - Piso 9</v>
      </c>
      <c r="H133" s="109" t="str">
        <f>IF($A133="","",(VLOOKUP($A133,MATRIZASPECTOS[],18,FALSE)))</f>
        <v>Negativo</v>
      </c>
      <c r="I133" s="109" t="str">
        <f>IF(A133="","",(VLOOKUP(A133,MATRIZASPECTOS[],19,FALSE)))</f>
        <v>Atmosférico - aire</v>
      </c>
      <c r="J133" s="109" t="str">
        <f>IF(A133="","",(VLOOKUP(A133,MATRIZASPECTOS[],10,FALSE)))</f>
        <v>Normal</v>
      </c>
      <c r="K133" s="109" t="str">
        <f>IF($A133="","",(VLOOKUP($A133,MATRIZASPECTOS[],14,FALSE)))</f>
        <v>Emisión por combustión de transporte terrestre</v>
      </c>
      <c r="L133" s="110" t="str">
        <f>IF($A133="","",(VLOOKUP($A133,MATRIZASPECTOS[],15,FALSE)))</f>
        <v>2. Movilización para el desarrollo de actividades</v>
      </c>
      <c r="M133" s="165">
        <f>IF($A133="","",(VLOOKUP($A133,MATRIZASPECTOS[],26,FALSE)))</f>
        <v>15</v>
      </c>
      <c r="N133" s="162">
        <f>IF($A133="","",(VLOOKUP($A133,MATRIZASPECTOS[],44,FALSE)))</f>
        <v>15</v>
      </c>
      <c r="O133" s="162">
        <f>IF($A133="","",(VLOOKUP($A133,MATRIZASPECTOS[],62,FALSE)))</f>
        <v>9</v>
      </c>
      <c r="P133" s="109"/>
      <c r="Q133" s="109"/>
      <c r="R133" s="226"/>
    </row>
    <row r="134" spans="1:18" ht="27.75" thickBot="1" x14ac:dyDescent="0.3">
      <c r="A134" s="15">
        <v>131</v>
      </c>
      <c r="B134" s="76" t="str">
        <f>IF(A134="","",(VLOOKUP(A134,MATRIZASPECTOS[],2,FALSE)))</f>
        <v>Generación de Títulos Mineros</v>
      </c>
      <c r="C134" s="76" t="str">
        <f>IF(A134="","",(VLOOKUP(A134,MATRIZASPECTOS[],3,FALSE)))</f>
        <v>Generación de emisiones</v>
      </c>
      <c r="D134" s="120" t="str">
        <f>IF(A134="","",(VLOOKUP(A134,MATRIZASPECTOS[],4,FALSE)))</f>
        <v>Contaminación por emisión de varios agentes clasificados</v>
      </c>
      <c r="E134" s="108" t="str">
        <f>IF(A134="","",(VLOOKUP(A134,MATRIZASPECTOS[],6,FALSE)))</f>
        <v>PAR</v>
      </c>
      <c r="F134" s="109" t="str">
        <f>IF($A134="","",(VLOOKUP($A134,MATRIZASPECTOS[],7,FALSE)))</f>
        <v>Sede Central - Bogotá</v>
      </c>
      <c r="G134" s="109" t="str">
        <f>IF($A134="","",(VLOOKUP($A134,MATRIZASPECTOS[],8,FALSE)))</f>
        <v>Torre 4 - Piso 9</v>
      </c>
      <c r="H134" s="109" t="str">
        <f>IF($A134="","",(VLOOKUP($A134,MATRIZASPECTOS[],18,FALSE)))</f>
        <v>Negativo</v>
      </c>
      <c r="I134" s="109" t="str">
        <f>IF(A134="","",(VLOOKUP(A134,MATRIZASPECTOS[],19,FALSE)))</f>
        <v>Atmosférico - aire</v>
      </c>
      <c r="J134" s="109" t="str">
        <f>IF(A134="","",(VLOOKUP(A134,MATRIZASPECTOS[],10,FALSE)))</f>
        <v>Normal</v>
      </c>
      <c r="K134" s="109" t="str">
        <f>IF($A134="","",(VLOOKUP($A134,MATRIZASPECTOS[],14,FALSE)))</f>
        <v>Emisión por combustión de transporte aereo</v>
      </c>
      <c r="L134" s="110" t="str">
        <f>IF($A134="","",(VLOOKUP($A134,MATRIZASPECTOS[],15,FALSE)))</f>
        <v>2. Movilización para el desarrollo de actividades</v>
      </c>
      <c r="M134" s="165">
        <f>IF($A134="","",(VLOOKUP($A134,MATRIZASPECTOS[],26,FALSE)))</f>
        <v>15</v>
      </c>
      <c r="N134" s="162">
        <f>IF($A134="","",(VLOOKUP($A134,MATRIZASPECTOS[],44,FALSE)))</f>
        <v>15</v>
      </c>
      <c r="O134" s="162">
        <f>IF($A134="","",(VLOOKUP($A134,MATRIZASPECTOS[],62,FALSE)))</f>
        <v>9</v>
      </c>
      <c r="P134" s="109"/>
      <c r="Q134" s="109"/>
      <c r="R134" s="226"/>
    </row>
    <row r="135" spans="1:18" ht="39" thickBot="1" x14ac:dyDescent="0.3">
      <c r="A135" s="15">
        <v>132</v>
      </c>
      <c r="B135" s="76" t="str">
        <f>IF(A135="","",(VLOOKUP(A135,MATRIZASPECTOS[],2,FALSE)))</f>
        <v>Generación de Títulos Mineros</v>
      </c>
      <c r="C135" s="76" t="str">
        <f>IF(A135="","",(VLOOKUP(A135,MATRIZASPECTOS[],3,FALSE)))</f>
        <v>Consumo de materias primas e insumos</v>
      </c>
      <c r="D135" s="120" t="str">
        <f>IF(A135="","",(VLOOKUP(A135,MATRIZASPECTOS[],4,FALSE)))</f>
        <v>Agotamiento de los recursos naturales no renovables</v>
      </c>
      <c r="E135" s="108" t="str">
        <f>IF(A135="","",(VLOOKUP(A135,MATRIZASPECTOS[],6,FALSE)))</f>
        <v>PAR</v>
      </c>
      <c r="F135" s="109" t="str">
        <f>IF($A135="","",(VLOOKUP($A135,MATRIZASPECTOS[],7,FALSE)))</f>
        <v>Sede Central - Bogotá</v>
      </c>
      <c r="G135" s="109" t="str">
        <f>IF($A135="","",(VLOOKUP($A135,MATRIZASPECTOS[],8,FALSE)))</f>
        <v>Torre 4 - Piso 9</v>
      </c>
      <c r="H135" s="109" t="str">
        <f>IF($A135="","",(VLOOKUP($A135,MATRIZASPECTOS[],18,FALSE)))</f>
        <v>Negativo</v>
      </c>
      <c r="I135" s="109" t="str">
        <f>IF(A135="","",(VLOOKUP(A135,MATRIZASPECTOS[],19,FALSE)))</f>
        <v>Biológico - biodiversidad</v>
      </c>
      <c r="J135" s="109" t="str">
        <f>IF(A135="","",(VLOOKUP(A135,MATRIZASPECTOS[],10,FALSE)))</f>
        <v>Anormal</v>
      </c>
      <c r="K135" s="109" t="str">
        <f>IF($A135="","",(VLOOKUP($A135,MATRIZASPECTOS[],14,FALSE)))</f>
        <v>Combustible para planta generadora de energía eléctrica</v>
      </c>
      <c r="L135" s="110" t="str">
        <f>IF($A135="","",(VLOOKUP($A135,MATRIZASPECTOS[],15,FALSE)))</f>
        <v>3.1. Desarrollo de actividades misionales</v>
      </c>
      <c r="M135" s="165">
        <f>IF($A135="","",(VLOOKUP($A135,MATRIZASPECTOS[],26,FALSE)))</f>
        <v>9</v>
      </c>
      <c r="N135" s="162">
        <f>IF($A135="","",(VLOOKUP($A135,MATRIZASPECTOS[],44,FALSE)))</f>
        <v>9</v>
      </c>
      <c r="O135" s="162">
        <f>IF($A135="","",(VLOOKUP($A135,MATRIZASPECTOS[],62,FALSE)))</f>
        <v>9</v>
      </c>
      <c r="P135" s="109"/>
      <c r="Q135" s="109"/>
      <c r="R135" s="226"/>
    </row>
    <row r="136" spans="1:18" ht="39" thickBot="1" x14ac:dyDescent="0.3">
      <c r="A136" s="15">
        <v>133</v>
      </c>
      <c r="B136" s="76" t="str">
        <f>IF(A136="","",(VLOOKUP(A136,MATRIZASPECTOS[],2,FALSE)))</f>
        <v>Generación de Títulos Mineros</v>
      </c>
      <c r="C136" s="76" t="str">
        <f>IF(A136="","",(VLOOKUP(A136,MATRIZASPECTOS[],3,FALSE)))</f>
        <v>Generación de emisiones</v>
      </c>
      <c r="D136" s="120" t="str">
        <f>IF(A136="","",(VLOOKUP(A136,MATRIZASPECTOS[],4,FALSE)))</f>
        <v>Contaminación por emisión de contaminantes criterio</v>
      </c>
      <c r="E136" s="108" t="str">
        <f>IF(A136="","",(VLOOKUP(A136,MATRIZASPECTOS[],6,FALSE)))</f>
        <v>PAR</v>
      </c>
      <c r="F136" s="109" t="str">
        <f>IF($A136="","",(VLOOKUP($A136,MATRIZASPECTOS[],7,FALSE)))</f>
        <v>Sede Central - Bogotá</v>
      </c>
      <c r="G136" s="109" t="str">
        <f>IF($A136="","",(VLOOKUP($A136,MATRIZASPECTOS[],8,FALSE)))</f>
        <v>Torre 4 - Piso 9</v>
      </c>
      <c r="H136" s="109" t="str">
        <f>IF($A136="","",(VLOOKUP($A136,MATRIZASPECTOS[],18,FALSE)))</f>
        <v>Negativo</v>
      </c>
      <c r="I136" s="109" t="str">
        <f>IF(A136="","",(VLOOKUP(A136,MATRIZASPECTOS[],19,FALSE)))</f>
        <v>Atmosférico - aire</v>
      </c>
      <c r="J136" s="109" t="str">
        <f>IF(A136="","",(VLOOKUP(A136,MATRIZASPECTOS[],10,FALSE)))</f>
        <v>Anormal</v>
      </c>
      <c r="K136" s="109" t="str">
        <f>IF($A136="","",(VLOOKUP($A136,MATRIZASPECTOS[],14,FALSE)))</f>
        <v>Emisión por combustión de planta generadora de energía eléctrica</v>
      </c>
      <c r="L136" s="110" t="str">
        <f>IF($A136="","",(VLOOKUP($A136,MATRIZASPECTOS[],15,FALSE)))</f>
        <v>3.1. Desarrollo de actividades misionales</v>
      </c>
      <c r="M136" s="165">
        <f>IF($A136="","",(VLOOKUP($A136,MATRIZASPECTOS[],26,FALSE)))</f>
        <v>9</v>
      </c>
      <c r="N136" s="162">
        <f>IF($A136="","",(VLOOKUP($A136,MATRIZASPECTOS[],44,FALSE)))</f>
        <v>9</v>
      </c>
      <c r="O136" s="162">
        <f>IF($A136="","",(VLOOKUP($A136,MATRIZASPECTOS[],62,FALSE)))</f>
        <v>9</v>
      </c>
      <c r="P136" s="109"/>
      <c r="Q136" s="109"/>
      <c r="R136" s="226"/>
    </row>
    <row r="137" spans="1:18" ht="39" thickBot="1" x14ac:dyDescent="0.3">
      <c r="A137" s="15">
        <v>134</v>
      </c>
      <c r="B137" s="76" t="str">
        <f>IF(A137="","",(VLOOKUP(A137,MATRIZASPECTOS[],2,FALSE)))</f>
        <v>Generación de Títulos Mineros</v>
      </c>
      <c r="C137" s="76" t="str">
        <f>IF(A137="","",(VLOOKUP(A137,MATRIZASPECTOS[],3,FALSE)))</f>
        <v>Generación de emisiones</v>
      </c>
      <c r="D137" s="120" t="str">
        <f>IF(A137="","",(VLOOKUP(A137,MATRIZASPECTOS[],4,FALSE)))</f>
        <v>Contaminación por emisión de ruido</v>
      </c>
      <c r="E137" s="108" t="str">
        <f>IF(A137="","",(VLOOKUP(A137,MATRIZASPECTOS[],6,FALSE)))</f>
        <v>PAR</v>
      </c>
      <c r="F137" s="109" t="str">
        <f>IF($A137="","",(VLOOKUP($A137,MATRIZASPECTOS[],7,FALSE)))</f>
        <v>Sede Central - Bogotá</v>
      </c>
      <c r="G137" s="109" t="str">
        <f>IF($A137="","",(VLOOKUP($A137,MATRIZASPECTOS[],8,FALSE)))</f>
        <v>Torre 4 - Piso 9</v>
      </c>
      <c r="H137" s="109" t="str">
        <f>IF($A137="","",(VLOOKUP($A137,MATRIZASPECTOS[],18,FALSE)))</f>
        <v>Negativo</v>
      </c>
      <c r="I137" s="109" t="str">
        <f>IF(A137="","",(VLOOKUP(A137,MATRIZASPECTOS[],19,FALSE)))</f>
        <v>Atmosférico - aire</v>
      </c>
      <c r="J137" s="109" t="str">
        <f>IF(A137="","",(VLOOKUP(A137,MATRIZASPECTOS[],10,FALSE)))</f>
        <v>Anormal</v>
      </c>
      <c r="K137" s="109" t="str">
        <f>IF($A137="","",(VLOOKUP($A137,MATRIZASPECTOS[],14,FALSE)))</f>
        <v>Ruido por funcionamiento de planta generadora de energía eléctrica</v>
      </c>
      <c r="L137" s="110" t="str">
        <f>IF($A137="","",(VLOOKUP($A137,MATRIZASPECTOS[],15,FALSE)))</f>
        <v>3.1. Desarrollo de actividades misionales</v>
      </c>
      <c r="M137" s="165">
        <f>IF($A137="","",(VLOOKUP($A137,MATRIZASPECTOS[],26,FALSE)))</f>
        <v>3</v>
      </c>
      <c r="N137" s="162">
        <f>IF($A137="","",(VLOOKUP($A137,MATRIZASPECTOS[],44,FALSE)))</f>
        <v>3</v>
      </c>
      <c r="O137" s="162">
        <f>IF($A137="","",(VLOOKUP($A137,MATRIZASPECTOS[],62,FALSE)))</f>
        <v>3</v>
      </c>
      <c r="P137" s="109"/>
      <c r="Q137" s="109"/>
      <c r="R137" s="226"/>
    </row>
    <row r="138" spans="1:18" ht="27.75" thickBot="1" x14ac:dyDescent="0.3">
      <c r="A138" s="15">
        <v>135</v>
      </c>
      <c r="B138" s="76" t="str">
        <f>IF(A138="","",(VLOOKUP(A138,MATRIZASPECTOS[],2,FALSE)))</f>
        <v>Generación de Títulos Mineros</v>
      </c>
      <c r="C138" s="76" t="str">
        <f>IF(A138="","",(VLOOKUP(A138,MATRIZASPECTOS[],3,FALSE)))</f>
        <v>Generación de residuos</v>
      </c>
      <c r="D138" s="120" t="str">
        <f>IF(A138="","",(VLOOKUP(A138,MATRIZASPECTOS[],4,FALSE)))</f>
        <v>Contaminación por generación de residuos ordinarios</v>
      </c>
      <c r="E138" s="108" t="str">
        <f>IF(A138="","",(VLOOKUP(A138,MATRIZASPECTOS[],6,FALSE)))</f>
        <v>PAR</v>
      </c>
      <c r="F138" s="109" t="str">
        <f>IF($A138="","",(VLOOKUP($A138,MATRIZASPECTOS[],7,FALSE)))</f>
        <v>Sede Central - Bogotá</v>
      </c>
      <c r="G138" s="109" t="str">
        <f>IF($A138="","",(VLOOKUP($A138,MATRIZASPECTOS[],8,FALSE)))</f>
        <v>Torre 4 - Piso 9</v>
      </c>
      <c r="H138" s="109" t="str">
        <f>IF($A138="","",(VLOOKUP($A138,MATRIZASPECTOS[],18,FALSE)))</f>
        <v>Negativo</v>
      </c>
      <c r="I138" s="109" t="str">
        <f>IF(A138="","",(VLOOKUP(A138,MATRIZASPECTOS[],19,FALSE)))</f>
        <v>Geológico - suelo</v>
      </c>
      <c r="J138" s="109" t="str">
        <f>IF(A138="","",(VLOOKUP(A138,MATRIZASPECTOS[],10,FALSE)))</f>
        <v>Anormal</v>
      </c>
      <c r="K138" s="109" t="str">
        <f>IF($A138="","",(VLOOKUP($A138,MATRIZASPECTOS[],14,FALSE)))</f>
        <v>Residuos ordinarios</v>
      </c>
      <c r="L138" s="110" t="str">
        <f>IF($A138="","",(VLOOKUP($A138,MATRIZASPECTOS[],15,FALSE)))</f>
        <v>3.1. Desarrollo de actividades misionales</v>
      </c>
      <c r="M138" s="165">
        <f>IF($A138="","",(VLOOKUP($A138,MATRIZASPECTOS[],26,FALSE)))</f>
        <v>25</v>
      </c>
      <c r="N138" s="162">
        <f>IF($A138="","",(VLOOKUP($A138,MATRIZASPECTOS[],44,FALSE)))</f>
        <v>19.072164948453608</v>
      </c>
      <c r="O138" s="162">
        <f>IF($A138="","",(VLOOKUP($A138,MATRIZASPECTOS[],62,FALSE)))</f>
        <v>6.2956735977634128</v>
      </c>
      <c r="P138" s="109"/>
      <c r="Q138" s="109"/>
      <c r="R138" s="226"/>
    </row>
    <row r="139" spans="1:18" ht="27.75" thickBot="1" x14ac:dyDescent="0.3">
      <c r="A139" s="15">
        <v>136</v>
      </c>
      <c r="B139" s="76" t="str">
        <f>IF(A139="","",(VLOOKUP(A139,MATRIZASPECTOS[],2,FALSE)))</f>
        <v>Generación de Títulos Mineros</v>
      </c>
      <c r="C139" s="76" t="str">
        <f>IF(A139="","",(VLOOKUP(A139,MATRIZASPECTOS[],3,FALSE)))</f>
        <v>Generación de residuos</v>
      </c>
      <c r="D139" s="120" t="str">
        <f>IF(A139="","",(VLOOKUP(A139,MATRIZASPECTOS[],4,FALSE)))</f>
        <v>Contaminación por generación de residuos ordinarios</v>
      </c>
      <c r="E139" s="108" t="str">
        <f>IF(A139="","",(VLOOKUP(A139,MATRIZASPECTOS[],6,FALSE)))</f>
        <v>PAR</v>
      </c>
      <c r="F139" s="109" t="str">
        <f>IF($A139="","",(VLOOKUP($A139,MATRIZASPECTOS[],7,FALSE)))</f>
        <v>Sede Central - Bogotá</v>
      </c>
      <c r="G139" s="109" t="str">
        <f>IF($A139="","",(VLOOKUP($A139,MATRIZASPECTOS[],8,FALSE)))</f>
        <v>Torre 4 - Piso 9</v>
      </c>
      <c r="H139" s="109" t="str">
        <f>IF($A139="","",(VLOOKUP($A139,MATRIZASPECTOS[],18,FALSE)))</f>
        <v>Negativo</v>
      </c>
      <c r="I139" s="109" t="str">
        <f>IF(A139="","",(VLOOKUP(A139,MATRIZASPECTOS[],19,FALSE)))</f>
        <v>Geológico - suelo</v>
      </c>
      <c r="J139" s="109" t="str">
        <f>IF(A139="","",(VLOOKUP(A139,MATRIZASPECTOS[],10,FALSE)))</f>
        <v>Situación de emergencia</v>
      </c>
      <c r="K139" s="109" t="str">
        <f>IF($A139="","",(VLOOKUP($A139,MATRIZASPECTOS[],14,FALSE)))</f>
        <v>Residuos ordinarios</v>
      </c>
      <c r="L139" s="110" t="str">
        <f>IF($A139="","",(VLOOKUP($A139,MATRIZASPECTOS[],15,FALSE)))</f>
        <v>3.1. Desarrollo de actividades misionales</v>
      </c>
      <c r="M139" s="165">
        <f>IF($A139="","",(VLOOKUP($A139,MATRIZASPECTOS[],26,FALSE)))</f>
        <v>25</v>
      </c>
      <c r="N139" s="162">
        <f>IF($A139="","",(VLOOKUP($A139,MATRIZASPECTOS[],44,FALSE)))</f>
        <v>19.072164948453608</v>
      </c>
      <c r="O139" s="162">
        <f>IF($A139="","",(VLOOKUP($A139,MATRIZASPECTOS[],62,FALSE)))</f>
        <v>6.2956735977634128</v>
      </c>
      <c r="P139" s="109"/>
      <c r="Q139" s="109"/>
      <c r="R139" s="226"/>
    </row>
    <row r="140" spans="1:18" ht="51.75" thickBot="1" x14ac:dyDescent="0.3">
      <c r="A140" s="15">
        <v>137</v>
      </c>
      <c r="B140" s="76" t="str">
        <f>IF(A140="","",(VLOOKUP(A140,MATRIZASPECTOS[],2,FALSE)))</f>
        <v>Generación de Títulos Mineros</v>
      </c>
      <c r="C140" s="76" t="str">
        <f>IF(A140="","",(VLOOKUP(A140,MATRIZASPECTOS[],3,FALSE)))</f>
        <v>Generación de residuos</v>
      </c>
      <c r="D140" s="120" t="str">
        <f>IF(A140="","",(VLOOKUP(A140,MATRIZASPECTOS[],4,FALSE)))</f>
        <v>Contaminación por generación de residuos recuperables</v>
      </c>
      <c r="E140" s="108" t="str">
        <f>IF(A140="","",(VLOOKUP(A140,MATRIZASPECTOS[],6,FALSE)))</f>
        <v>PAR</v>
      </c>
      <c r="F140" s="109" t="str">
        <f>IF($A140="","",(VLOOKUP($A140,MATRIZASPECTOS[],7,FALSE)))</f>
        <v>Sede Central - Bogotá</v>
      </c>
      <c r="G140" s="109" t="str">
        <f>IF($A140="","",(VLOOKUP($A140,MATRIZASPECTOS[],8,FALSE)))</f>
        <v>Torre 4 - Piso 9</v>
      </c>
      <c r="H140" s="109" t="str">
        <f>IF($A140="","",(VLOOKUP($A140,MATRIZASPECTOS[],18,FALSE)))</f>
        <v>Negativo</v>
      </c>
      <c r="I140" s="109" t="str">
        <f>IF(A140="","",(VLOOKUP(A140,MATRIZASPECTOS[],19,FALSE)))</f>
        <v>Geológico - suelo</v>
      </c>
      <c r="J140" s="109" t="str">
        <f>IF(A140="","",(VLOOKUP(A140,MATRIZASPECTOS[],10,FALSE)))</f>
        <v>Situación de emergencia</v>
      </c>
      <c r="K140" s="109" t="str">
        <f>IF($A140="","",(VLOOKUP($A140,MATRIZASPECTOS[],14,FALSE)))</f>
        <v>Residuos reutilizables (papel, cartón, vidrio, plástico rigido, plástico flexible)</v>
      </c>
      <c r="L140" s="110" t="str">
        <f>IF($A140="","",(VLOOKUP($A140,MATRIZASPECTOS[],15,FALSE)))</f>
        <v>3.1. Desarrollo de actividades misionales</v>
      </c>
      <c r="M140" s="165">
        <f>IF($A140="","",(VLOOKUP($A140,MATRIZASPECTOS[],26,FALSE)))</f>
        <v>15</v>
      </c>
      <c r="N140" s="162">
        <f>IF($A140="","",(VLOOKUP($A140,MATRIZASPECTOS[],44,FALSE)))</f>
        <v>15</v>
      </c>
      <c r="O140" s="162">
        <f>IF($A140="","",(VLOOKUP($A140,MATRIZASPECTOS[],62,FALSE)))</f>
        <v>15</v>
      </c>
      <c r="P140" s="109"/>
      <c r="Q140" s="109"/>
      <c r="R140" s="226"/>
    </row>
    <row r="141" spans="1:18" ht="39" thickBot="1" x14ac:dyDescent="0.3">
      <c r="A141" s="15">
        <v>138</v>
      </c>
      <c r="B141" s="76" t="str">
        <f>IF(A141="","",(VLOOKUP(A141,MATRIZASPECTOS[],2,FALSE)))</f>
        <v>Generación de Títulos Mineros</v>
      </c>
      <c r="C141" s="76" t="str">
        <f>IF(A141="","",(VLOOKUP(A141,MATRIZASPECTOS[],3,FALSE)))</f>
        <v>Generación de residuos</v>
      </c>
      <c r="D141" s="120" t="str">
        <f>IF(A141="","",(VLOOKUP(A141,MATRIZASPECTOS[],4,FALSE)))</f>
        <v>Contaminación por generación de residuos reutilizables</v>
      </c>
      <c r="E141" s="108" t="str">
        <f>IF(A141="","",(VLOOKUP(A141,MATRIZASPECTOS[],6,FALSE)))</f>
        <v>PAR</v>
      </c>
      <c r="F141" s="109" t="str">
        <f>IF($A141="","",(VLOOKUP($A141,MATRIZASPECTOS[],7,FALSE)))</f>
        <v>Sede Central - Bogotá</v>
      </c>
      <c r="G141" s="109" t="str">
        <f>IF($A141="","",(VLOOKUP($A141,MATRIZASPECTOS[],8,FALSE)))</f>
        <v>Torre 4 - Piso 9</v>
      </c>
      <c r="H141" s="109" t="str">
        <f>IF($A141="","",(VLOOKUP($A141,MATRIZASPECTOS[],18,FALSE)))</f>
        <v>Negativo</v>
      </c>
      <c r="I141" s="109" t="str">
        <f>IF(A141="","",(VLOOKUP(A141,MATRIZASPECTOS[],19,FALSE)))</f>
        <v>Geológico - suelo</v>
      </c>
      <c r="J141" s="109" t="str">
        <f>IF(A141="","",(VLOOKUP(A141,MATRIZASPECTOS[],10,FALSE)))</f>
        <v>Situación de emergencia</v>
      </c>
      <c r="K141" s="109" t="str">
        <f>IF($A141="","",(VLOOKUP($A141,MATRIZASPECTOS[],14,FALSE)))</f>
        <v>Residuos recuperables (aleaciones de distintos metales)</v>
      </c>
      <c r="L141" s="110" t="str">
        <f>IF($A141="","",(VLOOKUP($A141,MATRIZASPECTOS[],15,FALSE)))</f>
        <v>3.1. Desarrollo de actividades misionales</v>
      </c>
      <c r="M141" s="165">
        <f>IF($A141="","",(VLOOKUP($A141,MATRIZASPECTOS[],26,FALSE)))</f>
        <v>15</v>
      </c>
      <c r="N141" s="162">
        <f>IF($A141="","",(VLOOKUP($A141,MATRIZASPECTOS[],44,FALSE)))</f>
        <v>15</v>
      </c>
      <c r="O141" s="162">
        <f>IF($A141="","",(VLOOKUP($A141,MATRIZASPECTOS[],62,FALSE)))</f>
        <v>15</v>
      </c>
      <c r="P141" s="109"/>
      <c r="Q141" s="109"/>
      <c r="R141" s="226"/>
    </row>
    <row r="142" spans="1:18" ht="45.75" thickBot="1" x14ac:dyDescent="0.3">
      <c r="A142" s="15">
        <v>139</v>
      </c>
      <c r="B142" s="76" t="str">
        <f>IF(A142="","",(VLOOKUP(A142,MATRIZASPECTOS[],2,FALSE)))</f>
        <v>Generación de Títulos Mineros</v>
      </c>
      <c r="C142" s="76" t="str">
        <f>IF(A142="","",(VLOOKUP(A142,MATRIZASPECTOS[],3,FALSE)))</f>
        <v>Generación de residuos</v>
      </c>
      <c r="D142" s="120" t="str">
        <f>IF(A142="","",(VLOOKUP(A142,MATRIZASPECTOS[],4,FALSE)))</f>
        <v>Contaminación por generación de residuos de aparatos eléctricos y electrónicos</v>
      </c>
      <c r="E142" s="108" t="str">
        <f>IF(A142="","",(VLOOKUP(A142,MATRIZASPECTOS[],6,FALSE)))</f>
        <v>PAR</v>
      </c>
      <c r="F142" s="109" t="str">
        <f>IF($A142="","",(VLOOKUP($A142,MATRIZASPECTOS[],7,FALSE)))</f>
        <v>Sede Central - Bogotá</v>
      </c>
      <c r="G142" s="109" t="str">
        <f>IF($A142="","",(VLOOKUP($A142,MATRIZASPECTOS[],8,FALSE)))</f>
        <v>Torre 4 - Piso 9</v>
      </c>
      <c r="H142" s="109" t="str">
        <f>IF($A142="","",(VLOOKUP($A142,MATRIZASPECTOS[],18,FALSE)))</f>
        <v>Negativo</v>
      </c>
      <c r="I142" s="109" t="str">
        <f>IF(A142="","",(VLOOKUP(A142,MATRIZASPECTOS[],19,FALSE)))</f>
        <v>Geológico - suelo</v>
      </c>
      <c r="J142" s="109" t="str">
        <f>IF(A142="","",(VLOOKUP(A142,MATRIZASPECTOS[],10,FALSE)))</f>
        <v>Situación de emergencia</v>
      </c>
      <c r="K142" s="109" t="str">
        <f>IF($A142="","",(VLOOKUP($A142,MATRIZASPECTOS[],14,FALSE)))</f>
        <v>Residuos de aparatos eléctricos y electrónicos</v>
      </c>
      <c r="L142" s="110" t="str">
        <f>IF($A142="","",(VLOOKUP($A142,MATRIZASPECTOS[],15,FALSE)))</f>
        <v>3.1. Desarrollo de actividades misionales</v>
      </c>
      <c r="M142" s="165">
        <f>IF($A142="","",(VLOOKUP($A142,MATRIZASPECTOS[],26,FALSE)))</f>
        <v>15</v>
      </c>
      <c r="N142" s="162">
        <f>IF($A142="","",(VLOOKUP($A142,MATRIZASPECTOS[],44,FALSE)))</f>
        <v>15</v>
      </c>
      <c r="O142" s="162">
        <f>IF($A142="","",(VLOOKUP($A142,MATRIZASPECTOS[],62,FALSE)))</f>
        <v>15</v>
      </c>
      <c r="P142" s="109"/>
      <c r="Q142" s="109"/>
      <c r="R142" s="226"/>
    </row>
    <row r="143" spans="1:18" ht="27.75" thickBot="1" x14ac:dyDescent="0.3">
      <c r="A143" s="15">
        <v>140</v>
      </c>
      <c r="B143" s="76" t="str">
        <f>IF(A143="","",(VLOOKUP(A143,MATRIZASPECTOS[],2,FALSE)))</f>
        <v>Generación de Títulos Mineros</v>
      </c>
      <c r="C143" s="76" t="str">
        <f>IF(A143="","",(VLOOKUP(A143,MATRIZASPECTOS[],3,FALSE)))</f>
        <v>Generación de residuos</v>
      </c>
      <c r="D143" s="120" t="str">
        <f>IF(A143="","",(VLOOKUP(A143,MATRIZASPECTOS[],4,FALSE)))</f>
        <v>Contaminación por generación de residuos de escombro</v>
      </c>
      <c r="E143" s="108" t="str">
        <f>IF(A143="","",(VLOOKUP(A143,MATRIZASPECTOS[],6,FALSE)))</f>
        <v>PAR</v>
      </c>
      <c r="F143" s="109" t="str">
        <f>IF($A143="","",(VLOOKUP($A143,MATRIZASPECTOS[],7,FALSE)))</f>
        <v>Sede Central - Bogotá</v>
      </c>
      <c r="G143" s="109" t="str">
        <f>IF($A143="","",(VLOOKUP($A143,MATRIZASPECTOS[],8,FALSE)))</f>
        <v>Torre 4 - Piso 9</v>
      </c>
      <c r="H143" s="109" t="str">
        <f>IF($A143="","",(VLOOKUP($A143,MATRIZASPECTOS[],18,FALSE)))</f>
        <v>Negativo</v>
      </c>
      <c r="I143" s="109" t="str">
        <f>IF(A143="","",(VLOOKUP(A143,MATRIZASPECTOS[],19,FALSE)))</f>
        <v>Geológico - suelo</v>
      </c>
      <c r="J143" s="109" t="str">
        <f>IF(A143="","",(VLOOKUP(A143,MATRIZASPECTOS[],10,FALSE)))</f>
        <v>Situación de emergencia</v>
      </c>
      <c r="K143" s="109" t="str">
        <f>IF($A143="","",(VLOOKUP($A143,MATRIZASPECTOS[],14,FALSE)))</f>
        <v>Residuos de escombro</v>
      </c>
      <c r="L143" s="110" t="str">
        <f>IF($A143="","",(VLOOKUP($A143,MATRIZASPECTOS[],15,FALSE)))</f>
        <v>3.1. Desarrollo de actividades misionales</v>
      </c>
      <c r="M143" s="165">
        <f>IF($A143="","",(VLOOKUP($A143,MATRIZASPECTOS[],26,FALSE)))</f>
        <v>5</v>
      </c>
      <c r="N143" s="162">
        <f>IF($A143="","",(VLOOKUP($A143,MATRIZASPECTOS[],44,FALSE)))</f>
        <v>5</v>
      </c>
      <c r="O143" s="162">
        <f>IF($A143="","",(VLOOKUP($A143,MATRIZASPECTOS[],62,FALSE)))</f>
        <v>5</v>
      </c>
      <c r="P143" s="109"/>
      <c r="Q143" s="109"/>
      <c r="R143" s="226"/>
    </row>
    <row r="144" spans="1:18" ht="27.75" thickBot="1" x14ac:dyDescent="0.3">
      <c r="A144" s="15">
        <v>141</v>
      </c>
      <c r="B144" s="76" t="str">
        <f>IF(A144="","",(VLOOKUP(A144,MATRIZASPECTOS[],2,FALSE)))</f>
        <v>Generación de Títulos Mineros</v>
      </c>
      <c r="C144" s="76" t="str">
        <f>IF(A144="","",(VLOOKUP(A144,MATRIZASPECTOS[],3,FALSE)))</f>
        <v>Generación de residuos</v>
      </c>
      <c r="D144" s="120" t="str">
        <f>IF(A144="","",(VLOOKUP(A144,MATRIZASPECTOS[],4,FALSE)))</f>
        <v>Contaminación por generación de residuos peligrosos</v>
      </c>
      <c r="E144" s="108" t="str">
        <f>IF(A144="","",(VLOOKUP(A144,MATRIZASPECTOS[],6,FALSE)))</f>
        <v>PAR</v>
      </c>
      <c r="F144" s="109" t="str">
        <f>IF($A144="","",(VLOOKUP($A144,MATRIZASPECTOS[],7,FALSE)))</f>
        <v>Sede Central - Bogotá</v>
      </c>
      <c r="G144" s="109" t="str">
        <f>IF($A144="","",(VLOOKUP($A144,MATRIZASPECTOS[],8,FALSE)))</f>
        <v>Torre 4 - Piso 9</v>
      </c>
      <c r="H144" s="109" t="str">
        <f>IF($A144="","",(VLOOKUP($A144,MATRIZASPECTOS[],18,FALSE)))</f>
        <v>Negativo</v>
      </c>
      <c r="I144" s="109" t="str">
        <f>IF(A144="","",(VLOOKUP(A144,MATRIZASPECTOS[],19,FALSE)))</f>
        <v>Geológico - suelo</v>
      </c>
      <c r="J144" s="109" t="str">
        <f>IF(A144="","",(VLOOKUP(A144,MATRIZASPECTOS[],10,FALSE)))</f>
        <v>Situación de emergencia</v>
      </c>
      <c r="K144" s="109" t="str">
        <f>IF($A144="","",(VLOOKUP($A144,MATRIZASPECTOS[],14,FALSE)))</f>
        <v>Residuos infecciosos o de riesgo biológico</v>
      </c>
      <c r="L144" s="110" t="str">
        <f>IF($A144="","",(VLOOKUP($A144,MATRIZASPECTOS[],15,FALSE)))</f>
        <v>3.1. Desarrollo de actividades misionales</v>
      </c>
      <c r="M144" s="165">
        <f>IF($A144="","",(VLOOKUP($A144,MATRIZASPECTOS[],26,FALSE)))</f>
        <v>3</v>
      </c>
      <c r="N144" s="162">
        <f>IF($A144="","",(VLOOKUP($A144,MATRIZASPECTOS[],44,FALSE)))</f>
        <v>3</v>
      </c>
      <c r="O144" s="162">
        <f>IF($A144="","",(VLOOKUP($A144,MATRIZASPECTOS[],62,FALSE)))</f>
        <v>3</v>
      </c>
      <c r="P144" s="109"/>
      <c r="Q144" s="109"/>
      <c r="R144" s="226"/>
    </row>
    <row r="145" spans="1:18" ht="36.75" thickBot="1" x14ac:dyDescent="0.3">
      <c r="A145" s="15">
        <v>142</v>
      </c>
      <c r="B145" s="76" t="str">
        <f>IF(A145="","",(VLOOKUP(A145,MATRIZASPECTOS[],2,FALSE)))</f>
        <v>Gestión Integral para el Seguimiento y Control a los Títulos Mineros</v>
      </c>
      <c r="C145" s="76" t="str">
        <f>IF(A145="","",(VLOOKUP(A145,MATRIZASPECTOS[],3,FALSE)))</f>
        <v>Consumo del recurso hídrico</v>
      </c>
      <c r="D145" s="120" t="str">
        <f>IF(A145="","",(VLOOKUP(A145,MATRIZASPECTOS[],4,FALSE)))</f>
        <v>Agotamiento del recurso hídrico</v>
      </c>
      <c r="E145" s="108" t="str">
        <f>IF(A145="","",(VLOOKUP(A145,MATRIZASPECTOS[],6,FALSE)))</f>
        <v>PAR</v>
      </c>
      <c r="F145" s="109" t="str">
        <f>IF($A145="","",(VLOOKUP($A145,MATRIZASPECTOS[],7,FALSE)))</f>
        <v>Sede Central - Bogotá</v>
      </c>
      <c r="G145" s="109" t="str">
        <f>IF($A145="","",(VLOOKUP($A145,MATRIZASPECTOS[],8,FALSE)))</f>
        <v>Torre 4 - Piso 8</v>
      </c>
      <c r="H145" s="109" t="str">
        <f>IF($A145="","",(VLOOKUP($A145,MATRIZASPECTOS[],18,FALSE)))</f>
        <v>Negativo</v>
      </c>
      <c r="I145" s="109" t="str">
        <f>IF(A145="","",(VLOOKUP(A145,MATRIZASPECTOS[],19,FALSE)))</f>
        <v>Hidrológico - agua</v>
      </c>
      <c r="J145" s="109" t="str">
        <f>IF(A145="","",(VLOOKUP(A145,MATRIZASPECTOS[],10,FALSE)))</f>
        <v>Normal</v>
      </c>
      <c r="K145" s="109" t="str">
        <f>IF($A145="","",(VLOOKUP($A145,MATRIZASPECTOS[],14,FALSE)))</f>
        <v>Agua potable</v>
      </c>
      <c r="L145" s="110" t="str">
        <f>IF($A145="","",(VLOOKUP($A145,MATRIZASPECTOS[],15,FALSE)))</f>
        <v>3.4. Desarrollo de actividades de seguimiento y medición</v>
      </c>
      <c r="M145" s="165">
        <f>IF($A145="","",(VLOOKUP($A145,MATRIZASPECTOS[],26,FALSE)))</f>
        <v>9</v>
      </c>
      <c r="N145" s="162">
        <f>IF($A145="","",(VLOOKUP($A145,MATRIZASPECTOS[],44,FALSE)))</f>
        <v>9</v>
      </c>
      <c r="O145" s="162">
        <f>IF($A145="","",(VLOOKUP($A145,MATRIZASPECTOS[],62,FALSE)))</f>
        <v>3</v>
      </c>
      <c r="P145" s="109"/>
      <c r="Q145" s="109"/>
      <c r="R145" s="226"/>
    </row>
    <row r="146" spans="1:18" ht="36.75" thickBot="1" x14ac:dyDescent="0.3">
      <c r="A146" s="15">
        <v>143</v>
      </c>
      <c r="B146" s="76" t="str">
        <f>IF(A146="","",(VLOOKUP(A146,MATRIZASPECTOS[],2,FALSE)))</f>
        <v>Gestión Integral para el Seguimiento y Control a los Títulos Mineros</v>
      </c>
      <c r="C146" s="76" t="str">
        <f>IF(A146="","",(VLOOKUP(A146,MATRIZASPECTOS[],3,FALSE)))</f>
        <v>Consumo del recurso hídrico</v>
      </c>
      <c r="D146" s="120" t="str">
        <f>IF(A146="","",(VLOOKUP(A146,MATRIZASPECTOS[],4,FALSE)))</f>
        <v>Agotamiento del recurso hídrico</v>
      </c>
      <c r="E146" s="108" t="str">
        <f>IF(A146="","",(VLOOKUP(A146,MATRIZASPECTOS[],6,FALSE)))</f>
        <v>PAR</v>
      </c>
      <c r="F146" s="109" t="str">
        <f>IF($A146="","",(VLOOKUP($A146,MATRIZASPECTOS[],7,FALSE)))</f>
        <v>Sede Central - Bogotá</v>
      </c>
      <c r="G146" s="109" t="str">
        <f>IF($A146="","",(VLOOKUP($A146,MATRIZASPECTOS[],8,FALSE)))</f>
        <v>Torre 4 - Piso 8</v>
      </c>
      <c r="H146" s="109" t="str">
        <f>IF($A146="","",(VLOOKUP($A146,MATRIZASPECTOS[],18,FALSE)))</f>
        <v>Negativo</v>
      </c>
      <c r="I146" s="109" t="str">
        <f>IF(A146="","",(VLOOKUP(A146,MATRIZASPECTOS[],19,FALSE)))</f>
        <v>Hidrológico - agua</v>
      </c>
      <c r="J146" s="109" t="str">
        <f>IF(A146="","",(VLOOKUP(A146,MATRIZASPECTOS[],10,FALSE)))</f>
        <v>Normal</v>
      </c>
      <c r="K146" s="109" t="str">
        <f>IF($A146="","",(VLOOKUP($A146,MATRIZASPECTOS[],14,FALSE)))</f>
        <v>Agua no potable</v>
      </c>
      <c r="L146" s="110" t="str">
        <f>IF($A146="","",(VLOOKUP($A146,MATRIZASPECTOS[],15,FALSE)))</f>
        <v>3.4. Desarrollo de actividades de seguimiento y medición</v>
      </c>
      <c r="M146" s="165">
        <f>IF($A146="","",(VLOOKUP($A146,MATRIZASPECTOS[],26,FALSE)))</f>
        <v>1</v>
      </c>
      <c r="N146" s="162">
        <f>IF($A146="","",(VLOOKUP($A146,MATRIZASPECTOS[],44,FALSE)))</f>
        <v>1</v>
      </c>
      <c r="O146" s="162">
        <f>IF($A146="","",(VLOOKUP($A146,MATRIZASPECTOS[],62,FALSE)))</f>
        <v>1</v>
      </c>
      <c r="P146" s="109"/>
      <c r="Q146" s="109"/>
      <c r="R146" s="226"/>
    </row>
    <row r="147" spans="1:18" ht="36.75" thickBot="1" x14ac:dyDescent="0.3">
      <c r="A147" s="15">
        <v>144</v>
      </c>
      <c r="B147" s="76" t="str">
        <f>IF(A147="","",(VLOOKUP(A147,MATRIZASPECTOS[],2,FALSE)))</f>
        <v>Gestión Integral para el Seguimiento y Control a los Títulos Mineros</v>
      </c>
      <c r="C147" s="76" t="str">
        <f>IF(A147="","",(VLOOKUP(A147,MATRIZASPECTOS[],3,FALSE)))</f>
        <v>Consumo de energía eléctrica</v>
      </c>
      <c r="D147" s="120" t="str">
        <f>IF(A147="","",(VLOOKUP(A147,MATRIZASPECTOS[],4,FALSE)))</f>
        <v>Presión sobre el recurso energético eléctrico</v>
      </c>
      <c r="E147" s="108" t="str">
        <f>IF(A147="","",(VLOOKUP(A147,MATRIZASPECTOS[],6,FALSE)))</f>
        <v>PAR</v>
      </c>
      <c r="F147" s="109" t="str">
        <f>IF($A147="","",(VLOOKUP($A147,MATRIZASPECTOS[],7,FALSE)))</f>
        <v>Sede Central - Bogotá</v>
      </c>
      <c r="G147" s="109" t="str">
        <f>IF($A147="","",(VLOOKUP($A147,MATRIZASPECTOS[],8,FALSE)))</f>
        <v>Torre 4 - Piso 8</v>
      </c>
      <c r="H147" s="109" t="str">
        <f>IF($A147="","",(VLOOKUP($A147,MATRIZASPECTOS[],18,FALSE)))</f>
        <v>Negativo</v>
      </c>
      <c r="I147" s="109" t="str">
        <f>IF(A147="","",(VLOOKUP(A147,MATRIZASPECTOS[],19,FALSE)))</f>
        <v>Hidrológico - agua</v>
      </c>
      <c r="J147" s="109" t="str">
        <f>IF(A147="","",(VLOOKUP(A147,MATRIZASPECTOS[],10,FALSE)))</f>
        <v>Normal</v>
      </c>
      <c r="K147" s="109" t="str">
        <f>IF($A147="","",(VLOOKUP($A147,MATRIZASPECTOS[],14,FALSE)))</f>
        <v>Energía eléctrica</v>
      </c>
      <c r="L147" s="110" t="str">
        <f>IF($A147="","",(VLOOKUP($A147,MATRIZASPECTOS[],15,FALSE)))</f>
        <v>3.4. Desarrollo de actividades de seguimiento y medición</v>
      </c>
      <c r="M147" s="165">
        <f>IF($A147="","",(VLOOKUP($A147,MATRIZASPECTOS[],26,FALSE)))</f>
        <v>25</v>
      </c>
      <c r="N147" s="162">
        <f>IF($A147="","",(VLOOKUP($A147,MATRIZASPECTOS[],44,FALSE)))</f>
        <v>27.632916908773968</v>
      </c>
      <c r="O147" s="162">
        <f>IF($A147="","",(VLOOKUP($A147,MATRIZASPECTOS[],62,FALSE)))</f>
        <v>25.179890141528624</v>
      </c>
      <c r="P147" s="109"/>
      <c r="Q147" s="109"/>
      <c r="R147" s="226"/>
    </row>
    <row r="148" spans="1:18" ht="36.75" thickBot="1" x14ac:dyDescent="0.3">
      <c r="A148" s="15">
        <v>145</v>
      </c>
      <c r="B148" s="76" t="str">
        <f>IF(A148="","",(VLOOKUP(A148,MATRIZASPECTOS[],2,FALSE)))</f>
        <v>Gestión Integral para el Seguimiento y Control a los Títulos Mineros</v>
      </c>
      <c r="C148" s="76" t="str">
        <f>IF(A148="","",(VLOOKUP(A148,MATRIZASPECTOS[],3,FALSE)))</f>
        <v>Consumo de materias primas e insumos</v>
      </c>
      <c r="D148" s="120" t="str">
        <f>IF(A148="","",(VLOOKUP(A148,MATRIZASPECTOS[],4,FALSE)))</f>
        <v>Agotamiento de los recursos naturales no renovables</v>
      </c>
      <c r="E148" s="108" t="str">
        <f>IF(A148="","",(VLOOKUP(A148,MATRIZASPECTOS[],6,FALSE)))</f>
        <v>PAR</v>
      </c>
      <c r="F148" s="109" t="str">
        <f>IF($A148="","",(VLOOKUP($A148,MATRIZASPECTOS[],7,FALSE)))</f>
        <v>Sede Central - Bogotá</v>
      </c>
      <c r="G148" s="109" t="str">
        <f>IF($A148="","",(VLOOKUP($A148,MATRIZASPECTOS[],8,FALSE)))</f>
        <v>Torre 4 - Piso 8</v>
      </c>
      <c r="H148" s="109" t="str">
        <f>IF($A148="","",(VLOOKUP($A148,MATRIZASPECTOS[],18,FALSE)))</f>
        <v>Negativo</v>
      </c>
      <c r="I148" s="109" t="str">
        <f>IF(A148="","",(VLOOKUP(A148,MATRIZASPECTOS[],19,FALSE)))</f>
        <v>Biológico - biodiversidad</v>
      </c>
      <c r="J148" s="109" t="str">
        <f>IF(A148="","",(VLOOKUP(A148,MATRIZASPECTOS[],10,FALSE)))</f>
        <v>Normal</v>
      </c>
      <c r="K148" s="109" t="str">
        <f>IF($A148="","",(VLOOKUP($A148,MATRIZASPECTOS[],14,FALSE)))</f>
        <v>Papel</v>
      </c>
      <c r="L148" s="110" t="str">
        <f>IF($A148="","",(VLOOKUP($A148,MATRIZASPECTOS[],15,FALSE)))</f>
        <v>1. Adquisición y movilización de insumos y equipos</v>
      </c>
      <c r="M148" s="165">
        <f>IF($A148="","",(VLOOKUP($A148,MATRIZASPECTOS[],26,FALSE)))</f>
        <v>15</v>
      </c>
      <c r="N148" s="162">
        <f>IF($A148="","",(VLOOKUP($A148,MATRIZASPECTOS[],44,FALSE)))</f>
        <v>15</v>
      </c>
      <c r="O148" s="162">
        <f>IF($A148="","",(VLOOKUP($A148,MATRIZASPECTOS[],62,FALSE)))</f>
        <v>9</v>
      </c>
      <c r="P148" s="109"/>
      <c r="Q148" s="109"/>
      <c r="R148" s="226"/>
    </row>
    <row r="149" spans="1:18" ht="36.75" thickBot="1" x14ac:dyDescent="0.3">
      <c r="A149" s="15">
        <v>146</v>
      </c>
      <c r="B149" s="76" t="str">
        <f>IF(A149="","",(VLOOKUP(A149,MATRIZASPECTOS[],2,FALSE)))</f>
        <v>Gestión Integral para el Seguimiento y Control a los Títulos Mineros</v>
      </c>
      <c r="C149" s="76" t="str">
        <f>IF(A149="","",(VLOOKUP(A149,MATRIZASPECTOS[],3,FALSE)))</f>
        <v>Consumo de materias primas e insumos</v>
      </c>
      <c r="D149" s="120" t="str">
        <f>IF(A149="","",(VLOOKUP(A149,MATRIZASPECTOS[],4,FALSE)))</f>
        <v>Agotamiento general de los recursos naturales</v>
      </c>
      <c r="E149" s="108" t="str">
        <f>IF(A149="","",(VLOOKUP(A149,MATRIZASPECTOS[],6,FALSE)))</f>
        <v>PAR</v>
      </c>
      <c r="F149" s="109" t="str">
        <f>IF($A149="","",(VLOOKUP($A149,MATRIZASPECTOS[],7,FALSE)))</f>
        <v>Sede Central - Bogotá</v>
      </c>
      <c r="G149" s="109" t="str">
        <f>IF($A149="","",(VLOOKUP($A149,MATRIZASPECTOS[],8,FALSE)))</f>
        <v>Torre 4 - Piso 8</v>
      </c>
      <c r="H149" s="109" t="str">
        <f>IF($A149="","",(VLOOKUP($A149,MATRIZASPECTOS[],18,FALSE)))</f>
        <v>Negativo</v>
      </c>
      <c r="I149" s="109" t="str">
        <f>IF(A149="","",(VLOOKUP(A149,MATRIZASPECTOS[],19,FALSE)))</f>
        <v>Biológico - biodiversidad</v>
      </c>
      <c r="J149" s="109" t="str">
        <f>IF(A149="","",(VLOOKUP(A149,MATRIZASPECTOS[],10,FALSE)))</f>
        <v>Normal</v>
      </c>
      <c r="K149" s="109" t="str">
        <f>IF($A149="","",(VLOOKUP($A149,MATRIZASPECTOS[],14,FALSE)))</f>
        <v>Elementos pequeños de oficina</v>
      </c>
      <c r="L149" s="110" t="str">
        <f>IF($A149="","",(VLOOKUP($A149,MATRIZASPECTOS[],15,FALSE)))</f>
        <v>1. Adquisición y movilización de insumos y equipos</v>
      </c>
      <c r="M149" s="165">
        <f>IF($A149="","",(VLOOKUP($A149,MATRIZASPECTOS[],26,FALSE)))</f>
        <v>3</v>
      </c>
      <c r="N149" s="162">
        <f>IF($A149="","",(VLOOKUP($A149,MATRIZASPECTOS[],44,FALSE)))</f>
        <v>3</v>
      </c>
      <c r="O149" s="162">
        <f>IF($A149="","",(VLOOKUP($A149,MATRIZASPECTOS[],62,FALSE)))</f>
        <v>1</v>
      </c>
      <c r="P149" s="109"/>
      <c r="Q149" s="109"/>
      <c r="R149" s="226"/>
    </row>
    <row r="150" spans="1:18" ht="36.75" thickBot="1" x14ac:dyDescent="0.3">
      <c r="A150" s="15">
        <v>147</v>
      </c>
      <c r="B150" s="76" t="str">
        <f>IF(A150="","",(VLOOKUP(A150,MATRIZASPECTOS[],2,FALSE)))</f>
        <v>Gestión Integral para el Seguimiento y Control a los Títulos Mineros</v>
      </c>
      <c r="C150" s="76" t="str">
        <f>IF(A150="","",(VLOOKUP(A150,MATRIZASPECTOS[],3,FALSE)))</f>
        <v>Consumo de materias primas e insumos</v>
      </c>
      <c r="D150" s="120" t="str">
        <f>IF(A150="","",(VLOOKUP(A150,MATRIZASPECTOS[],4,FALSE)))</f>
        <v>Agotamiento de los recursos naturales no renovables</v>
      </c>
      <c r="E150" s="108" t="str">
        <f>IF(A150="","",(VLOOKUP(A150,MATRIZASPECTOS[],6,FALSE)))</f>
        <v>PAR</v>
      </c>
      <c r="F150" s="109" t="str">
        <f>IF($A150="","",(VLOOKUP($A150,MATRIZASPECTOS[],7,FALSE)))</f>
        <v>Sede Central - Bogotá</v>
      </c>
      <c r="G150" s="109" t="str">
        <f>IF($A150="","",(VLOOKUP($A150,MATRIZASPECTOS[],8,FALSE)))</f>
        <v>Torre 4 - Piso 8</v>
      </c>
      <c r="H150" s="109" t="str">
        <f>IF($A150="","",(VLOOKUP($A150,MATRIZASPECTOS[],18,FALSE)))</f>
        <v>Negativo</v>
      </c>
      <c r="I150" s="109" t="str">
        <f>IF(A150="","",(VLOOKUP(A150,MATRIZASPECTOS[],19,FALSE)))</f>
        <v>Biológico - biodiversidad</v>
      </c>
      <c r="J150" s="109" t="str">
        <f>IF(A150="","",(VLOOKUP(A150,MATRIZASPECTOS[],10,FALSE)))</f>
        <v>Normal</v>
      </c>
      <c r="K150" s="109" t="str">
        <f>IF($A150="","",(VLOOKUP($A150,MATRIZASPECTOS[],14,FALSE)))</f>
        <v>Movilización terrestre</v>
      </c>
      <c r="L150" s="110" t="str">
        <f>IF($A150="","",(VLOOKUP($A150,MATRIZASPECTOS[],15,FALSE)))</f>
        <v>2. Movilización para el desarrollo de actividades</v>
      </c>
      <c r="M150" s="165">
        <f>IF($A150="","",(VLOOKUP($A150,MATRIZASPECTOS[],26,FALSE)))</f>
        <v>25</v>
      </c>
      <c r="N150" s="162">
        <f>IF($A150="","",(VLOOKUP($A150,MATRIZASPECTOS[],44,FALSE)))</f>
        <v>25</v>
      </c>
      <c r="O150" s="162">
        <f>IF($A150="","",(VLOOKUP($A150,MATRIZASPECTOS[],62,FALSE)))</f>
        <v>9</v>
      </c>
      <c r="P150" s="109"/>
      <c r="Q150" s="109"/>
      <c r="R150" s="226"/>
    </row>
    <row r="151" spans="1:18" ht="36.75" thickBot="1" x14ac:dyDescent="0.3">
      <c r="A151" s="15">
        <v>148</v>
      </c>
      <c r="B151" s="76" t="str">
        <f>IF(A151="","",(VLOOKUP(A151,MATRIZASPECTOS[],2,FALSE)))</f>
        <v>Gestión Integral para el Seguimiento y Control a los Títulos Mineros</v>
      </c>
      <c r="C151" s="76" t="str">
        <f>IF(A151="","",(VLOOKUP(A151,MATRIZASPECTOS[],3,FALSE)))</f>
        <v>Consumo de materias primas e insumos</v>
      </c>
      <c r="D151" s="120" t="str">
        <f>IF(A151="","",(VLOOKUP(A151,MATRIZASPECTOS[],4,FALSE)))</f>
        <v>Agotamiento de los recursos naturales no renovables</v>
      </c>
      <c r="E151" s="108" t="str">
        <f>IF(A151="","",(VLOOKUP(A151,MATRIZASPECTOS[],6,FALSE)))</f>
        <v>PAR</v>
      </c>
      <c r="F151" s="109" t="str">
        <f>IF($A151="","",(VLOOKUP($A151,MATRIZASPECTOS[],7,FALSE)))</f>
        <v>Sede Central - Bogotá</v>
      </c>
      <c r="G151" s="109" t="str">
        <f>IF($A151="","",(VLOOKUP($A151,MATRIZASPECTOS[],8,FALSE)))</f>
        <v>Torre 4 - Piso 8</v>
      </c>
      <c r="H151" s="109" t="str">
        <f>IF($A151="","",(VLOOKUP($A151,MATRIZASPECTOS[],18,FALSE)))</f>
        <v>Negativo</v>
      </c>
      <c r="I151" s="109" t="str">
        <f>IF(A151="","",(VLOOKUP(A151,MATRIZASPECTOS[],19,FALSE)))</f>
        <v>Biológico - biodiversidad</v>
      </c>
      <c r="J151" s="109" t="str">
        <f>IF(A151="","",(VLOOKUP(A151,MATRIZASPECTOS[],10,FALSE)))</f>
        <v>Normal</v>
      </c>
      <c r="K151" s="109" t="str">
        <f>IF($A151="","",(VLOOKUP($A151,MATRIZASPECTOS[],14,FALSE)))</f>
        <v>Movilización aérea</v>
      </c>
      <c r="L151" s="110" t="str">
        <f>IF($A151="","",(VLOOKUP($A151,MATRIZASPECTOS[],15,FALSE)))</f>
        <v>2. Movilización para el desarrollo de actividades</v>
      </c>
      <c r="M151" s="165">
        <f>IF($A151="","",(VLOOKUP($A151,MATRIZASPECTOS[],26,FALSE)))</f>
        <v>25</v>
      </c>
      <c r="N151" s="162">
        <f>IF($A151="","",(VLOOKUP($A151,MATRIZASPECTOS[],44,FALSE)))</f>
        <v>25</v>
      </c>
      <c r="O151" s="162">
        <f>IF($A151="","",(VLOOKUP($A151,MATRIZASPECTOS[],62,FALSE)))</f>
        <v>9</v>
      </c>
      <c r="P151" s="109"/>
      <c r="Q151" s="109"/>
      <c r="R151" s="226"/>
    </row>
    <row r="152" spans="1:18" ht="36.75" thickBot="1" x14ac:dyDescent="0.3">
      <c r="A152" s="15">
        <v>149</v>
      </c>
      <c r="B152" s="76" t="str">
        <f>IF(A152="","",(VLOOKUP(A152,MATRIZASPECTOS[],2,FALSE)))</f>
        <v>Gestión Integral para el Seguimiento y Control a los Títulos Mineros</v>
      </c>
      <c r="C152" s="76" t="str">
        <f>IF(A152="","",(VLOOKUP(A152,MATRIZASPECTOS[],3,FALSE)))</f>
        <v>Consumo de materias primas e insumos</v>
      </c>
      <c r="D152" s="120" t="str">
        <f>IF(A152="","",(VLOOKUP(A152,MATRIZASPECTOS[],4,FALSE)))</f>
        <v>Agotamiento general de los recursos naturales</v>
      </c>
      <c r="E152" s="108" t="str">
        <f>IF(A152="","",(VLOOKUP(A152,MATRIZASPECTOS[],6,FALSE)))</f>
        <v>PAR</v>
      </c>
      <c r="F152" s="109" t="str">
        <f>IF($A152="","",(VLOOKUP($A152,MATRIZASPECTOS[],7,FALSE)))</f>
        <v>Sede Central - Bogotá</v>
      </c>
      <c r="G152" s="109" t="str">
        <f>IF($A152="","",(VLOOKUP($A152,MATRIZASPECTOS[],8,FALSE)))</f>
        <v>Torre 4 - Piso 8</v>
      </c>
      <c r="H152" s="109" t="str">
        <f>IF($A152="","",(VLOOKUP($A152,MATRIZASPECTOS[],18,FALSE)))</f>
        <v>Negativo</v>
      </c>
      <c r="I152" s="109" t="str">
        <f>IF(A152="","",(VLOOKUP(A152,MATRIZASPECTOS[],19,FALSE)))</f>
        <v>Biológico - biodiversidad</v>
      </c>
      <c r="J152" s="109" t="str">
        <f>IF(A152="","",(VLOOKUP(A152,MATRIZASPECTOS[],10,FALSE)))</f>
        <v>Normal</v>
      </c>
      <c r="K152" s="109" t="str">
        <f>IF($A152="","",(VLOOKUP($A152,MATRIZASPECTOS[],14,FALSE)))</f>
        <v>Computadores y perifericos</v>
      </c>
      <c r="L152" s="110" t="str">
        <f>IF($A152="","",(VLOOKUP($A152,MATRIZASPECTOS[],15,FALSE)))</f>
        <v>1. Adquisición y movilización de insumos y equipos</v>
      </c>
      <c r="M152" s="165">
        <f>IF($A152="","",(VLOOKUP($A152,MATRIZASPECTOS[],26,FALSE)))</f>
        <v>5</v>
      </c>
      <c r="N152" s="162">
        <f>IF($A152="","",(VLOOKUP($A152,MATRIZASPECTOS[],44,FALSE)))</f>
        <v>5</v>
      </c>
      <c r="O152" s="162">
        <f>IF($A152="","",(VLOOKUP($A152,MATRIZASPECTOS[],62,FALSE)))</f>
        <v>5</v>
      </c>
      <c r="P152" s="109"/>
      <c r="Q152" s="109"/>
      <c r="R152" s="226"/>
    </row>
    <row r="153" spans="1:18" ht="36.75" thickBot="1" x14ac:dyDescent="0.3">
      <c r="A153" s="15">
        <v>150</v>
      </c>
      <c r="B153" s="76" t="str">
        <f>IF(A153="","",(VLOOKUP(A153,MATRIZASPECTOS[],2,FALSE)))</f>
        <v>Gestión Integral para el Seguimiento y Control a los Títulos Mineros</v>
      </c>
      <c r="C153" s="76" t="str">
        <f>IF(A153="","",(VLOOKUP(A153,MATRIZASPECTOS[],3,FALSE)))</f>
        <v>Consumo de materias primas e insumos</v>
      </c>
      <c r="D153" s="120" t="str">
        <f>IF(A153="","",(VLOOKUP(A153,MATRIZASPECTOS[],4,FALSE)))</f>
        <v>Agotamiento general de los recursos naturales</v>
      </c>
      <c r="E153" s="108" t="str">
        <f>IF(A153="","",(VLOOKUP(A153,MATRIZASPECTOS[],6,FALSE)))</f>
        <v>PAR</v>
      </c>
      <c r="F153" s="109" t="str">
        <f>IF($A153="","",(VLOOKUP($A153,MATRIZASPECTOS[],7,FALSE)))</f>
        <v>Sede Central - Bogotá</v>
      </c>
      <c r="G153" s="109" t="str">
        <f>IF($A153="","",(VLOOKUP($A153,MATRIZASPECTOS[],8,FALSE)))</f>
        <v>Torre 4 - Piso 8</v>
      </c>
      <c r="H153" s="109" t="str">
        <f>IF($A153="","",(VLOOKUP($A153,MATRIZASPECTOS[],18,FALSE)))</f>
        <v>Negativo</v>
      </c>
      <c r="I153" s="109" t="str">
        <f>IF(A153="","",(VLOOKUP(A153,MATRIZASPECTOS[],19,FALSE)))</f>
        <v>Biológico - biodiversidad</v>
      </c>
      <c r="J153" s="109" t="str">
        <f>IF(A153="","",(VLOOKUP(A153,MATRIZASPECTOS[],10,FALSE)))</f>
        <v>Normal</v>
      </c>
      <c r="K153" s="109" t="str">
        <f>IF($A153="","",(VLOOKUP($A153,MATRIZASPECTOS[],14,FALSE)))</f>
        <v>Mobiliario de oficina</v>
      </c>
      <c r="L153" s="110" t="str">
        <f>IF($A153="","",(VLOOKUP($A153,MATRIZASPECTOS[],15,FALSE)))</f>
        <v>1. Adquisición y movilización de insumos y equipos</v>
      </c>
      <c r="M153" s="165">
        <f>IF($A153="","",(VLOOKUP($A153,MATRIZASPECTOS[],26,FALSE)))</f>
        <v>3</v>
      </c>
      <c r="N153" s="162">
        <f>IF($A153="","",(VLOOKUP($A153,MATRIZASPECTOS[],44,FALSE)))</f>
        <v>3</v>
      </c>
      <c r="O153" s="162">
        <f>IF($A153="","",(VLOOKUP($A153,MATRIZASPECTOS[],62,FALSE)))</f>
        <v>3</v>
      </c>
      <c r="P153" s="109"/>
      <c r="Q153" s="109"/>
      <c r="R153" s="226"/>
    </row>
    <row r="154" spans="1:18" ht="36.75" thickBot="1" x14ac:dyDescent="0.3">
      <c r="A154" s="15">
        <v>151</v>
      </c>
      <c r="B154" s="76" t="str">
        <f>IF(A154="","",(VLOOKUP(A154,MATRIZASPECTOS[],2,FALSE)))</f>
        <v>Gestión Integral para el Seguimiento y Control a los Títulos Mineros</v>
      </c>
      <c r="C154" s="76" t="str">
        <f>IF(A154="","",(VLOOKUP(A154,MATRIZASPECTOS[],3,FALSE)))</f>
        <v>Generación de empleo</v>
      </c>
      <c r="D154" s="120" t="str">
        <f>IF(A154="","",(VLOOKUP(A154,MATRIZASPECTOS[],4,FALSE)))</f>
        <v>Desarrollo económico y social</v>
      </c>
      <c r="E154" s="108" t="str">
        <f>IF(A154="","",(VLOOKUP(A154,MATRIZASPECTOS[],6,FALSE)))</f>
        <v>PAR</v>
      </c>
      <c r="F154" s="109" t="str">
        <f>IF($A154="","",(VLOOKUP($A154,MATRIZASPECTOS[],7,FALSE)))</f>
        <v>Sede Central - Bogotá</v>
      </c>
      <c r="G154" s="109" t="str">
        <f>IF($A154="","",(VLOOKUP($A154,MATRIZASPECTOS[],8,FALSE)))</f>
        <v>Torre 4 - Piso 8</v>
      </c>
      <c r="H154" s="109" t="str">
        <f>IF($A154="","",(VLOOKUP($A154,MATRIZASPECTOS[],18,FALSE)))</f>
        <v>Positivo</v>
      </c>
      <c r="I154" s="109" t="str">
        <f>IF(A154="","",(VLOOKUP(A154,MATRIZASPECTOS[],19,FALSE)))</f>
        <v>Sociocultural - social</v>
      </c>
      <c r="J154" s="109" t="str">
        <f>IF(A154="","",(VLOOKUP(A154,MATRIZASPECTOS[],10,FALSE)))</f>
        <v>Normal</v>
      </c>
      <c r="K154" s="109" t="str">
        <f>IF($A154="","",(VLOOKUP($A154,MATRIZASPECTOS[],14,FALSE)))</f>
        <v>Recurso humano</v>
      </c>
      <c r="L154" s="110" t="str">
        <f>IF($A154="","",(VLOOKUP($A154,MATRIZASPECTOS[],15,FALSE)))</f>
        <v>3.4. Desarrollo de actividades de seguimiento y medición</v>
      </c>
      <c r="M154" s="165">
        <f>IF($A154="","",(VLOOKUP($A154,MATRIZASPECTOS[],26,FALSE)))</f>
        <v>15</v>
      </c>
      <c r="N154" s="162">
        <f>IF($A154="","",(VLOOKUP($A154,MATRIZASPECTOS[],44,FALSE)))</f>
        <v>15</v>
      </c>
      <c r="O154" s="162">
        <f>IF($A154="","",(VLOOKUP($A154,MATRIZASPECTOS[],62,FALSE)))</f>
        <v>15</v>
      </c>
      <c r="P154" s="109"/>
      <c r="Q154" s="109"/>
      <c r="R154" s="226"/>
    </row>
    <row r="155" spans="1:18" ht="36.75" thickBot="1" x14ac:dyDescent="0.3">
      <c r="A155" s="15">
        <v>152</v>
      </c>
      <c r="B155" s="76" t="str">
        <f>IF(A155="","",(VLOOKUP(A155,MATRIZASPECTOS[],2,FALSE)))</f>
        <v>Gestión Integral para el Seguimiento y Control a los Títulos Mineros</v>
      </c>
      <c r="C155" s="76" t="str">
        <f>IF(A155="","",(VLOOKUP(A155,MATRIZASPECTOS[],3,FALSE)))</f>
        <v>Consumo de materias primas e insumos</v>
      </c>
      <c r="D155" s="120" t="str">
        <f>IF(A155="","",(VLOOKUP(A155,MATRIZASPECTOS[],4,FALSE)))</f>
        <v>Agotamiento general de los recursos naturales</v>
      </c>
      <c r="E155" s="108" t="str">
        <f>IF(A155="","",(VLOOKUP(A155,MATRIZASPECTOS[],6,FALSE)))</f>
        <v>PAR</v>
      </c>
      <c r="F155" s="109" t="str">
        <f>IF($A155="","",(VLOOKUP($A155,MATRIZASPECTOS[],7,FALSE)))</f>
        <v>Sede Central - Bogotá</v>
      </c>
      <c r="G155" s="109" t="str">
        <f>IF($A155="","",(VLOOKUP($A155,MATRIZASPECTOS[],8,FALSE)))</f>
        <v>Torre 4 - Piso 8</v>
      </c>
      <c r="H155" s="109" t="str">
        <f>IF($A155="","",(VLOOKUP($A155,MATRIZASPECTOS[],18,FALSE)))</f>
        <v>Negativo</v>
      </c>
      <c r="I155" s="109" t="str">
        <f>IF(A155="","",(VLOOKUP(A155,MATRIZASPECTOS[],19,FALSE)))</f>
        <v>Biológico - biodiversidad</v>
      </c>
      <c r="J155" s="109" t="str">
        <f>IF(A155="","",(VLOOKUP(A155,MATRIZASPECTOS[],10,FALSE)))</f>
        <v>Normal</v>
      </c>
      <c r="K155" s="109" t="str">
        <f>IF($A155="","",(VLOOKUP($A155,MATRIZASPECTOS[],14,FALSE)))</f>
        <v>Elementos de protección personal</v>
      </c>
      <c r="L155" s="110" t="str">
        <f>IF($A155="","",(VLOOKUP($A155,MATRIZASPECTOS[],15,FALSE)))</f>
        <v>1. Adquisición y movilización de insumos y equipos</v>
      </c>
      <c r="M155" s="165">
        <f>IF($A155="","",(VLOOKUP($A155,MATRIZASPECTOS[],26,FALSE)))</f>
        <v>9</v>
      </c>
      <c r="N155" s="162">
        <f>IF($A155="","",(VLOOKUP($A155,MATRIZASPECTOS[],44,FALSE)))</f>
        <v>9</v>
      </c>
      <c r="O155" s="162">
        <f>IF($A155="","",(VLOOKUP($A155,MATRIZASPECTOS[],62,FALSE)))</f>
        <v>25</v>
      </c>
      <c r="P155" s="109"/>
      <c r="Q155" s="109"/>
      <c r="R155" s="226"/>
    </row>
    <row r="156" spans="1:18" ht="36.75" thickBot="1" x14ac:dyDescent="0.3">
      <c r="A156" s="15">
        <v>153</v>
      </c>
      <c r="B156" s="76" t="str">
        <f>IF(A156="","",(VLOOKUP(A156,MATRIZASPECTOS[],2,FALSE)))</f>
        <v>Gestión Integral para el Seguimiento y Control a los Títulos Mineros</v>
      </c>
      <c r="C156" s="76" t="str">
        <f>IF(A156="","",(VLOOKUP(A156,MATRIZASPECTOS[],3,FALSE)))</f>
        <v>Generación de vertimientos</v>
      </c>
      <c r="D156" s="120" t="str">
        <f>IF(A156="","",(VLOOKUP(A156,MATRIZASPECTOS[],4,FALSE)))</f>
        <v>Contaminación por descarga de aguas residuales domésticas</v>
      </c>
      <c r="E156" s="108" t="str">
        <f>IF(A156="","",(VLOOKUP(A156,MATRIZASPECTOS[],6,FALSE)))</f>
        <v>PAR</v>
      </c>
      <c r="F156" s="109" t="str">
        <f>IF($A156="","",(VLOOKUP($A156,MATRIZASPECTOS[],7,FALSE)))</f>
        <v>Sede Central - Bogotá</v>
      </c>
      <c r="G156" s="109" t="str">
        <f>IF($A156="","",(VLOOKUP($A156,MATRIZASPECTOS[],8,FALSE)))</f>
        <v>Torre 4 - Piso 8</v>
      </c>
      <c r="H156" s="109" t="str">
        <f>IF($A156="","",(VLOOKUP($A156,MATRIZASPECTOS[],18,FALSE)))</f>
        <v>Negativo</v>
      </c>
      <c r="I156" s="109" t="str">
        <f>IF(A156="","",(VLOOKUP(A156,MATRIZASPECTOS[],19,FALSE)))</f>
        <v>Hidrológico - agua</v>
      </c>
      <c r="J156" s="109" t="str">
        <f>IF(A156="","",(VLOOKUP(A156,MATRIZASPECTOS[],10,FALSE)))</f>
        <v>Normal</v>
      </c>
      <c r="K156" s="109" t="str">
        <f>IF($A156="","",(VLOOKUP($A156,MATRIZASPECTOS[],14,FALSE)))</f>
        <v>Aguas residuales domésticas</v>
      </c>
      <c r="L156" s="110" t="str">
        <f>IF($A156="","",(VLOOKUP($A156,MATRIZASPECTOS[],15,FALSE)))</f>
        <v>6. Seguimiento y control a los productos y servicios</v>
      </c>
      <c r="M156" s="165">
        <f>IF($A156="","",(VLOOKUP($A156,MATRIZASPECTOS[],26,FALSE)))</f>
        <v>15</v>
      </c>
      <c r="N156" s="162">
        <f>IF($A156="","",(VLOOKUP($A156,MATRIZASPECTOS[],44,FALSE)))</f>
        <v>15</v>
      </c>
      <c r="O156" s="162">
        <f>IF($A156="","",(VLOOKUP($A156,MATRIZASPECTOS[],62,FALSE)))</f>
        <v>3</v>
      </c>
      <c r="P156" s="109"/>
      <c r="Q156" s="109"/>
      <c r="R156" s="226"/>
    </row>
    <row r="157" spans="1:18" ht="36.75" thickBot="1" x14ac:dyDescent="0.3">
      <c r="A157" s="15">
        <v>154</v>
      </c>
      <c r="B157" s="76" t="str">
        <f>IF(A157="","",(VLOOKUP(A157,MATRIZASPECTOS[],2,FALSE)))</f>
        <v>Gestión Integral para el Seguimiento y Control a los Títulos Mineros</v>
      </c>
      <c r="C157" s="76" t="str">
        <f>IF(A157="","",(VLOOKUP(A157,MATRIZASPECTOS[],3,FALSE)))</f>
        <v>Generación de residuos</v>
      </c>
      <c r="D157" s="120" t="str">
        <f>IF(A157="","",(VLOOKUP(A157,MATRIZASPECTOS[],4,FALSE)))</f>
        <v>Contaminación por generación de residuos ordinarios</v>
      </c>
      <c r="E157" s="108" t="str">
        <f>IF(A157="","",(VLOOKUP(A157,MATRIZASPECTOS[],6,FALSE)))</f>
        <v>PAR</v>
      </c>
      <c r="F157" s="109" t="str">
        <f>IF($A157="","",(VLOOKUP($A157,MATRIZASPECTOS[],7,FALSE)))</f>
        <v>Sede Central - Bogotá</v>
      </c>
      <c r="G157" s="109" t="str">
        <f>IF($A157="","",(VLOOKUP($A157,MATRIZASPECTOS[],8,FALSE)))</f>
        <v>Torre 4 - Piso 8</v>
      </c>
      <c r="H157" s="109" t="str">
        <f>IF($A157="","",(VLOOKUP($A157,MATRIZASPECTOS[],18,FALSE)))</f>
        <v>Negativo</v>
      </c>
      <c r="I157" s="109" t="str">
        <f>IF(A157="","",(VLOOKUP(A157,MATRIZASPECTOS[],19,FALSE)))</f>
        <v>Geológico - suelo</v>
      </c>
      <c r="J157" s="109" t="str">
        <f>IF(A157="","",(VLOOKUP(A157,MATRIZASPECTOS[],10,FALSE)))</f>
        <v>Normal</v>
      </c>
      <c r="K157" s="109" t="str">
        <f>IF($A157="","",(VLOOKUP($A157,MATRIZASPECTOS[],14,FALSE)))</f>
        <v>Residuos ordinarios</v>
      </c>
      <c r="L157" s="110" t="str">
        <f>IF($A157="","",(VLOOKUP($A157,MATRIZASPECTOS[],15,FALSE)))</f>
        <v>6. Seguimiento y control a los productos y servicios</v>
      </c>
      <c r="M157" s="165">
        <f>IF($A157="","",(VLOOKUP($A157,MATRIZASPECTOS[],26,FALSE)))</f>
        <v>25</v>
      </c>
      <c r="N157" s="162">
        <f>IF($A157="","",(VLOOKUP($A157,MATRIZASPECTOS[],44,FALSE)))</f>
        <v>19.072164948453608</v>
      </c>
      <c r="O157" s="162">
        <f>IF($A157="","",(VLOOKUP($A157,MATRIZASPECTOS[],62,FALSE)))</f>
        <v>6.2956735977634128</v>
      </c>
      <c r="P157" s="109"/>
      <c r="Q157" s="109"/>
      <c r="R157" s="226"/>
    </row>
    <row r="158" spans="1:18" ht="51.75" thickBot="1" x14ac:dyDescent="0.3">
      <c r="A158" s="15">
        <v>155</v>
      </c>
      <c r="B158" s="76" t="str">
        <f>IF(A158="","",(VLOOKUP(A158,MATRIZASPECTOS[],2,FALSE)))</f>
        <v>Gestión Integral para el Seguimiento y Control a los Títulos Mineros</v>
      </c>
      <c r="C158" s="76" t="str">
        <f>IF(A158="","",(VLOOKUP(A158,MATRIZASPECTOS[],3,FALSE)))</f>
        <v>Generación de residuos</v>
      </c>
      <c r="D158" s="120" t="str">
        <f>IF(A158="","",(VLOOKUP(A158,MATRIZASPECTOS[],4,FALSE)))</f>
        <v>Aprovechamiento de residuos reutilizables</v>
      </c>
      <c r="E158" s="108" t="str">
        <f>IF(A158="","",(VLOOKUP(A158,MATRIZASPECTOS[],6,FALSE)))</f>
        <v>PAR</v>
      </c>
      <c r="F158" s="109" t="str">
        <f>IF($A158="","",(VLOOKUP($A158,MATRIZASPECTOS[],7,FALSE)))</f>
        <v>Sede Central - Bogotá</v>
      </c>
      <c r="G158" s="109" t="str">
        <f>IF($A158="","",(VLOOKUP($A158,MATRIZASPECTOS[],8,FALSE)))</f>
        <v>Torre 4 - Piso 8</v>
      </c>
      <c r="H158" s="109" t="str">
        <f>IF($A158="","",(VLOOKUP($A158,MATRIZASPECTOS[],18,FALSE)))</f>
        <v>Positivo</v>
      </c>
      <c r="I158" s="109" t="str">
        <f>IF(A158="","",(VLOOKUP(A158,MATRIZASPECTOS[],19,FALSE)))</f>
        <v>Geológico - suelo</v>
      </c>
      <c r="J158" s="109" t="str">
        <f>IF(A158="","",(VLOOKUP(A158,MATRIZASPECTOS[],10,FALSE)))</f>
        <v>Normal</v>
      </c>
      <c r="K158" s="109" t="str">
        <f>IF($A158="","",(VLOOKUP($A158,MATRIZASPECTOS[],14,FALSE)))</f>
        <v>Residuos reutilizables (papel, cartón, vidrio, plástico rigido, plástico flexible)</v>
      </c>
      <c r="L158" s="110" t="str">
        <f>IF($A158="","",(VLOOKUP($A158,MATRIZASPECTOS[],15,FALSE)))</f>
        <v>6. Seguimiento y control a los productos y servicios</v>
      </c>
      <c r="M158" s="165">
        <f>IF($A158="","",(VLOOKUP($A158,MATRIZASPECTOS[],26,FALSE)))</f>
        <v>15</v>
      </c>
      <c r="N158" s="162">
        <f>IF($A158="","",(VLOOKUP($A158,MATRIZASPECTOS[],44,FALSE)))</f>
        <v>15</v>
      </c>
      <c r="O158" s="162">
        <f>IF($A158="","",(VLOOKUP($A158,MATRIZASPECTOS[],62,FALSE)))</f>
        <v>9</v>
      </c>
      <c r="P158" s="109"/>
      <c r="Q158" s="109"/>
      <c r="R158" s="226"/>
    </row>
    <row r="159" spans="1:18" ht="39" thickBot="1" x14ac:dyDescent="0.3">
      <c r="A159" s="15">
        <v>156</v>
      </c>
      <c r="B159" s="76" t="str">
        <f>IF(A159="","",(VLOOKUP(A159,MATRIZASPECTOS[],2,FALSE)))</f>
        <v>Gestión Integral para el Seguimiento y Control a los Títulos Mineros</v>
      </c>
      <c r="C159" s="76" t="str">
        <f>IF(A159="","",(VLOOKUP(A159,MATRIZASPECTOS[],3,FALSE)))</f>
        <v>Generación de residuos</v>
      </c>
      <c r="D159" s="120" t="str">
        <f>IF(A159="","",(VLOOKUP(A159,MATRIZASPECTOS[],4,FALSE)))</f>
        <v>Aprovechamiento de residuos recuperables</v>
      </c>
      <c r="E159" s="108" t="str">
        <f>IF(A159="","",(VLOOKUP(A159,MATRIZASPECTOS[],6,FALSE)))</f>
        <v>PAR</v>
      </c>
      <c r="F159" s="109" t="str">
        <f>IF($A159="","",(VLOOKUP($A159,MATRIZASPECTOS[],7,FALSE)))</f>
        <v>Sede Central - Bogotá</v>
      </c>
      <c r="G159" s="109" t="str">
        <f>IF($A159="","",(VLOOKUP($A159,MATRIZASPECTOS[],8,FALSE)))</f>
        <v>Torre 4 - Piso 8</v>
      </c>
      <c r="H159" s="109" t="str">
        <f>IF($A159="","",(VLOOKUP($A159,MATRIZASPECTOS[],18,FALSE)))</f>
        <v>Positivo</v>
      </c>
      <c r="I159" s="109" t="str">
        <f>IF(A159="","",(VLOOKUP(A159,MATRIZASPECTOS[],19,FALSE)))</f>
        <v>Geológico - suelo</v>
      </c>
      <c r="J159" s="109" t="str">
        <f>IF(A159="","",(VLOOKUP(A159,MATRIZASPECTOS[],10,FALSE)))</f>
        <v>Normal</v>
      </c>
      <c r="K159" s="109" t="str">
        <f>IF($A159="","",(VLOOKUP($A159,MATRIZASPECTOS[],14,FALSE)))</f>
        <v>Residuos recuperables (aleaciones de distintos metales)</v>
      </c>
      <c r="L159" s="110" t="str">
        <f>IF($A159="","",(VLOOKUP($A159,MATRIZASPECTOS[],15,FALSE)))</f>
        <v>6. Seguimiento y control a los productos y servicios</v>
      </c>
      <c r="M159" s="165">
        <f>IF($A159="","",(VLOOKUP($A159,MATRIZASPECTOS[],26,FALSE)))</f>
        <v>15</v>
      </c>
      <c r="N159" s="162">
        <f>IF($A159="","",(VLOOKUP($A159,MATRIZASPECTOS[],44,FALSE)))</f>
        <v>15</v>
      </c>
      <c r="O159" s="162">
        <f>IF($A159="","",(VLOOKUP($A159,MATRIZASPECTOS[],62,FALSE)))</f>
        <v>9</v>
      </c>
      <c r="P159" s="109"/>
      <c r="Q159" s="109"/>
      <c r="R159" s="226"/>
    </row>
    <row r="160" spans="1:18" ht="45.75" thickBot="1" x14ac:dyDescent="0.3">
      <c r="A160" s="15">
        <v>157</v>
      </c>
      <c r="B160" s="76" t="str">
        <f>IF(A160="","",(VLOOKUP(A160,MATRIZASPECTOS[],2,FALSE)))</f>
        <v>Gestión Integral para el Seguimiento y Control a los Títulos Mineros</v>
      </c>
      <c r="C160" s="76" t="str">
        <f>IF(A160="","",(VLOOKUP(A160,MATRIZASPECTOS[],3,FALSE)))</f>
        <v>Generación de residuos</v>
      </c>
      <c r="D160" s="120" t="str">
        <f>IF(A160="","",(VLOOKUP(A160,MATRIZASPECTOS[],4,FALSE)))</f>
        <v>Contaminación por generación de residuos de aparatos eléctricos y electrónicos</v>
      </c>
      <c r="E160" s="108" t="str">
        <f>IF(A160="","",(VLOOKUP(A160,MATRIZASPECTOS[],6,FALSE)))</f>
        <v>PAR</v>
      </c>
      <c r="F160" s="109" t="str">
        <f>IF($A160="","",(VLOOKUP($A160,MATRIZASPECTOS[],7,FALSE)))</f>
        <v>Sede Central - Bogotá</v>
      </c>
      <c r="G160" s="109" t="str">
        <f>IF($A160="","",(VLOOKUP($A160,MATRIZASPECTOS[],8,FALSE)))</f>
        <v>Torre 4 - Piso 8</v>
      </c>
      <c r="H160" s="109" t="str">
        <f>IF($A160="","",(VLOOKUP($A160,MATRIZASPECTOS[],18,FALSE)))</f>
        <v>Negativo</v>
      </c>
      <c r="I160" s="109" t="str">
        <f>IF(A160="","",(VLOOKUP(A160,MATRIZASPECTOS[],19,FALSE)))</f>
        <v>Geológico - suelo</v>
      </c>
      <c r="J160" s="109" t="str">
        <f>IF(A160="","",(VLOOKUP(A160,MATRIZASPECTOS[],10,FALSE)))</f>
        <v>Normal</v>
      </c>
      <c r="K160" s="109" t="str">
        <f>IF($A160="","",(VLOOKUP($A160,MATRIZASPECTOS[],14,FALSE)))</f>
        <v>Residuos de aparatos eléctricos y electrónicos</v>
      </c>
      <c r="L160" s="110" t="str">
        <f>IF($A160="","",(VLOOKUP($A160,MATRIZASPECTOS[],15,FALSE)))</f>
        <v>6. Seguimiento y control a los productos y servicios</v>
      </c>
      <c r="M160" s="165">
        <f>IF($A160="","",(VLOOKUP($A160,MATRIZASPECTOS[],26,FALSE)))</f>
        <v>25</v>
      </c>
      <c r="N160" s="162">
        <f>IF($A160="","",(VLOOKUP($A160,MATRIZASPECTOS[],44,FALSE)))</f>
        <v>25</v>
      </c>
      <c r="O160" s="162">
        <f>IF($A160="","",(VLOOKUP($A160,MATRIZASPECTOS[],62,FALSE)))</f>
        <v>25</v>
      </c>
      <c r="P160" s="109"/>
      <c r="Q160" s="109"/>
      <c r="R160" s="226"/>
    </row>
    <row r="161" spans="1:18" ht="36.75" thickBot="1" x14ac:dyDescent="0.3">
      <c r="A161" s="15">
        <v>158</v>
      </c>
      <c r="B161" s="76" t="str">
        <f>IF(A161="","",(VLOOKUP(A161,MATRIZASPECTOS[],2,FALSE)))</f>
        <v>Gestión Integral para el Seguimiento y Control a los Títulos Mineros</v>
      </c>
      <c r="C161" s="76" t="str">
        <f>IF(A161="","",(VLOOKUP(A161,MATRIZASPECTOS[],3,FALSE)))</f>
        <v>Generación de emisiones</v>
      </c>
      <c r="D161" s="120" t="str">
        <f>IF(A161="","",(VLOOKUP(A161,MATRIZASPECTOS[],4,FALSE)))</f>
        <v>Contaminación por emisión de varios agentes clasificados</v>
      </c>
      <c r="E161" s="108" t="str">
        <f>IF(A161="","",(VLOOKUP(A161,MATRIZASPECTOS[],6,FALSE)))</f>
        <v>PAR</v>
      </c>
      <c r="F161" s="109" t="str">
        <f>IF($A161="","",(VLOOKUP($A161,MATRIZASPECTOS[],7,FALSE)))</f>
        <v>Sede Central - Bogotá</v>
      </c>
      <c r="G161" s="109" t="str">
        <f>IF($A161="","",(VLOOKUP($A161,MATRIZASPECTOS[],8,FALSE)))</f>
        <v>Torre 4 - Piso 8</v>
      </c>
      <c r="H161" s="109" t="str">
        <f>IF($A161="","",(VLOOKUP($A161,MATRIZASPECTOS[],18,FALSE)))</f>
        <v>Negativo</v>
      </c>
      <c r="I161" s="109" t="str">
        <f>IF(A161="","",(VLOOKUP(A161,MATRIZASPECTOS[],19,FALSE)))</f>
        <v>Atmosférico - aire</v>
      </c>
      <c r="J161" s="109" t="str">
        <f>IF(A161="","",(VLOOKUP(A161,MATRIZASPECTOS[],10,FALSE)))</f>
        <v>Normal</v>
      </c>
      <c r="K161" s="109" t="str">
        <f>IF($A161="","",(VLOOKUP($A161,MATRIZASPECTOS[],14,FALSE)))</f>
        <v>Emisión por combustión de transporte terrestre</v>
      </c>
      <c r="L161" s="110" t="str">
        <f>IF($A161="","",(VLOOKUP($A161,MATRIZASPECTOS[],15,FALSE)))</f>
        <v>2. Movilización para el desarrollo de actividades</v>
      </c>
      <c r="M161" s="165">
        <f>IF($A161="","",(VLOOKUP($A161,MATRIZASPECTOS[],26,FALSE)))</f>
        <v>15</v>
      </c>
      <c r="N161" s="162">
        <f>IF($A161="","",(VLOOKUP($A161,MATRIZASPECTOS[],44,FALSE)))</f>
        <v>15</v>
      </c>
      <c r="O161" s="162">
        <f>IF($A161="","",(VLOOKUP($A161,MATRIZASPECTOS[],62,FALSE)))</f>
        <v>9</v>
      </c>
      <c r="P161" s="109"/>
      <c r="Q161" s="109"/>
      <c r="R161" s="226"/>
    </row>
    <row r="162" spans="1:18" ht="36.75" thickBot="1" x14ac:dyDescent="0.3">
      <c r="A162" s="15">
        <v>159</v>
      </c>
      <c r="B162" s="76" t="str">
        <f>IF(A162="","",(VLOOKUP(A162,MATRIZASPECTOS[],2,FALSE)))</f>
        <v>Gestión Integral para el Seguimiento y Control a los Títulos Mineros</v>
      </c>
      <c r="C162" s="76" t="str">
        <f>IF(A162="","",(VLOOKUP(A162,MATRIZASPECTOS[],3,FALSE)))</f>
        <v>Generación de emisiones</v>
      </c>
      <c r="D162" s="120" t="str">
        <f>IF(A162="","",(VLOOKUP(A162,MATRIZASPECTOS[],4,FALSE)))</f>
        <v>Contaminación por emisión de varios agentes clasificados</v>
      </c>
      <c r="E162" s="108" t="str">
        <f>IF(A162="","",(VLOOKUP(A162,MATRIZASPECTOS[],6,FALSE)))</f>
        <v>PAR</v>
      </c>
      <c r="F162" s="109" t="str">
        <f>IF($A162="","",(VLOOKUP($A162,MATRIZASPECTOS[],7,FALSE)))</f>
        <v>Sede Central - Bogotá</v>
      </c>
      <c r="G162" s="109" t="str">
        <f>IF($A162="","",(VLOOKUP($A162,MATRIZASPECTOS[],8,FALSE)))</f>
        <v>Torre 4 - Piso 8</v>
      </c>
      <c r="H162" s="109" t="str">
        <f>IF($A162="","",(VLOOKUP($A162,MATRIZASPECTOS[],18,FALSE)))</f>
        <v>Negativo</v>
      </c>
      <c r="I162" s="109" t="str">
        <f>IF(A162="","",(VLOOKUP(A162,MATRIZASPECTOS[],19,FALSE)))</f>
        <v>Atmosférico - aire</v>
      </c>
      <c r="J162" s="109" t="str">
        <f>IF(A162="","",(VLOOKUP(A162,MATRIZASPECTOS[],10,FALSE)))</f>
        <v>Normal</v>
      </c>
      <c r="K162" s="109" t="str">
        <f>IF($A162="","",(VLOOKUP($A162,MATRIZASPECTOS[],14,FALSE)))</f>
        <v>Emisión por combustión de transporte aereo</v>
      </c>
      <c r="L162" s="110" t="str">
        <f>IF($A162="","",(VLOOKUP($A162,MATRIZASPECTOS[],15,FALSE)))</f>
        <v>2. Movilización para el desarrollo de actividades</v>
      </c>
      <c r="M162" s="165">
        <f>IF($A162="","",(VLOOKUP($A162,MATRIZASPECTOS[],26,FALSE)))</f>
        <v>15</v>
      </c>
      <c r="N162" s="162">
        <f>IF($A162="","",(VLOOKUP($A162,MATRIZASPECTOS[],44,FALSE)))</f>
        <v>15</v>
      </c>
      <c r="O162" s="162">
        <f>IF($A162="","",(VLOOKUP($A162,MATRIZASPECTOS[],62,FALSE)))</f>
        <v>9</v>
      </c>
      <c r="P162" s="109"/>
      <c r="Q162" s="109"/>
      <c r="R162" s="226"/>
    </row>
    <row r="163" spans="1:18" ht="36.75" thickBot="1" x14ac:dyDescent="0.3">
      <c r="A163" s="15">
        <v>160</v>
      </c>
      <c r="B163" s="76" t="str">
        <f>IF(A163="","",(VLOOKUP(A163,MATRIZASPECTOS[],2,FALSE)))</f>
        <v>Gestión Integral para el Seguimiento y Control a los Títulos Mineros</v>
      </c>
      <c r="C163" s="76" t="str">
        <f>IF(A163="","",(VLOOKUP(A163,MATRIZASPECTOS[],3,FALSE)))</f>
        <v>Generación de residuos</v>
      </c>
      <c r="D163" s="120" t="str">
        <f>IF(A163="","",(VLOOKUP(A163,MATRIZASPECTOS[],4,FALSE)))</f>
        <v>Contaminación por generación de residuos ordinarios</v>
      </c>
      <c r="E163" s="108" t="str">
        <f>IF(A163="","",(VLOOKUP(A163,MATRIZASPECTOS[],6,FALSE)))</f>
        <v>PAR</v>
      </c>
      <c r="F163" s="109" t="str">
        <f>IF($A163="","",(VLOOKUP($A163,MATRIZASPECTOS[],7,FALSE)))</f>
        <v>Sede Central - Bogotá</v>
      </c>
      <c r="G163" s="109" t="str">
        <f>IF($A163="","",(VLOOKUP($A163,MATRIZASPECTOS[],8,FALSE)))</f>
        <v>Torre 4 - Piso 8</v>
      </c>
      <c r="H163" s="109" t="str">
        <f>IF($A163="","",(VLOOKUP($A163,MATRIZASPECTOS[],18,FALSE)))</f>
        <v>Negativo</v>
      </c>
      <c r="I163" s="109" t="str">
        <f>IF(A163="","",(VLOOKUP(A163,MATRIZASPECTOS[],19,FALSE)))</f>
        <v>Geológico - suelo</v>
      </c>
      <c r="J163" s="109" t="str">
        <f>IF(A163="","",(VLOOKUP(A163,MATRIZASPECTOS[],10,FALSE)))</f>
        <v>Normal</v>
      </c>
      <c r="K163" s="109" t="str">
        <f>IF($A163="","",(VLOOKUP($A163,MATRIZASPECTOS[],14,FALSE)))</f>
        <v>Elementos de protección personal usados</v>
      </c>
      <c r="L163" s="110" t="str">
        <f>IF($A163="","",(VLOOKUP($A163,MATRIZASPECTOS[],15,FALSE)))</f>
        <v>3.4. Desarrollo de actividades de seguimiento y medición</v>
      </c>
      <c r="M163" s="165">
        <f>IF($A163="","",(VLOOKUP($A163,MATRIZASPECTOS[],26,FALSE)))</f>
        <v>3</v>
      </c>
      <c r="N163" s="162">
        <f>IF($A163="","",(VLOOKUP($A163,MATRIZASPECTOS[],44,FALSE)))</f>
        <v>2.2886597938144329</v>
      </c>
      <c r="O163" s="162">
        <f>IF($A163="","",(VLOOKUP($A163,MATRIZASPECTOS[],62,FALSE)))</f>
        <v>25</v>
      </c>
      <c r="P163" s="109"/>
      <c r="Q163" s="109"/>
      <c r="R163" s="226"/>
    </row>
    <row r="164" spans="1:18" ht="39" thickBot="1" x14ac:dyDescent="0.3">
      <c r="A164" s="15">
        <v>161</v>
      </c>
      <c r="B164" s="76" t="str">
        <f>IF(A164="","",(VLOOKUP(A164,MATRIZASPECTOS[],2,FALSE)))</f>
        <v>Gestión Integral para el Seguimiento y Control a los Títulos Mineros</v>
      </c>
      <c r="C164" s="76" t="str">
        <f>IF(A164="","",(VLOOKUP(A164,MATRIZASPECTOS[],3,FALSE)))</f>
        <v>Consumo de materias primas e insumos</v>
      </c>
      <c r="D164" s="120" t="str">
        <f>IF(A164="","",(VLOOKUP(A164,MATRIZASPECTOS[],4,FALSE)))</f>
        <v>Agotamiento de los recursos naturales no renovables</v>
      </c>
      <c r="E164" s="108" t="str">
        <f>IF(A164="","",(VLOOKUP(A164,MATRIZASPECTOS[],6,FALSE)))</f>
        <v>PAR</v>
      </c>
      <c r="F164" s="109" t="str">
        <f>IF($A164="","",(VLOOKUP($A164,MATRIZASPECTOS[],7,FALSE)))</f>
        <v>Sede Central - Bogotá</v>
      </c>
      <c r="G164" s="109" t="str">
        <f>IF($A164="","",(VLOOKUP($A164,MATRIZASPECTOS[],8,FALSE)))</f>
        <v>Torre 4 - Piso 8</v>
      </c>
      <c r="H164" s="109" t="str">
        <f>IF($A164="","",(VLOOKUP($A164,MATRIZASPECTOS[],18,FALSE)))</f>
        <v>Negativo</v>
      </c>
      <c r="I164" s="109" t="str">
        <f>IF(A164="","",(VLOOKUP(A164,MATRIZASPECTOS[],19,FALSE)))</f>
        <v>Biológico - biodiversidad</v>
      </c>
      <c r="J164" s="109" t="str">
        <f>IF(A164="","",(VLOOKUP(A164,MATRIZASPECTOS[],10,FALSE)))</f>
        <v>Anormal</v>
      </c>
      <c r="K164" s="109" t="str">
        <f>IF($A164="","",(VLOOKUP($A164,MATRIZASPECTOS[],14,FALSE)))</f>
        <v>Combustible para planta generadora de energía eléctrica</v>
      </c>
      <c r="L164" s="110" t="str">
        <f>IF($A164="","",(VLOOKUP($A164,MATRIZASPECTOS[],15,FALSE)))</f>
        <v>3.4. Desarrollo de actividades de seguimiento y medición</v>
      </c>
      <c r="M164" s="165">
        <f>IF($A164="","",(VLOOKUP($A164,MATRIZASPECTOS[],26,FALSE)))</f>
        <v>9</v>
      </c>
      <c r="N164" s="162">
        <f>IF($A164="","",(VLOOKUP($A164,MATRIZASPECTOS[],44,FALSE)))</f>
        <v>9</v>
      </c>
      <c r="O164" s="162">
        <f>IF($A164="","",(VLOOKUP($A164,MATRIZASPECTOS[],62,FALSE)))</f>
        <v>9</v>
      </c>
      <c r="P164" s="109"/>
      <c r="Q164" s="109"/>
      <c r="R164" s="226"/>
    </row>
    <row r="165" spans="1:18" ht="39" thickBot="1" x14ac:dyDescent="0.3">
      <c r="A165" s="15">
        <v>162</v>
      </c>
      <c r="B165" s="76" t="str">
        <f>IF(A165="","",(VLOOKUP(A165,MATRIZASPECTOS[],2,FALSE)))</f>
        <v>Gestión Integral para el Seguimiento y Control a los Títulos Mineros</v>
      </c>
      <c r="C165" s="76" t="str">
        <f>IF(A165="","",(VLOOKUP(A165,MATRIZASPECTOS[],3,FALSE)))</f>
        <v>Generación de emisiones</v>
      </c>
      <c r="D165" s="120" t="str">
        <f>IF(A165="","",(VLOOKUP(A165,MATRIZASPECTOS[],4,FALSE)))</f>
        <v>Contaminación por emisión de contaminantes criterio</v>
      </c>
      <c r="E165" s="108" t="str">
        <f>IF(A165="","",(VLOOKUP(A165,MATRIZASPECTOS[],6,FALSE)))</f>
        <v>PAR</v>
      </c>
      <c r="F165" s="109" t="str">
        <f>IF($A165="","",(VLOOKUP($A165,MATRIZASPECTOS[],7,FALSE)))</f>
        <v>Sede Central - Bogotá</v>
      </c>
      <c r="G165" s="109" t="str">
        <f>IF($A165="","",(VLOOKUP($A165,MATRIZASPECTOS[],8,FALSE)))</f>
        <v>Torre 4 - Piso 8</v>
      </c>
      <c r="H165" s="109" t="str">
        <f>IF($A165="","",(VLOOKUP($A165,MATRIZASPECTOS[],18,FALSE)))</f>
        <v>Negativo</v>
      </c>
      <c r="I165" s="109" t="str">
        <f>IF(A165="","",(VLOOKUP(A165,MATRIZASPECTOS[],19,FALSE)))</f>
        <v>Atmosférico - aire</v>
      </c>
      <c r="J165" s="109" t="str">
        <f>IF(A165="","",(VLOOKUP(A165,MATRIZASPECTOS[],10,FALSE)))</f>
        <v>Anormal</v>
      </c>
      <c r="K165" s="109" t="str">
        <f>IF($A165="","",(VLOOKUP($A165,MATRIZASPECTOS[],14,FALSE)))</f>
        <v>Emisión por combustión de planta generadora de energía eléctrica</v>
      </c>
      <c r="L165" s="110" t="str">
        <f>IF($A165="","",(VLOOKUP($A165,MATRIZASPECTOS[],15,FALSE)))</f>
        <v>3.4. Desarrollo de actividades de seguimiento y medición</v>
      </c>
      <c r="M165" s="165">
        <f>IF($A165="","",(VLOOKUP($A165,MATRIZASPECTOS[],26,FALSE)))</f>
        <v>9</v>
      </c>
      <c r="N165" s="162">
        <f>IF($A165="","",(VLOOKUP($A165,MATRIZASPECTOS[],44,FALSE)))</f>
        <v>9</v>
      </c>
      <c r="O165" s="162">
        <f>IF($A165="","",(VLOOKUP($A165,MATRIZASPECTOS[],62,FALSE)))</f>
        <v>9</v>
      </c>
      <c r="P165" s="109"/>
      <c r="Q165" s="109"/>
      <c r="R165" s="226"/>
    </row>
    <row r="166" spans="1:18" ht="39" thickBot="1" x14ac:dyDescent="0.3">
      <c r="A166" s="15">
        <v>163</v>
      </c>
      <c r="B166" s="76" t="str">
        <f>IF(A166="","",(VLOOKUP(A166,MATRIZASPECTOS[],2,FALSE)))</f>
        <v>Gestión Integral para el Seguimiento y Control a los Títulos Mineros</v>
      </c>
      <c r="C166" s="76" t="str">
        <f>IF(A166="","",(VLOOKUP(A166,MATRIZASPECTOS[],3,FALSE)))</f>
        <v>Generación de emisiones</v>
      </c>
      <c r="D166" s="120" t="str">
        <f>IF(A166="","",(VLOOKUP(A166,MATRIZASPECTOS[],4,FALSE)))</f>
        <v>Contaminación por emisión de ruido</v>
      </c>
      <c r="E166" s="108" t="str">
        <f>IF(A166="","",(VLOOKUP(A166,MATRIZASPECTOS[],6,FALSE)))</f>
        <v>PAR</v>
      </c>
      <c r="F166" s="109" t="str">
        <f>IF($A166="","",(VLOOKUP($A166,MATRIZASPECTOS[],7,FALSE)))</f>
        <v>Sede Central - Bogotá</v>
      </c>
      <c r="G166" s="109" t="str">
        <f>IF($A166="","",(VLOOKUP($A166,MATRIZASPECTOS[],8,FALSE)))</f>
        <v>Torre 4 - Piso 8</v>
      </c>
      <c r="H166" s="109" t="str">
        <f>IF($A166="","",(VLOOKUP($A166,MATRIZASPECTOS[],18,FALSE)))</f>
        <v>Negativo</v>
      </c>
      <c r="I166" s="109" t="str">
        <f>IF(A166="","",(VLOOKUP(A166,MATRIZASPECTOS[],19,FALSE)))</f>
        <v>Atmosférico - aire</v>
      </c>
      <c r="J166" s="109" t="str">
        <f>IF(A166="","",(VLOOKUP(A166,MATRIZASPECTOS[],10,FALSE)))</f>
        <v>Anormal</v>
      </c>
      <c r="K166" s="109" t="str">
        <f>IF($A166="","",(VLOOKUP($A166,MATRIZASPECTOS[],14,FALSE)))</f>
        <v>Ruido por funcionamiento de planta generadora de energía eléctrica</v>
      </c>
      <c r="L166" s="110" t="str">
        <f>IF($A166="","",(VLOOKUP($A166,MATRIZASPECTOS[],15,FALSE)))</f>
        <v>3.4. Desarrollo de actividades de seguimiento y medición</v>
      </c>
      <c r="M166" s="165">
        <f>IF($A166="","",(VLOOKUP($A166,MATRIZASPECTOS[],26,FALSE)))</f>
        <v>3</v>
      </c>
      <c r="N166" s="162">
        <f>IF($A166="","",(VLOOKUP($A166,MATRIZASPECTOS[],44,FALSE)))</f>
        <v>3</v>
      </c>
      <c r="O166" s="162">
        <f>IF($A166="","",(VLOOKUP($A166,MATRIZASPECTOS[],62,FALSE)))</f>
        <v>3</v>
      </c>
      <c r="P166" s="109"/>
      <c r="Q166" s="109"/>
      <c r="R166" s="226"/>
    </row>
    <row r="167" spans="1:18" ht="36.75" thickBot="1" x14ac:dyDescent="0.3">
      <c r="A167" s="15">
        <v>164</v>
      </c>
      <c r="B167" s="76" t="str">
        <f>IF(A167="","",(VLOOKUP(A167,MATRIZASPECTOS[],2,FALSE)))</f>
        <v>Gestión Integral para el Seguimiento y Control a los Títulos Mineros</v>
      </c>
      <c r="C167" s="76" t="str">
        <f>IF(A167="","",(VLOOKUP(A167,MATRIZASPECTOS[],3,FALSE)))</f>
        <v>Generación de residuos</v>
      </c>
      <c r="D167" s="120" t="str">
        <f>IF(A167="","",(VLOOKUP(A167,MATRIZASPECTOS[],4,FALSE)))</f>
        <v>Contaminación por generación de residuos ordinarios</v>
      </c>
      <c r="E167" s="108" t="str">
        <f>IF(A167="","",(VLOOKUP(A167,MATRIZASPECTOS[],6,FALSE)))</f>
        <v>PAR</v>
      </c>
      <c r="F167" s="109" t="str">
        <f>IF($A167="","",(VLOOKUP($A167,MATRIZASPECTOS[],7,FALSE)))</f>
        <v>Sede Central - Bogotá</v>
      </c>
      <c r="G167" s="109" t="str">
        <f>IF($A167="","",(VLOOKUP($A167,MATRIZASPECTOS[],8,FALSE)))</f>
        <v>Torre 4 - Piso 8</v>
      </c>
      <c r="H167" s="109" t="str">
        <f>IF($A167="","",(VLOOKUP($A167,MATRIZASPECTOS[],18,FALSE)))</f>
        <v>Negativo</v>
      </c>
      <c r="I167" s="109" t="str">
        <f>IF(A167="","",(VLOOKUP(A167,MATRIZASPECTOS[],19,FALSE)))</f>
        <v>Geológico - suelo</v>
      </c>
      <c r="J167" s="109" t="str">
        <f>IF(A167="","",(VLOOKUP(A167,MATRIZASPECTOS[],10,FALSE)))</f>
        <v>Anormal</v>
      </c>
      <c r="K167" s="109" t="str">
        <f>IF($A167="","",(VLOOKUP($A167,MATRIZASPECTOS[],14,FALSE)))</f>
        <v>Residuos ordinarios</v>
      </c>
      <c r="L167" s="110" t="str">
        <f>IF($A167="","",(VLOOKUP($A167,MATRIZASPECTOS[],15,FALSE)))</f>
        <v>3.4. Desarrollo de actividades de seguimiento y medición</v>
      </c>
      <c r="M167" s="165">
        <f>IF($A167="","",(VLOOKUP($A167,MATRIZASPECTOS[],26,FALSE)))</f>
        <v>25</v>
      </c>
      <c r="N167" s="162">
        <f>IF($A167="","",(VLOOKUP($A167,MATRIZASPECTOS[],44,FALSE)))</f>
        <v>19.072164948453608</v>
      </c>
      <c r="O167" s="162">
        <f>IF($A167="","",(VLOOKUP($A167,MATRIZASPECTOS[],62,FALSE)))</f>
        <v>6.2956735977634128</v>
      </c>
      <c r="P167" s="109"/>
      <c r="Q167" s="109"/>
      <c r="R167" s="226"/>
    </row>
    <row r="168" spans="1:18" ht="36.75" thickBot="1" x14ac:dyDescent="0.3">
      <c r="A168" s="15">
        <v>165</v>
      </c>
      <c r="B168" s="76" t="str">
        <f>IF(A168="","",(VLOOKUP(A168,MATRIZASPECTOS[],2,FALSE)))</f>
        <v>Gestión Integral para el Seguimiento y Control a los Títulos Mineros</v>
      </c>
      <c r="C168" s="76" t="str">
        <f>IF(A168="","",(VLOOKUP(A168,MATRIZASPECTOS[],3,FALSE)))</f>
        <v>Generación de residuos</v>
      </c>
      <c r="D168" s="120" t="str">
        <f>IF(A168="","",(VLOOKUP(A168,MATRIZASPECTOS[],4,FALSE)))</f>
        <v>Contaminación por generación de residuos ordinarios</v>
      </c>
      <c r="E168" s="108" t="str">
        <f>IF(A168="","",(VLOOKUP(A168,MATRIZASPECTOS[],6,FALSE)))</f>
        <v>PAR</v>
      </c>
      <c r="F168" s="109" t="str">
        <f>IF($A168="","",(VLOOKUP($A168,MATRIZASPECTOS[],7,FALSE)))</f>
        <v>Sede Central - Bogotá</v>
      </c>
      <c r="G168" s="109" t="str">
        <f>IF($A168="","",(VLOOKUP($A168,MATRIZASPECTOS[],8,FALSE)))</f>
        <v>Torre 4 - Piso 8</v>
      </c>
      <c r="H168" s="109" t="str">
        <f>IF($A168="","",(VLOOKUP($A168,MATRIZASPECTOS[],18,FALSE)))</f>
        <v>Negativo</v>
      </c>
      <c r="I168" s="109" t="str">
        <f>IF(A168="","",(VLOOKUP(A168,MATRIZASPECTOS[],19,FALSE)))</f>
        <v>Geológico - suelo</v>
      </c>
      <c r="J168" s="109" t="str">
        <f>IF(A168="","",(VLOOKUP(A168,MATRIZASPECTOS[],10,FALSE)))</f>
        <v>Situación de emergencia</v>
      </c>
      <c r="K168" s="109" t="str">
        <f>IF($A168="","",(VLOOKUP($A168,MATRIZASPECTOS[],14,FALSE)))</f>
        <v>Residuos ordinarios</v>
      </c>
      <c r="L168" s="110" t="str">
        <f>IF($A168="","",(VLOOKUP($A168,MATRIZASPECTOS[],15,FALSE)))</f>
        <v>3.4. Desarrollo de actividades de seguimiento y medición</v>
      </c>
      <c r="M168" s="165">
        <f>IF($A168="","",(VLOOKUP($A168,MATRIZASPECTOS[],26,FALSE)))</f>
        <v>25</v>
      </c>
      <c r="N168" s="162">
        <f>IF($A168="","",(VLOOKUP($A168,MATRIZASPECTOS[],44,FALSE)))</f>
        <v>19.072164948453608</v>
      </c>
      <c r="O168" s="162">
        <f>IF($A168="","",(VLOOKUP($A168,MATRIZASPECTOS[],62,FALSE)))</f>
        <v>6.2956735977634128</v>
      </c>
      <c r="P168" s="109"/>
      <c r="Q168" s="109"/>
      <c r="R168" s="226"/>
    </row>
    <row r="169" spans="1:18" ht="51.75" thickBot="1" x14ac:dyDescent="0.3">
      <c r="A169" s="15">
        <v>166</v>
      </c>
      <c r="B169" s="76" t="str">
        <f>IF(A169="","",(VLOOKUP(A169,MATRIZASPECTOS[],2,FALSE)))</f>
        <v>Gestión Integral para el Seguimiento y Control a los Títulos Mineros</v>
      </c>
      <c r="C169" s="76" t="str">
        <f>IF(A169="","",(VLOOKUP(A169,MATRIZASPECTOS[],3,FALSE)))</f>
        <v>Generación de residuos</v>
      </c>
      <c r="D169" s="120" t="str">
        <f>IF(A169="","",(VLOOKUP(A169,MATRIZASPECTOS[],4,FALSE)))</f>
        <v>Contaminación por generación de residuos recuperables</v>
      </c>
      <c r="E169" s="108" t="str">
        <f>IF(A169="","",(VLOOKUP(A169,MATRIZASPECTOS[],6,FALSE)))</f>
        <v>PAR</v>
      </c>
      <c r="F169" s="109" t="str">
        <f>IF($A169="","",(VLOOKUP($A169,MATRIZASPECTOS[],7,FALSE)))</f>
        <v>Sede Central - Bogotá</v>
      </c>
      <c r="G169" s="109" t="str">
        <f>IF($A169="","",(VLOOKUP($A169,MATRIZASPECTOS[],8,FALSE)))</f>
        <v>Torre 4 - Piso 8</v>
      </c>
      <c r="H169" s="109" t="str">
        <f>IF($A169="","",(VLOOKUP($A169,MATRIZASPECTOS[],18,FALSE)))</f>
        <v>Negativo</v>
      </c>
      <c r="I169" s="109" t="str">
        <f>IF(A169="","",(VLOOKUP(A169,MATRIZASPECTOS[],19,FALSE)))</f>
        <v>Geológico - suelo</v>
      </c>
      <c r="J169" s="109" t="str">
        <f>IF(A169="","",(VLOOKUP(A169,MATRIZASPECTOS[],10,FALSE)))</f>
        <v>Situación de emergencia</v>
      </c>
      <c r="K169" s="109" t="str">
        <f>IF($A169="","",(VLOOKUP($A169,MATRIZASPECTOS[],14,FALSE)))</f>
        <v>Residuos reutilizables (papel, cartón, vidrio, plástico rigido, plástico flexible)</v>
      </c>
      <c r="L169" s="110" t="str">
        <f>IF($A169="","",(VLOOKUP($A169,MATRIZASPECTOS[],15,FALSE)))</f>
        <v>3.4. Desarrollo de actividades de seguimiento y medición</v>
      </c>
      <c r="M169" s="165">
        <f>IF($A169="","",(VLOOKUP($A169,MATRIZASPECTOS[],26,FALSE)))</f>
        <v>15</v>
      </c>
      <c r="N169" s="162">
        <f>IF($A169="","",(VLOOKUP($A169,MATRIZASPECTOS[],44,FALSE)))</f>
        <v>15</v>
      </c>
      <c r="O169" s="162">
        <f>IF($A169="","",(VLOOKUP($A169,MATRIZASPECTOS[],62,FALSE)))</f>
        <v>15</v>
      </c>
      <c r="P169" s="109"/>
      <c r="Q169" s="109"/>
      <c r="R169" s="226"/>
    </row>
    <row r="170" spans="1:18" ht="39" thickBot="1" x14ac:dyDescent="0.3">
      <c r="A170" s="15">
        <v>167</v>
      </c>
      <c r="B170" s="76" t="str">
        <f>IF(A170="","",(VLOOKUP(A170,MATRIZASPECTOS[],2,FALSE)))</f>
        <v>Gestión Integral para el Seguimiento y Control a los Títulos Mineros</v>
      </c>
      <c r="C170" s="76" t="str">
        <f>IF(A170="","",(VLOOKUP(A170,MATRIZASPECTOS[],3,FALSE)))</f>
        <v>Generación de residuos</v>
      </c>
      <c r="D170" s="120" t="str">
        <f>IF(A170="","",(VLOOKUP(A170,MATRIZASPECTOS[],4,FALSE)))</f>
        <v>Contaminación por generación de residuos reutilizables</v>
      </c>
      <c r="E170" s="108" t="str">
        <f>IF(A170="","",(VLOOKUP(A170,MATRIZASPECTOS[],6,FALSE)))</f>
        <v>PAR</v>
      </c>
      <c r="F170" s="109" t="str">
        <f>IF($A170="","",(VLOOKUP($A170,MATRIZASPECTOS[],7,FALSE)))</f>
        <v>Sede Central - Bogotá</v>
      </c>
      <c r="G170" s="109" t="str">
        <f>IF($A170="","",(VLOOKUP($A170,MATRIZASPECTOS[],8,FALSE)))</f>
        <v>Torre 4 - Piso 8</v>
      </c>
      <c r="H170" s="109" t="str">
        <f>IF($A170="","",(VLOOKUP($A170,MATRIZASPECTOS[],18,FALSE)))</f>
        <v>Negativo</v>
      </c>
      <c r="I170" s="109" t="str">
        <f>IF(A170="","",(VLOOKUP(A170,MATRIZASPECTOS[],19,FALSE)))</f>
        <v>Geológico - suelo</v>
      </c>
      <c r="J170" s="109" t="str">
        <f>IF(A170="","",(VLOOKUP(A170,MATRIZASPECTOS[],10,FALSE)))</f>
        <v>Situación de emergencia</v>
      </c>
      <c r="K170" s="109" t="str">
        <f>IF($A170="","",(VLOOKUP($A170,MATRIZASPECTOS[],14,FALSE)))</f>
        <v>Residuos recuperables (aleaciones de distintos metales)</v>
      </c>
      <c r="L170" s="110" t="str">
        <f>IF($A170="","",(VLOOKUP($A170,MATRIZASPECTOS[],15,FALSE)))</f>
        <v>3.4. Desarrollo de actividades de seguimiento y medición</v>
      </c>
      <c r="M170" s="165">
        <f>IF($A170="","",(VLOOKUP($A170,MATRIZASPECTOS[],26,FALSE)))</f>
        <v>15</v>
      </c>
      <c r="N170" s="162">
        <f>IF($A170="","",(VLOOKUP($A170,MATRIZASPECTOS[],44,FALSE)))</f>
        <v>15</v>
      </c>
      <c r="O170" s="162">
        <f>IF($A170="","",(VLOOKUP($A170,MATRIZASPECTOS[],62,FALSE)))</f>
        <v>15</v>
      </c>
      <c r="P170" s="109"/>
      <c r="Q170" s="109"/>
      <c r="R170" s="226"/>
    </row>
    <row r="171" spans="1:18" ht="45.75" thickBot="1" x14ac:dyDescent="0.3">
      <c r="A171" s="15">
        <v>168</v>
      </c>
      <c r="B171" s="76" t="str">
        <f>IF(A171="","",(VLOOKUP(A171,MATRIZASPECTOS[],2,FALSE)))</f>
        <v>Gestión Integral para el Seguimiento y Control a los Títulos Mineros</v>
      </c>
      <c r="C171" s="76" t="str">
        <f>IF(A171="","",(VLOOKUP(A171,MATRIZASPECTOS[],3,FALSE)))</f>
        <v>Generación de residuos</v>
      </c>
      <c r="D171" s="120" t="str">
        <f>IF(A171="","",(VLOOKUP(A171,MATRIZASPECTOS[],4,FALSE)))</f>
        <v>Contaminación por generación de residuos de aparatos eléctricos y electrónicos</v>
      </c>
      <c r="E171" s="108" t="str">
        <f>IF(A171="","",(VLOOKUP(A171,MATRIZASPECTOS[],6,FALSE)))</f>
        <v>PAR</v>
      </c>
      <c r="F171" s="109" t="str">
        <f>IF($A171="","",(VLOOKUP($A171,MATRIZASPECTOS[],7,FALSE)))</f>
        <v>Sede Central - Bogotá</v>
      </c>
      <c r="G171" s="109" t="str">
        <f>IF($A171="","",(VLOOKUP($A171,MATRIZASPECTOS[],8,FALSE)))</f>
        <v>Torre 4 - Piso 8</v>
      </c>
      <c r="H171" s="109" t="str">
        <f>IF($A171="","",(VLOOKUP($A171,MATRIZASPECTOS[],18,FALSE)))</f>
        <v>Negativo</v>
      </c>
      <c r="I171" s="109" t="str">
        <f>IF(A171="","",(VLOOKUP(A171,MATRIZASPECTOS[],19,FALSE)))</f>
        <v>Geológico - suelo</v>
      </c>
      <c r="J171" s="109" t="str">
        <f>IF(A171="","",(VLOOKUP(A171,MATRIZASPECTOS[],10,FALSE)))</f>
        <v>Situación de emergencia</v>
      </c>
      <c r="K171" s="109" t="str">
        <f>IF($A171="","",(VLOOKUP($A171,MATRIZASPECTOS[],14,FALSE)))</f>
        <v>Residuos de aparatos eléctricos y electrónicos</v>
      </c>
      <c r="L171" s="110" t="str">
        <f>IF($A171="","",(VLOOKUP($A171,MATRIZASPECTOS[],15,FALSE)))</f>
        <v>3.4. Desarrollo de actividades de seguimiento y medición</v>
      </c>
      <c r="M171" s="165">
        <f>IF($A171="","",(VLOOKUP($A171,MATRIZASPECTOS[],26,FALSE)))</f>
        <v>15</v>
      </c>
      <c r="N171" s="162">
        <f>IF($A171="","",(VLOOKUP($A171,MATRIZASPECTOS[],44,FALSE)))</f>
        <v>15</v>
      </c>
      <c r="O171" s="162">
        <f>IF($A171="","",(VLOOKUP($A171,MATRIZASPECTOS[],62,FALSE)))</f>
        <v>15</v>
      </c>
      <c r="P171" s="109"/>
      <c r="Q171" s="109"/>
      <c r="R171" s="226"/>
    </row>
    <row r="172" spans="1:18" ht="36.75" thickBot="1" x14ac:dyDescent="0.3">
      <c r="A172" s="15">
        <v>169</v>
      </c>
      <c r="B172" s="76" t="str">
        <f>IF(A172="","",(VLOOKUP(A172,MATRIZASPECTOS[],2,FALSE)))</f>
        <v>Gestión Integral para el Seguimiento y Control a los Títulos Mineros</v>
      </c>
      <c r="C172" s="76" t="str">
        <f>IF(A172="","",(VLOOKUP(A172,MATRIZASPECTOS[],3,FALSE)))</f>
        <v>Generación de residuos</v>
      </c>
      <c r="D172" s="120" t="str">
        <f>IF(A172="","",(VLOOKUP(A172,MATRIZASPECTOS[],4,FALSE)))</f>
        <v>Contaminación por generación de residuos de escombro</v>
      </c>
      <c r="E172" s="108" t="str">
        <f>IF(A172="","",(VLOOKUP(A172,MATRIZASPECTOS[],6,FALSE)))</f>
        <v>PAR</v>
      </c>
      <c r="F172" s="109" t="str">
        <f>IF($A172="","",(VLOOKUP($A172,MATRIZASPECTOS[],7,FALSE)))</f>
        <v>Sede Central - Bogotá</v>
      </c>
      <c r="G172" s="109" t="str">
        <f>IF($A172="","",(VLOOKUP($A172,MATRIZASPECTOS[],8,FALSE)))</f>
        <v>Torre 4 - Piso 8</v>
      </c>
      <c r="H172" s="109" t="str">
        <f>IF($A172="","",(VLOOKUP($A172,MATRIZASPECTOS[],18,FALSE)))</f>
        <v>Negativo</v>
      </c>
      <c r="I172" s="109" t="str">
        <f>IF(A172="","",(VLOOKUP(A172,MATRIZASPECTOS[],19,FALSE)))</f>
        <v>Geológico - suelo</v>
      </c>
      <c r="J172" s="109" t="str">
        <f>IF(A172="","",(VLOOKUP(A172,MATRIZASPECTOS[],10,FALSE)))</f>
        <v>Situación de emergencia</v>
      </c>
      <c r="K172" s="109" t="str">
        <f>IF($A172="","",(VLOOKUP($A172,MATRIZASPECTOS[],14,FALSE)))</f>
        <v>Residuos de escombro</v>
      </c>
      <c r="L172" s="110" t="str">
        <f>IF($A172="","",(VLOOKUP($A172,MATRIZASPECTOS[],15,FALSE)))</f>
        <v>3.4. Desarrollo de actividades de seguimiento y medición</v>
      </c>
      <c r="M172" s="165">
        <f>IF($A172="","",(VLOOKUP($A172,MATRIZASPECTOS[],26,FALSE)))</f>
        <v>5</v>
      </c>
      <c r="N172" s="162">
        <f>IF($A172="","",(VLOOKUP($A172,MATRIZASPECTOS[],44,FALSE)))</f>
        <v>5</v>
      </c>
      <c r="O172" s="162">
        <f>IF($A172="","",(VLOOKUP($A172,MATRIZASPECTOS[],62,FALSE)))</f>
        <v>5</v>
      </c>
      <c r="P172" s="109"/>
      <c r="Q172" s="109"/>
      <c r="R172" s="226"/>
    </row>
    <row r="173" spans="1:18" ht="36.75" thickBot="1" x14ac:dyDescent="0.3">
      <c r="A173" s="15">
        <v>170</v>
      </c>
      <c r="B173" s="76" t="str">
        <f>IF(A173="","",(VLOOKUP(A173,MATRIZASPECTOS[],2,FALSE)))</f>
        <v>Gestión Integral para el Seguimiento y Control a los Títulos Mineros</v>
      </c>
      <c r="C173" s="76" t="str">
        <f>IF(A173="","",(VLOOKUP(A173,MATRIZASPECTOS[],3,FALSE)))</f>
        <v>Generación de residuos</v>
      </c>
      <c r="D173" s="120" t="str">
        <f>IF(A173="","",(VLOOKUP(A173,MATRIZASPECTOS[],4,FALSE)))</f>
        <v>Contaminación por generación de residuos peligrosos</v>
      </c>
      <c r="E173" s="108" t="str">
        <f>IF(A173="","",(VLOOKUP(A173,MATRIZASPECTOS[],6,FALSE)))</f>
        <v>PAR</v>
      </c>
      <c r="F173" s="109" t="str">
        <f>IF($A173="","",(VLOOKUP($A173,MATRIZASPECTOS[],7,FALSE)))</f>
        <v>Sede Central - Bogotá</v>
      </c>
      <c r="G173" s="109" t="str">
        <f>IF($A173="","",(VLOOKUP($A173,MATRIZASPECTOS[],8,FALSE)))</f>
        <v>Torre 4 - Piso 8</v>
      </c>
      <c r="H173" s="109" t="str">
        <f>IF($A173="","",(VLOOKUP($A173,MATRIZASPECTOS[],18,FALSE)))</f>
        <v>Negativo</v>
      </c>
      <c r="I173" s="109" t="str">
        <f>IF(A173="","",(VLOOKUP(A173,MATRIZASPECTOS[],19,FALSE)))</f>
        <v>Geológico - suelo</v>
      </c>
      <c r="J173" s="109" t="str">
        <f>IF(A173="","",(VLOOKUP(A173,MATRIZASPECTOS[],10,FALSE)))</f>
        <v>Situación de emergencia</v>
      </c>
      <c r="K173" s="109" t="str">
        <f>IF($A173="","",(VLOOKUP($A173,MATRIZASPECTOS[],14,FALSE)))</f>
        <v>Residuos infecciosos o de riesgo biológico</v>
      </c>
      <c r="L173" s="110" t="str">
        <f>IF($A173="","",(VLOOKUP($A173,MATRIZASPECTOS[],15,FALSE)))</f>
        <v>3.4. Desarrollo de actividades de seguimiento y medición</v>
      </c>
      <c r="M173" s="165">
        <f>IF($A173="","",(VLOOKUP($A173,MATRIZASPECTOS[],26,FALSE)))</f>
        <v>3</v>
      </c>
      <c r="N173" s="162">
        <f>IF($A173="","",(VLOOKUP($A173,MATRIZASPECTOS[],44,FALSE)))</f>
        <v>3</v>
      </c>
      <c r="O173" s="162">
        <f>IF($A173="","",(VLOOKUP($A173,MATRIZASPECTOS[],62,FALSE)))</f>
        <v>3</v>
      </c>
      <c r="P173" s="109"/>
      <c r="Q173" s="109"/>
      <c r="R173" s="226"/>
    </row>
    <row r="174" spans="1:18" ht="26.25" thickBot="1" x14ac:dyDescent="0.3">
      <c r="A174" s="15">
        <v>171</v>
      </c>
      <c r="B174" s="76" t="str">
        <f>IF(A174="","",(VLOOKUP(A174,MATRIZASPECTOS[],2,FALSE)))</f>
        <v>Seguridad Minera</v>
      </c>
      <c r="C174" s="76" t="str">
        <f>IF(A174="","",(VLOOKUP(A174,MATRIZASPECTOS[],3,FALSE)))</f>
        <v>Consumo del recurso hídrico</v>
      </c>
      <c r="D174" s="120" t="str">
        <f>IF(A174="","",(VLOOKUP(A174,MATRIZASPECTOS[],4,FALSE)))</f>
        <v>Agotamiento del recurso hídrico</v>
      </c>
      <c r="E174" s="108" t="str">
        <f>IF(A174="","",(VLOOKUP(A174,MATRIZASPECTOS[],6,FALSE)))</f>
        <v>PAR</v>
      </c>
      <c r="F174" s="109" t="str">
        <f>IF($A174="","",(VLOOKUP($A174,MATRIZASPECTOS[],7,FALSE)))</f>
        <v>Sede Central - Bogotá</v>
      </c>
      <c r="G174" s="109" t="str">
        <f>IF($A174="","",(VLOOKUP($A174,MATRIZASPECTOS[],8,FALSE)))</f>
        <v>Torre 4 - Piso 8</v>
      </c>
      <c r="H174" s="109" t="str">
        <f>IF($A174="","",(VLOOKUP($A174,MATRIZASPECTOS[],18,FALSE)))</f>
        <v>Negativo</v>
      </c>
      <c r="I174" s="109" t="str">
        <f>IF(A174="","",(VLOOKUP(A174,MATRIZASPECTOS[],19,FALSE)))</f>
        <v>Hidrológico - agua</v>
      </c>
      <c r="J174" s="109" t="str">
        <f>IF(A174="","",(VLOOKUP(A174,MATRIZASPECTOS[],10,FALSE)))</f>
        <v>Normal</v>
      </c>
      <c r="K174" s="109" t="str">
        <f>IF($A174="","",(VLOOKUP($A174,MATRIZASPECTOS[],14,FALSE)))</f>
        <v>Agua potable</v>
      </c>
      <c r="L174" s="110" t="str">
        <f>IF($A174="","",(VLOOKUP($A174,MATRIZASPECTOS[],15,FALSE)))</f>
        <v>5. Uso de los productos y servicios</v>
      </c>
      <c r="M174" s="165">
        <f>IF($A174="","",(VLOOKUP($A174,MATRIZASPECTOS[],26,FALSE)))</f>
        <v>9</v>
      </c>
      <c r="N174" s="162">
        <f>IF($A174="","",(VLOOKUP($A174,MATRIZASPECTOS[],44,FALSE)))</f>
        <v>9</v>
      </c>
      <c r="O174" s="162">
        <f>IF($A174="","",(VLOOKUP($A174,MATRIZASPECTOS[],62,FALSE)))</f>
        <v>3</v>
      </c>
      <c r="P174" s="109"/>
      <c r="Q174" s="109"/>
      <c r="R174" s="226"/>
    </row>
    <row r="175" spans="1:18" ht="26.25" thickBot="1" x14ac:dyDescent="0.3">
      <c r="A175" s="15">
        <v>172</v>
      </c>
      <c r="B175" s="76" t="str">
        <f>IF(A175="","",(VLOOKUP(A175,MATRIZASPECTOS[],2,FALSE)))</f>
        <v>Seguridad Minera</v>
      </c>
      <c r="C175" s="76" t="str">
        <f>IF(A175="","",(VLOOKUP(A175,MATRIZASPECTOS[],3,FALSE)))</f>
        <v>Consumo del recurso hídrico</v>
      </c>
      <c r="D175" s="107" t="str">
        <f>IF(A175="","",(VLOOKUP(A175,MATRIZASPECTOS[],4,FALSE)))</f>
        <v>Agotamiento del recurso hídrico</v>
      </c>
      <c r="E175" s="108" t="str">
        <f>IF(A175="","",(VLOOKUP(A175,MATRIZASPECTOS[],6,FALSE)))</f>
        <v>PAR</v>
      </c>
      <c r="F175" s="109" t="str">
        <f>IF($A175="","",(VLOOKUP($A175,MATRIZASPECTOS[],7,FALSE)))</f>
        <v>Sede Central - Bogotá</v>
      </c>
      <c r="G175" s="109" t="str">
        <f>IF($A175="","",(VLOOKUP($A175,MATRIZASPECTOS[],8,FALSE)))</f>
        <v>Torre 4 - Piso 8</v>
      </c>
      <c r="H175" s="109" t="str">
        <f>IF($A175="","",(VLOOKUP($A175,MATRIZASPECTOS[],18,FALSE)))</f>
        <v>Negativo</v>
      </c>
      <c r="I175" s="109" t="str">
        <f>IF(A175="","",(VLOOKUP(A175,MATRIZASPECTOS[],19,FALSE)))</f>
        <v>Hidrológico - agua</v>
      </c>
      <c r="J175" s="109" t="str">
        <f>IF(A175="","",(VLOOKUP(A175,MATRIZASPECTOS[],10,FALSE)))</f>
        <v>Normal</v>
      </c>
      <c r="K175" s="109" t="str">
        <f>IF($A175="","",(VLOOKUP($A175,MATRIZASPECTOS[],14,FALSE)))</f>
        <v>Agua no potable</v>
      </c>
      <c r="L175" s="110" t="str">
        <f>IF($A175="","",(VLOOKUP($A175,MATRIZASPECTOS[],15,FALSE)))</f>
        <v>5. Uso de los productos y servicios</v>
      </c>
      <c r="M175" s="165">
        <f>IF($A175="","",(VLOOKUP($A175,MATRIZASPECTOS[],26,FALSE)))</f>
        <v>1</v>
      </c>
      <c r="N175" s="162">
        <f>IF($A175="","",(VLOOKUP($A175,MATRIZASPECTOS[],44,FALSE)))</f>
        <v>1</v>
      </c>
      <c r="O175" s="162">
        <f>IF($A175="","",(VLOOKUP($A175,MATRIZASPECTOS[],62,FALSE)))</f>
        <v>1</v>
      </c>
      <c r="P175" s="109"/>
      <c r="Q175" s="109"/>
      <c r="R175" s="226"/>
    </row>
    <row r="176" spans="1:18" ht="27.75" thickBot="1" x14ac:dyDescent="0.3">
      <c r="A176" s="15">
        <v>173</v>
      </c>
      <c r="B176" s="76" t="str">
        <f>IF(A176="","",(VLOOKUP(A176,MATRIZASPECTOS[],2,FALSE)))</f>
        <v>Seguridad Minera</v>
      </c>
      <c r="C176" s="76" t="str">
        <f>IF(A176="","",(VLOOKUP(A176,MATRIZASPECTOS[],3,FALSE)))</f>
        <v>Consumo de energía eléctrica</v>
      </c>
      <c r="D176" s="107" t="str">
        <f>IF(A176="","",(VLOOKUP(A176,MATRIZASPECTOS[],4,FALSE)))</f>
        <v>Presión sobre el recurso energético eléctrico</v>
      </c>
      <c r="E176" s="108" t="str">
        <f>IF(A176="","",(VLOOKUP(A176,MATRIZASPECTOS[],6,FALSE)))</f>
        <v>PAR</v>
      </c>
      <c r="F176" s="109" t="str">
        <f>IF($A176="","",(VLOOKUP($A176,MATRIZASPECTOS[],7,FALSE)))</f>
        <v>Sede Central - Bogotá</v>
      </c>
      <c r="G176" s="109" t="str">
        <f>IF($A176="","",(VLOOKUP($A176,MATRIZASPECTOS[],8,FALSE)))</f>
        <v>Torre 4 - Piso 8</v>
      </c>
      <c r="H176" s="109" t="str">
        <f>IF($A176="","",(VLOOKUP($A176,MATRIZASPECTOS[],18,FALSE)))</f>
        <v>Negativo</v>
      </c>
      <c r="I176" s="109" t="str">
        <f>IF(A176="","",(VLOOKUP(A176,MATRIZASPECTOS[],19,FALSE)))</f>
        <v>Hidrológico - agua</v>
      </c>
      <c r="J176" s="109" t="str">
        <f>IF(A176="","",(VLOOKUP(A176,MATRIZASPECTOS[],10,FALSE)))</f>
        <v>Normal</v>
      </c>
      <c r="K176" s="109" t="str">
        <f>IF($A176="","",(VLOOKUP($A176,MATRIZASPECTOS[],14,FALSE)))</f>
        <v>Energía eléctrica</v>
      </c>
      <c r="L176" s="110" t="str">
        <f>IF($A176="","",(VLOOKUP($A176,MATRIZASPECTOS[],15,FALSE)))</f>
        <v>5. Uso de los productos y servicios</v>
      </c>
      <c r="M176" s="165">
        <f>IF($A176="","",(VLOOKUP($A176,MATRIZASPECTOS[],26,FALSE)))</f>
        <v>25</v>
      </c>
      <c r="N176" s="162">
        <f>IF($A176="","",(VLOOKUP($A176,MATRIZASPECTOS[],44,FALSE)))</f>
        <v>27.632916908773968</v>
      </c>
      <c r="O176" s="162">
        <f>IF($A176="","",(VLOOKUP($A176,MATRIZASPECTOS[],62,FALSE)))</f>
        <v>25.179890141528624</v>
      </c>
      <c r="P176" s="109"/>
      <c r="Q176" s="109"/>
      <c r="R176" s="226"/>
    </row>
    <row r="177" spans="1:18" ht="36.75" thickBot="1" x14ac:dyDescent="0.3">
      <c r="A177" s="15">
        <v>174</v>
      </c>
      <c r="B177" s="76" t="str">
        <f>IF(A177="","",(VLOOKUP(A177,MATRIZASPECTOS[],2,FALSE)))</f>
        <v>Seguridad Minera</v>
      </c>
      <c r="C177" s="76" t="str">
        <f>IF(A177="","",(VLOOKUP(A177,MATRIZASPECTOS[],3,FALSE)))</f>
        <v>Consumo de materias primas e insumos</v>
      </c>
      <c r="D177" s="107" t="str">
        <f>IF(A177="","",(VLOOKUP(A177,MATRIZASPECTOS[],4,FALSE)))</f>
        <v>Agotamiento de los recursos naturales no renovables</v>
      </c>
      <c r="E177" s="108" t="str">
        <f>IF(A177="","",(VLOOKUP(A177,MATRIZASPECTOS[],6,FALSE)))</f>
        <v>PAR</v>
      </c>
      <c r="F177" s="109" t="str">
        <f>IF($A177="","",(VLOOKUP($A177,MATRIZASPECTOS[],7,FALSE)))</f>
        <v>Sede Central - Bogotá</v>
      </c>
      <c r="G177" s="109" t="str">
        <f>IF($A177="","",(VLOOKUP($A177,MATRIZASPECTOS[],8,FALSE)))</f>
        <v>Torre 4 - Piso 8</v>
      </c>
      <c r="H177" s="109" t="str">
        <f>IF($A177="","",(VLOOKUP($A177,MATRIZASPECTOS[],18,FALSE)))</f>
        <v>Negativo</v>
      </c>
      <c r="I177" s="109" t="str">
        <f>IF(A177="","",(VLOOKUP(A177,MATRIZASPECTOS[],19,FALSE)))</f>
        <v>Biológico - biodiversidad</v>
      </c>
      <c r="J177" s="109" t="str">
        <f>IF(A177="","",(VLOOKUP(A177,MATRIZASPECTOS[],10,FALSE)))</f>
        <v>Normal</v>
      </c>
      <c r="K177" s="109" t="str">
        <f>IF($A177="","",(VLOOKUP($A177,MATRIZASPECTOS[],14,FALSE)))</f>
        <v>Papel</v>
      </c>
      <c r="L177" s="110" t="str">
        <f>IF($A177="","",(VLOOKUP($A177,MATRIZASPECTOS[],15,FALSE)))</f>
        <v>1. Adquisición y movilización de insumos y equipos</v>
      </c>
      <c r="M177" s="165">
        <f>IF($A177="","",(VLOOKUP($A177,MATRIZASPECTOS[],26,FALSE)))</f>
        <v>15</v>
      </c>
      <c r="N177" s="162">
        <f>IF($A177="","",(VLOOKUP($A177,MATRIZASPECTOS[],44,FALSE)))</f>
        <v>15</v>
      </c>
      <c r="O177" s="162">
        <f>IF($A177="","",(VLOOKUP($A177,MATRIZASPECTOS[],62,FALSE)))</f>
        <v>9</v>
      </c>
      <c r="P177" s="109"/>
      <c r="Q177" s="109"/>
      <c r="R177" s="226"/>
    </row>
    <row r="178" spans="1:18" ht="36.75" thickBot="1" x14ac:dyDescent="0.3">
      <c r="A178" s="15">
        <v>175</v>
      </c>
      <c r="B178" s="76" t="str">
        <f>IF(A178="","",(VLOOKUP(A178,MATRIZASPECTOS[],2,FALSE)))</f>
        <v>Seguridad Minera</v>
      </c>
      <c r="C178" s="76" t="str">
        <f>IF(A178="","",(VLOOKUP(A178,MATRIZASPECTOS[],3,FALSE)))</f>
        <v>Consumo de materias primas e insumos</v>
      </c>
      <c r="D178" s="107" t="str">
        <f>IF(A178="","",(VLOOKUP(A178,MATRIZASPECTOS[],4,FALSE)))</f>
        <v>Agotamiento general de los recursos naturales</v>
      </c>
      <c r="E178" s="108" t="str">
        <f>IF(A178="","",(VLOOKUP(A178,MATRIZASPECTOS[],6,FALSE)))</f>
        <v>PAR</v>
      </c>
      <c r="F178" s="109" t="str">
        <f>IF($A178="","",(VLOOKUP($A178,MATRIZASPECTOS[],7,FALSE)))</f>
        <v>Sede Central - Bogotá</v>
      </c>
      <c r="G178" s="109" t="str">
        <f>IF($A178="","",(VLOOKUP($A178,MATRIZASPECTOS[],8,FALSE)))</f>
        <v>Torre 4 - Piso 8</v>
      </c>
      <c r="H178" s="109" t="str">
        <f>IF($A178="","",(VLOOKUP($A178,MATRIZASPECTOS[],18,FALSE)))</f>
        <v>Negativo</v>
      </c>
      <c r="I178" s="109" t="str">
        <f>IF(A178="","",(VLOOKUP(A178,MATRIZASPECTOS[],19,FALSE)))</f>
        <v>Biológico - biodiversidad</v>
      </c>
      <c r="J178" s="109" t="str">
        <f>IF(A178="","",(VLOOKUP(A178,MATRIZASPECTOS[],10,FALSE)))</f>
        <v>Normal</v>
      </c>
      <c r="K178" s="109" t="str">
        <f>IF($A178="","",(VLOOKUP($A178,MATRIZASPECTOS[],14,FALSE)))</f>
        <v>Elementos pequeños de oficina</v>
      </c>
      <c r="L178" s="110" t="str">
        <f>IF($A178="","",(VLOOKUP($A178,MATRIZASPECTOS[],15,FALSE)))</f>
        <v>1. Adquisición y movilización de insumos y equipos</v>
      </c>
      <c r="M178" s="165">
        <f>IF($A178="","",(VLOOKUP($A178,MATRIZASPECTOS[],26,FALSE)))</f>
        <v>3</v>
      </c>
      <c r="N178" s="162">
        <f>IF($A178="","",(VLOOKUP($A178,MATRIZASPECTOS[],44,FALSE)))</f>
        <v>3</v>
      </c>
      <c r="O178" s="162">
        <f>IF($A178="","",(VLOOKUP($A178,MATRIZASPECTOS[],62,FALSE)))</f>
        <v>1</v>
      </c>
      <c r="P178" s="109"/>
      <c r="Q178" s="109"/>
      <c r="R178" s="226"/>
    </row>
    <row r="179" spans="1:18" ht="36.75" thickBot="1" x14ac:dyDescent="0.3">
      <c r="A179" s="15">
        <v>176</v>
      </c>
      <c r="B179" s="76" t="str">
        <f>IF(A179="","",(VLOOKUP(A179,MATRIZASPECTOS[],2,FALSE)))</f>
        <v>Seguridad Minera</v>
      </c>
      <c r="C179" s="76" t="str">
        <f>IF(A179="","",(VLOOKUP(A179,MATRIZASPECTOS[],3,FALSE)))</f>
        <v>Consumo de materias primas e insumos</v>
      </c>
      <c r="D179" s="107" t="str">
        <f>IF(A179="","",(VLOOKUP(A179,MATRIZASPECTOS[],4,FALSE)))</f>
        <v>Agotamiento de los recursos naturales no renovables</v>
      </c>
      <c r="E179" s="108" t="str">
        <f>IF(A179="","",(VLOOKUP(A179,MATRIZASPECTOS[],6,FALSE)))</f>
        <v>PAR</v>
      </c>
      <c r="F179" s="109" t="str">
        <f>IF($A179="","",(VLOOKUP($A179,MATRIZASPECTOS[],7,FALSE)))</f>
        <v>Sede Central - Bogotá</v>
      </c>
      <c r="G179" s="109" t="str">
        <f>IF($A179="","",(VLOOKUP($A179,MATRIZASPECTOS[],8,FALSE)))</f>
        <v>Torre 4 - Piso 8</v>
      </c>
      <c r="H179" s="109" t="str">
        <f>IF($A179="","",(VLOOKUP($A179,MATRIZASPECTOS[],18,FALSE)))</f>
        <v>Negativo</v>
      </c>
      <c r="I179" s="109" t="str">
        <f>IF(A179="","",(VLOOKUP(A179,MATRIZASPECTOS[],19,FALSE)))</f>
        <v>Biológico - biodiversidad</v>
      </c>
      <c r="J179" s="109" t="str">
        <f>IF(A179="","",(VLOOKUP(A179,MATRIZASPECTOS[],10,FALSE)))</f>
        <v>Normal</v>
      </c>
      <c r="K179" s="109" t="str">
        <f>IF($A179="","",(VLOOKUP($A179,MATRIZASPECTOS[],14,FALSE)))</f>
        <v>Movilización terrestre</v>
      </c>
      <c r="L179" s="110" t="str">
        <f>IF($A179="","",(VLOOKUP($A179,MATRIZASPECTOS[],15,FALSE)))</f>
        <v>2. Movilización para el desarrollo de actividades</v>
      </c>
      <c r="M179" s="165">
        <f>IF($A179="","",(VLOOKUP($A179,MATRIZASPECTOS[],26,FALSE)))</f>
        <v>25</v>
      </c>
      <c r="N179" s="162">
        <f>IF($A179="","",(VLOOKUP($A179,MATRIZASPECTOS[],44,FALSE)))</f>
        <v>25</v>
      </c>
      <c r="O179" s="162">
        <f>IF($A179="","",(VLOOKUP($A179,MATRIZASPECTOS[],62,FALSE)))</f>
        <v>25</v>
      </c>
      <c r="P179" s="109"/>
      <c r="Q179" s="109"/>
      <c r="R179" s="226"/>
    </row>
    <row r="180" spans="1:18" ht="36.75" thickBot="1" x14ac:dyDescent="0.3">
      <c r="A180" s="15">
        <v>177</v>
      </c>
      <c r="B180" s="76" t="str">
        <f>IF(A180="","",(VLOOKUP(A180,MATRIZASPECTOS[],2,FALSE)))</f>
        <v>Seguridad Minera</v>
      </c>
      <c r="C180" s="76" t="str">
        <f>IF(A180="","",(VLOOKUP(A180,MATRIZASPECTOS[],3,FALSE)))</f>
        <v>Consumo de materias primas e insumos</v>
      </c>
      <c r="D180" s="107" t="str">
        <f>IF(A180="","",(VLOOKUP(A180,MATRIZASPECTOS[],4,FALSE)))</f>
        <v>Agotamiento de los recursos naturales no renovables</v>
      </c>
      <c r="E180" s="108" t="str">
        <f>IF(A180="","",(VLOOKUP(A180,MATRIZASPECTOS[],6,FALSE)))</f>
        <v>PAR</v>
      </c>
      <c r="F180" s="109" t="str">
        <f>IF($A180="","",(VLOOKUP($A180,MATRIZASPECTOS[],7,FALSE)))</f>
        <v>Sede Central - Bogotá</v>
      </c>
      <c r="G180" s="109" t="str">
        <f>IF($A180="","",(VLOOKUP($A180,MATRIZASPECTOS[],8,FALSE)))</f>
        <v>Torre 4 - Piso 8</v>
      </c>
      <c r="H180" s="109" t="str">
        <f>IF($A180="","",(VLOOKUP($A180,MATRIZASPECTOS[],18,FALSE)))</f>
        <v>Negativo</v>
      </c>
      <c r="I180" s="109" t="str">
        <f>IF(A180="","",(VLOOKUP(A180,MATRIZASPECTOS[],19,FALSE)))</f>
        <v>Biológico - biodiversidad</v>
      </c>
      <c r="J180" s="109" t="str">
        <f>IF(A180="","",(VLOOKUP(A180,MATRIZASPECTOS[],10,FALSE)))</f>
        <v>Normal</v>
      </c>
      <c r="K180" s="109" t="str">
        <f>IF($A180="","",(VLOOKUP($A180,MATRIZASPECTOS[],14,FALSE)))</f>
        <v>Movilización aérea</v>
      </c>
      <c r="L180" s="110" t="str">
        <f>IF($A180="","",(VLOOKUP($A180,MATRIZASPECTOS[],15,FALSE)))</f>
        <v>2. Movilización para el desarrollo de actividades</v>
      </c>
      <c r="M180" s="165">
        <f>IF($A180="","",(VLOOKUP($A180,MATRIZASPECTOS[],26,FALSE)))</f>
        <v>25</v>
      </c>
      <c r="N180" s="162">
        <f>IF($A180="","",(VLOOKUP($A180,MATRIZASPECTOS[],44,FALSE)))</f>
        <v>25</v>
      </c>
      <c r="O180" s="162">
        <f>IF($A180="","",(VLOOKUP($A180,MATRIZASPECTOS[],62,FALSE)))</f>
        <v>25</v>
      </c>
      <c r="P180" s="109"/>
      <c r="Q180" s="109"/>
      <c r="R180" s="226"/>
    </row>
    <row r="181" spans="1:18" ht="36.75" thickBot="1" x14ac:dyDescent="0.3">
      <c r="A181" s="15">
        <v>178</v>
      </c>
      <c r="B181" s="76" t="str">
        <f>IF(A181="","",(VLOOKUP(A181,MATRIZASPECTOS[],2,FALSE)))</f>
        <v>Seguridad Minera</v>
      </c>
      <c r="C181" s="76" t="str">
        <f>IF(A181="","",(VLOOKUP(A181,MATRIZASPECTOS[],3,FALSE)))</f>
        <v>Consumo de materias primas e insumos</v>
      </c>
      <c r="D181" s="107" t="str">
        <f>IF(A181="","",(VLOOKUP(A181,MATRIZASPECTOS[],4,FALSE)))</f>
        <v>Agotamiento general de los recursos naturales</v>
      </c>
      <c r="E181" s="108" t="str">
        <f>IF(A181="","",(VLOOKUP(A181,MATRIZASPECTOS[],6,FALSE)))</f>
        <v>PAR</v>
      </c>
      <c r="F181" s="109" t="str">
        <f>IF($A181="","",(VLOOKUP($A181,MATRIZASPECTOS[],7,FALSE)))</f>
        <v>Sede Central - Bogotá</v>
      </c>
      <c r="G181" s="109" t="str">
        <f>IF($A181="","",(VLOOKUP($A181,MATRIZASPECTOS[],8,FALSE)))</f>
        <v>Torre 4 - Piso 8</v>
      </c>
      <c r="H181" s="109" t="str">
        <f>IF($A181="","",(VLOOKUP($A181,MATRIZASPECTOS[],18,FALSE)))</f>
        <v>Negativo</v>
      </c>
      <c r="I181" s="109" t="str">
        <f>IF(A181="","",(VLOOKUP(A181,MATRIZASPECTOS[],19,FALSE)))</f>
        <v>Biológico - biodiversidad</v>
      </c>
      <c r="J181" s="109" t="str">
        <f>IF(A181="","",(VLOOKUP(A181,MATRIZASPECTOS[],10,FALSE)))</f>
        <v>Normal</v>
      </c>
      <c r="K181" s="109" t="str">
        <f>IF($A181="","",(VLOOKUP($A181,MATRIZASPECTOS[],14,FALSE)))</f>
        <v>Computadores y perifericos</v>
      </c>
      <c r="L181" s="110" t="str">
        <f>IF($A181="","",(VLOOKUP($A181,MATRIZASPECTOS[],15,FALSE)))</f>
        <v>1. Adquisición y movilización de insumos y equipos</v>
      </c>
      <c r="M181" s="165">
        <f>IF($A181="","",(VLOOKUP($A181,MATRIZASPECTOS[],26,FALSE)))</f>
        <v>5</v>
      </c>
      <c r="N181" s="162">
        <f>IF($A181="","",(VLOOKUP($A181,MATRIZASPECTOS[],44,FALSE)))</f>
        <v>5</v>
      </c>
      <c r="O181" s="162">
        <f>IF($A181="","",(VLOOKUP($A181,MATRIZASPECTOS[],62,FALSE)))</f>
        <v>5</v>
      </c>
      <c r="P181" s="109"/>
      <c r="Q181" s="109"/>
      <c r="R181" s="226"/>
    </row>
    <row r="182" spans="1:18" ht="36.75" thickBot="1" x14ac:dyDescent="0.3">
      <c r="A182" s="15">
        <v>179</v>
      </c>
      <c r="B182" s="76" t="str">
        <f>IF(A182="","",(VLOOKUP(A182,MATRIZASPECTOS[],2,FALSE)))</f>
        <v>Seguridad Minera</v>
      </c>
      <c r="C182" s="76" t="str">
        <f>IF(A182="","",(VLOOKUP(A182,MATRIZASPECTOS[],3,FALSE)))</f>
        <v>Consumo de materias primas e insumos</v>
      </c>
      <c r="D182" s="107" t="str">
        <f>IF(A182="","",(VLOOKUP(A182,MATRIZASPECTOS[],4,FALSE)))</f>
        <v>Agotamiento general de los recursos naturales</v>
      </c>
      <c r="E182" s="108" t="str">
        <f>IF(A182="","",(VLOOKUP(A182,MATRIZASPECTOS[],6,FALSE)))</f>
        <v>PAR</v>
      </c>
      <c r="F182" s="109" t="str">
        <f>IF($A182="","",(VLOOKUP($A182,MATRIZASPECTOS[],7,FALSE)))</f>
        <v>Sede Central - Bogotá</v>
      </c>
      <c r="G182" s="109" t="str">
        <f>IF($A182="","",(VLOOKUP($A182,MATRIZASPECTOS[],8,FALSE)))</f>
        <v>Torre 4 - Piso 8</v>
      </c>
      <c r="H182" s="109" t="str">
        <f>IF($A182="","",(VLOOKUP($A182,MATRIZASPECTOS[],18,FALSE)))</f>
        <v>Negativo</v>
      </c>
      <c r="I182" s="109" t="str">
        <f>IF(A182="","",(VLOOKUP(A182,MATRIZASPECTOS[],19,FALSE)))</f>
        <v>Biológico - biodiversidad</v>
      </c>
      <c r="J182" s="109" t="str">
        <f>IF(A182="","",(VLOOKUP(A182,MATRIZASPECTOS[],10,FALSE)))</f>
        <v>Normal</v>
      </c>
      <c r="K182" s="109" t="str">
        <f>IF($A182="","",(VLOOKUP($A182,MATRIZASPECTOS[],14,FALSE)))</f>
        <v>Mobiliario de oficina</v>
      </c>
      <c r="L182" s="110" t="str">
        <f>IF($A182="","",(VLOOKUP($A182,MATRIZASPECTOS[],15,FALSE)))</f>
        <v>1. Adquisición y movilización de insumos y equipos</v>
      </c>
      <c r="M182" s="165">
        <f>IF($A182="","",(VLOOKUP($A182,MATRIZASPECTOS[],26,FALSE)))</f>
        <v>3</v>
      </c>
      <c r="N182" s="162">
        <f>IF($A182="","",(VLOOKUP($A182,MATRIZASPECTOS[],44,FALSE)))</f>
        <v>3</v>
      </c>
      <c r="O182" s="162">
        <f>IF($A182="","",(VLOOKUP($A182,MATRIZASPECTOS[],62,FALSE)))</f>
        <v>3</v>
      </c>
      <c r="P182" s="109"/>
      <c r="Q182" s="109"/>
      <c r="R182" s="226"/>
    </row>
    <row r="183" spans="1:18" ht="26.25" thickBot="1" x14ac:dyDescent="0.3">
      <c r="A183" s="15">
        <v>180</v>
      </c>
      <c r="B183" s="76" t="str">
        <f>IF(A183="","",(VLOOKUP(A183,MATRIZASPECTOS[],2,FALSE)))</f>
        <v>Seguridad Minera</v>
      </c>
      <c r="C183" s="76" t="str">
        <f>IF(A183="","",(VLOOKUP(A183,MATRIZASPECTOS[],3,FALSE)))</f>
        <v>Generación de empleo</v>
      </c>
      <c r="D183" s="107" t="str">
        <f>IF(A183="","",(VLOOKUP(A183,MATRIZASPECTOS[],4,FALSE)))</f>
        <v>Desarrollo económico y social</v>
      </c>
      <c r="E183" s="108" t="str">
        <f>IF(A183="","",(VLOOKUP(A183,MATRIZASPECTOS[],6,FALSE)))</f>
        <v>PAR</v>
      </c>
      <c r="F183" s="109" t="str">
        <f>IF($A183="","",(VLOOKUP($A183,MATRIZASPECTOS[],7,FALSE)))</f>
        <v>Sede Central - Bogotá</v>
      </c>
      <c r="G183" s="109" t="str">
        <f>IF($A183="","",(VLOOKUP($A183,MATRIZASPECTOS[],8,FALSE)))</f>
        <v>Torre 4 - Piso 8</v>
      </c>
      <c r="H183" s="109" t="str">
        <f>IF($A183="","",(VLOOKUP($A183,MATRIZASPECTOS[],18,FALSE)))</f>
        <v>Positivo</v>
      </c>
      <c r="I183" s="109" t="str">
        <f>IF(A183="","",(VLOOKUP(A183,MATRIZASPECTOS[],19,FALSE)))</f>
        <v>Sociocultural - social</v>
      </c>
      <c r="J183" s="109" t="str">
        <f>IF(A183="","",(VLOOKUP(A183,MATRIZASPECTOS[],10,FALSE)))</f>
        <v>Normal</v>
      </c>
      <c r="K183" s="109" t="str">
        <f>IF($A183="","",(VLOOKUP($A183,MATRIZASPECTOS[],14,FALSE)))</f>
        <v>Recurso humano</v>
      </c>
      <c r="L183" s="110" t="str">
        <f>IF($A183="","",(VLOOKUP($A183,MATRIZASPECTOS[],15,FALSE)))</f>
        <v>5. Uso de los productos y servicios</v>
      </c>
      <c r="M183" s="165">
        <f>IF($A183="","",(VLOOKUP($A183,MATRIZASPECTOS[],26,FALSE)))</f>
        <v>15</v>
      </c>
      <c r="N183" s="162">
        <f>IF($A183="","",(VLOOKUP($A183,MATRIZASPECTOS[],44,FALSE)))</f>
        <v>15</v>
      </c>
      <c r="O183" s="162">
        <f>IF($A183="","",(VLOOKUP($A183,MATRIZASPECTOS[],62,FALSE)))</f>
        <v>15</v>
      </c>
      <c r="P183" s="109"/>
      <c r="Q183" s="109"/>
      <c r="R183" s="226"/>
    </row>
    <row r="184" spans="1:18" ht="36.75" thickBot="1" x14ac:dyDescent="0.3">
      <c r="A184" s="15">
        <v>181</v>
      </c>
      <c r="B184" s="76" t="str">
        <f>IF(A184="","",(VLOOKUP(A184,MATRIZASPECTOS[],2,FALSE)))</f>
        <v>Seguridad Minera</v>
      </c>
      <c r="C184" s="76" t="str">
        <f>IF(A184="","",(VLOOKUP(A184,MATRIZASPECTOS[],3,FALSE)))</f>
        <v>Consumo de materias primas e insumos</v>
      </c>
      <c r="D184" s="107" t="str">
        <f>IF(A184="","",(VLOOKUP(A184,MATRIZASPECTOS[],4,FALSE)))</f>
        <v>Agotamiento general de los recursos naturales</v>
      </c>
      <c r="E184" s="108" t="str">
        <f>IF(A184="","",(VLOOKUP(A184,MATRIZASPECTOS[],6,FALSE)))</f>
        <v>PAR</v>
      </c>
      <c r="F184" s="109" t="str">
        <f>IF($A184="","",(VLOOKUP($A184,MATRIZASPECTOS[],7,FALSE)))</f>
        <v>Sede Central - Bogotá</v>
      </c>
      <c r="G184" s="109" t="str">
        <f>IF($A184="","",(VLOOKUP($A184,MATRIZASPECTOS[],8,FALSE)))</f>
        <v>Torre 4 - Piso 8</v>
      </c>
      <c r="H184" s="109" t="str">
        <f>IF($A184="","",(VLOOKUP($A184,MATRIZASPECTOS[],18,FALSE)))</f>
        <v>Negativo</v>
      </c>
      <c r="I184" s="109" t="str">
        <f>IF(A184="","",(VLOOKUP(A184,MATRIZASPECTOS[],19,FALSE)))</f>
        <v>Biológico - biodiversidad</v>
      </c>
      <c r="J184" s="109" t="str">
        <f>IF(A184="","",(VLOOKUP(A184,MATRIZASPECTOS[],10,FALSE)))</f>
        <v>Normal</v>
      </c>
      <c r="K184" s="109" t="str">
        <f>IF($A184="","",(VLOOKUP($A184,MATRIZASPECTOS[],14,FALSE)))</f>
        <v>Elementos de protección personal</v>
      </c>
      <c r="L184" s="110" t="str">
        <f>IF($A184="","",(VLOOKUP($A184,MATRIZASPECTOS[],15,FALSE)))</f>
        <v>5. Uso de los productos y servicios</v>
      </c>
      <c r="M184" s="165">
        <f>IF($A184="","",(VLOOKUP($A184,MATRIZASPECTOS[],26,FALSE)))</f>
        <v>25</v>
      </c>
      <c r="N184" s="162">
        <f>IF($A184="","",(VLOOKUP($A184,MATRIZASPECTOS[],44,FALSE)))</f>
        <v>25</v>
      </c>
      <c r="O184" s="162">
        <f>IF($A184="","",(VLOOKUP($A184,MATRIZASPECTOS[],62,FALSE)))</f>
        <v>25</v>
      </c>
      <c r="P184" s="109"/>
      <c r="Q184" s="109"/>
      <c r="R184" s="226"/>
    </row>
    <row r="185" spans="1:18" ht="36.75" thickBot="1" x14ac:dyDescent="0.3">
      <c r="A185" s="15">
        <v>182</v>
      </c>
      <c r="B185" s="76" t="str">
        <f>IF(A185="","",(VLOOKUP(A185,MATRIZASPECTOS[],2,FALSE)))</f>
        <v>Seguridad Minera</v>
      </c>
      <c r="C185" s="76" t="str">
        <f>IF(A185="","",(VLOOKUP(A185,MATRIZASPECTOS[],3,FALSE)))</f>
        <v>Consumo de materias primas e insumos</v>
      </c>
      <c r="D185" s="107" t="str">
        <f>IF(A185="","",(VLOOKUP(A185,MATRIZASPECTOS[],4,FALSE)))</f>
        <v>Agotamiento general de los recursos naturales</v>
      </c>
      <c r="E185" s="108" t="str">
        <f>IF(A185="","",(VLOOKUP(A185,MATRIZASPECTOS[],6,FALSE)))</f>
        <v>PAR</v>
      </c>
      <c r="F185" s="109" t="str">
        <f>IF($A185="","",(VLOOKUP($A185,MATRIZASPECTOS[],7,FALSE)))</f>
        <v>Sede Central - Bogotá</v>
      </c>
      <c r="G185" s="109" t="str">
        <f>IF($A185="","",(VLOOKUP($A185,MATRIZASPECTOS[],8,FALSE)))</f>
        <v>Torre 4 - Piso 8</v>
      </c>
      <c r="H185" s="109" t="str">
        <f>IF($A185="","",(VLOOKUP($A185,MATRIZASPECTOS[],18,FALSE)))</f>
        <v>Negativo</v>
      </c>
      <c r="I185" s="109" t="str">
        <f>IF(A185="","",(VLOOKUP(A185,MATRIZASPECTOS[],19,FALSE)))</f>
        <v>Biológico - biodiversidad</v>
      </c>
      <c r="J185" s="109" t="str">
        <f>IF(A185="","",(VLOOKUP(A185,MATRIZASPECTOS[],10,FALSE)))</f>
        <v>Normal</v>
      </c>
      <c r="K185" s="109" t="str">
        <f>IF($A185="","",(VLOOKUP($A185,MATRIZASPECTOS[],14,FALSE)))</f>
        <v>Vehículos automotores terrestres</v>
      </c>
      <c r="L185" s="110" t="str">
        <f>IF($A185="","",(VLOOKUP($A185,MATRIZASPECTOS[],15,FALSE)))</f>
        <v>5. Uso de los productos y servicios</v>
      </c>
      <c r="M185" s="165">
        <f>IF($A185="","",(VLOOKUP($A185,MATRIZASPECTOS[],26,FALSE)))</f>
        <v>9</v>
      </c>
      <c r="N185" s="162">
        <f>IF($A185="","",(VLOOKUP($A185,MATRIZASPECTOS[],44,FALSE)))</f>
        <v>9</v>
      </c>
      <c r="O185" s="162">
        <f>IF($A185="","",(VLOOKUP($A185,MATRIZASPECTOS[],62,FALSE)))</f>
        <v>9</v>
      </c>
      <c r="P185" s="109"/>
      <c r="Q185" s="109"/>
      <c r="R185" s="226"/>
    </row>
    <row r="186" spans="1:18" ht="36.75" thickBot="1" x14ac:dyDescent="0.3">
      <c r="A186" s="15">
        <v>183</v>
      </c>
      <c r="B186" s="76" t="str">
        <f>IF(A186="","",(VLOOKUP(A186,MATRIZASPECTOS[],2,FALSE)))</f>
        <v>Seguridad Minera</v>
      </c>
      <c r="C186" s="76" t="str">
        <f>IF(A186="","",(VLOOKUP(A186,MATRIZASPECTOS[],3,FALSE)))</f>
        <v>Consumo de materias primas e insumos</v>
      </c>
      <c r="D186" s="107" t="str">
        <f>IF(A186="","",(VLOOKUP(A186,MATRIZASPECTOS[],4,FALSE)))</f>
        <v>Agotamiento general de los recursos naturales</v>
      </c>
      <c r="E186" s="108" t="str">
        <f>IF(A186="","",(VLOOKUP(A186,MATRIZASPECTOS[],6,FALSE)))</f>
        <v>PAR</v>
      </c>
      <c r="F186" s="109" t="str">
        <f>IF($A186="","",(VLOOKUP($A186,MATRIZASPECTOS[],7,FALSE)))</f>
        <v>Sede Central - Bogotá</v>
      </c>
      <c r="G186" s="109" t="str">
        <f>IF($A186="","",(VLOOKUP($A186,MATRIZASPECTOS[],8,FALSE)))</f>
        <v>Torre 4 - Piso 8</v>
      </c>
      <c r="H186" s="109" t="str">
        <f>IF($A186="","",(VLOOKUP($A186,MATRIZASPECTOS[],18,FALSE)))</f>
        <v>Negativo</v>
      </c>
      <c r="I186" s="109" t="str">
        <f>IF(A186="","",(VLOOKUP(A186,MATRIZASPECTOS[],19,FALSE)))</f>
        <v>Biológico - biodiversidad</v>
      </c>
      <c r="J186" s="109" t="str">
        <f>IF(A186="","",(VLOOKUP(A186,MATRIZASPECTOS[],10,FALSE)))</f>
        <v>Normal</v>
      </c>
      <c r="K186" s="109" t="str">
        <f>IF($A186="","",(VLOOKUP($A186,MATRIZASPECTOS[],14,FALSE)))</f>
        <v>Insumos y elementos para rescate minero</v>
      </c>
      <c r="L186" s="110" t="str">
        <f>IF($A186="","",(VLOOKUP($A186,MATRIZASPECTOS[],15,FALSE)))</f>
        <v>5. Uso de los productos y servicios</v>
      </c>
      <c r="M186" s="165">
        <f>IF($A186="","",(VLOOKUP($A186,MATRIZASPECTOS[],26,FALSE)))</f>
        <v>25</v>
      </c>
      <c r="N186" s="162">
        <f>IF($A186="","",(VLOOKUP($A186,MATRIZASPECTOS[],44,FALSE)))</f>
        <v>25</v>
      </c>
      <c r="O186" s="162">
        <f>IF($A186="","",(VLOOKUP($A186,MATRIZASPECTOS[],62,FALSE)))</f>
        <v>25</v>
      </c>
      <c r="P186" s="109"/>
      <c r="Q186" s="109"/>
      <c r="R186" s="226"/>
    </row>
    <row r="187" spans="1:18" ht="36.75" thickBot="1" x14ac:dyDescent="0.3">
      <c r="A187" s="15">
        <v>184</v>
      </c>
      <c r="B187" s="76" t="str">
        <f>IF(A187="","",(VLOOKUP(A187,MATRIZASPECTOS[],2,FALSE)))</f>
        <v>Seguridad Minera</v>
      </c>
      <c r="C187" s="76" t="str">
        <f>IF(A187="","",(VLOOKUP(A187,MATRIZASPECTOS[],3,FALSE)))</f>
        <v>Consumo de materias primas e insumos</v>
      </c>
      <c r="D187" s="107" t="str">
        <f>IF(A187="","",(VLOOKUP(A187,MATRIZASPECTOS[],4,FALSE)))</f>
        <v>Agotamiento de los recursos naturales no renovables</v>
      </c>
      <c r="E187" s="108" t="str">
        <f>IF(A187="","",(VLOOKUP(A187,MATRIZASPECTOS[],6,FALSE)))</f>
        <v>PAR</v>
      </c>
      <c r="F187" s="109" t="str">
        <f>IF($A187="","",(VLOOKUP($A187,MATRIZASPECTOS[],7,FALSE)))</f>
        <v>Sede Central - Bogotá</v>
      </c>
      <c r="G187" s="109" t="str">
        <f>IF($A187="","",(VLOOKUP($A187,MATRIZASPECTOS[],8,FALSE)))</f>
        <v>Torre 4 - Piso 8</v>
      </c>
      <c r="H187" s="109" t="str">
        <f>IF($A187="","",(VLOOKUP($A187,MATRIZASPECTOS[],18,FALSE)))</f>
        <v>Negativo</v>
      </c>
      <c r="I187" s="109" t="str">
        <f>IF(A187="","",(VLOOKUP(A187,MATRIZASPECTOS[],19,FALSE)))</f>
        <v>Biológico - biodiversidad</v>
      </c>
      <c r="J187" s="109" t="str">
        <f>IF(A187="","",(VLOOKUP(A187,MATRIZASPECTOS[],10,FALSE)))</f>
        <v>Normal</v>
      </c>
      <c r="K187" s="109" t="str">
        <f>IF($A187="","",(VLOOKUP($A187,MATRIZASPECTOS[],14,FALSE)))</f>
        <v>Combustible para vehículos automotores terrestres</v>
      </c>
      <c r="L187" s="110" t="str">
        <f>IF($A187="","",(VLOOKUP($A187,MATRIZASPECTOS[],15,FALSE)))</f>
        <v>2. Movilización para el desarrollo de actividades</v>
      </c>
      <c r="M187" s="165">
        <f>IF($A187="","",(VLOOKUP($A187,MATRIZASPECTOS[],26,FALSE)))</f>
        <v>15</v>
      </c>
      <c r="N187" s="162">
        <f>IF($A187="","",(VLOOKUP($A187,MATRIZASPECTOS[],44,FALSE)))</f>
        <v>15</v>
      </c>
      <c r="O187" s="162">
        <f>IF($A187="","",(VLOOKUP($A187,MATRIZASPECTOS[],62,FALSE)))</f>
        <v>15</v>
      </c>
      <c r="P187" s="109"/>
      <c r="Q187" s="109"/>
      <c r="R187" s="226"/>
    </row>
    <row r="188" spans="1:18" ht="36.75" thickBot="1" x14ac:dyDescent="0.3">
      <c r="A188" s="15">
        <v>185</v>
      </c>
      <c r="B188" s="76" t="str">
        <f>IF(A188="","",(VLOOKUP(A188,MATRIZASPECTOS[],2,FALSE)))</f>
        <v>Seguridad Minera</v>
      </c>
      <c r="C188" s="76" t="str">
        <f>IF(A188="","",(VLOOKUP(A188,MATRIZASPECTOS[],3,FALSE)))</f>
        <v>Generación de vertimientos</v>
      </c>
      <c r="D188" s="107" t="str">
        <f>IF(A188="","",(VLOOKUP(A188,MATRIZASPECTOS[],4,FALSE)))</f>
        <v>Contaminación por descarga de aguas residuales domésticas</v>
      </c>
      <c r="E188" s="108" t="str">
        <f>IF(A188="","",(VLOOKUP(A188,MATRIZASPECTOS[],6,FALSE)))</f>
        <v>PAR</v>
      </c>
      <c r="F188" s="109" t="str">
        <f>IF($A188="","",(VLOOKUP($A188,MATRIZASPECTOS[],7,FALSE)))</f>
        <v>Sede Central - Bogotá</v>
      </c>
      <c r="G188" s="109" t="str">
        <f>IF($A188="","",(VLOOKUP($A188,MATRIZASPECTOS[],8,FALSE)))</f>
        <v>Torre 4 - Piso 8</v>
      </c>
      <c r="H188" s="109" t="str">
        <f>IF($A188="","",(VLOOKUP($A188,MATRIZASPECTOS[],18,FALSE)))</f>
        <v>Negativo</v>
      </c>
      <c r="I188" s="109" t="str">
        <f>IF(A188="","",(VLOOKUP(A188,MATRIZASPECTOS[],19,FALSE)))</f>
        <v>Hidrológico - agua</v>
      </c>
      <c r="J188" s="109" t="str">
        <f>IF(A188="","",(VLOOKUP(A188,MATRIZASPECTOS[],10,FALSE)))</f>
        <v>Normal</v>
      </c>
      <c r="K188" s="109" t="str">
        <f>IF($A188="","",(VLOOKUP($A188,MATRIZASPECTOS[],14,FALSE)))</f>
        <v>Aguas residuales domésticas</v>
      </c>
      <c r="L188" s="110" t="str">
        <f>IF($A188="","",(VLOOKUP($A188,MATRIZASPECTOS[],15,FALSE)))</f>
        <v>3.1. Desarrollo de actividades misionales</v>
      </c>
      <c r="M188" s="165">
        <f>IF($A188="","",(VLOOKUP($A188,MATRIZASPECTOS[],26,FALSE)))</f>
        <v>15</v>
      </c>
      <c r="N188" s="162">
        <f>IF($A188="","",(VLOOKUP($A188,MATRIZASPECTOS[],44,FALSE)))</f>
        <v>15</v>
      </c>
      <c r="O188" s="162">
        <f>IF($A188="","",(VLOOKUP($A188,MATRIZASPECTOS[],62,FALSE)))</f>
        <v>3</v>
      </c>
      <c r="P188" s="109"/>
      <c r="Q188" s="109"/>
      <c r="R188" s="226"/>
    </row>
    <row r="189" spans="1:18" ht="27.75" thickBot="1" x14ac:dyDescent="0.3">
      <c r="A189" s="15">
        <v>186</v>
      </c>
      <c r="B189" s="76" t="str">
        <f>IF(A189="","",(VLOOKUP(A189,MATRIZASPECTOS[],2,FALSE)))</f>
        <v>Seguridad Minera</v>
      </c>
      <c r="C189" s="76" t="str">
        <f>IF(A189="","",(VLOOKUP(A189,MATRIZASPECTOS[],3,FALSE)))</f>
        <v>Generación de residuos</v>
      </c>
      <c r="D189" s="107" t="str">
        <f>IF(A189="","",(VLOOKUP(A189,MATRIZASPECTOS[],4,FALSE)))</f>
        <v>Contaminación por generación de residuos ordinarios</v>
      </c>
      <c r="E189" s="108" t="str">
        <f>IF(A189="","",(VLOOKUP(A189,MATRIZASPECTOS[],6,FALSE)))</f>
        <v>PAR</v>
      </c>
      <c r="F189" s="109" t="str">
        <f>IF($A189="","",(VLOOKUP($A189,MATRIZASPECTOS[],7,FALSE)))</f>
        <v>Sede Central - Bogotá</v>
      </c>
      <c r="G189" s="109" t="str">
        <f>IF($A189="","",(VLOOKUP($A189,MATRIZASPECTOS[],8,FALSE)))</f>
        <v>Torre 4 - Piso 8</v>
      </c>
      <c r="H189" s="109" t="str">
        <f>IF($A189="","",(VLOOKUP($A189,MATRIZASPECTOS[],18,FALSE)))</f>
        <v>Negativo</v>
      </c>
      <c r="I189" s="109" t="str">
        <f>IF(A189="","",(VLOOKUP(A189,MATRIZASPECTOS[],19,FALSE)))</f>
        <v>Geológico - suelo</v>
      </c>
      <c r="J189" s="109" t="str">
        <f>IF(A189="","",(VLOOKUP(A189,MATRIZASPECTOS[],10,FALSE)))</f>
        <v>Normal</v>
      </c>
      <c r="K189" s="109" t="str">
        <f>IF($A189="","",(VLOOKUP($A189,MATRIZASPECTOS[],14,FALSE)))</f>
        <v>Residuos ordinarios</v>
      </c>
      <c r="L189" s="110" t="str">
        <f>IF($A189="","",(VLOOKUP($A189,MATRIZASPECTOS[],15,FALSE)))</f>
        <v>5. Uso de los productos y servicios</v>
      </c>
      <c r="M189" s="165">
        <f>IF($A189="","",(VLOOKUP($A189,MATRIZASPECTOS[],26,FALSE)))</f>
        <v>25</v>
      </c>
      <c r="N189" s="162">
        <f>IF($A189="","",(VLOOKUP($A189,MATRIZASPECTOS[],44,FALSE)))</f>
        <v>19.072164948453608</v>
      </c>
      <c r="O189" s="162">
        <f>IF($A189="","",(VLOOKUP($A189,MATRIZASPECTOS[],62,FALSE)))</f>
        <v>6.2956735977634128</v>
      </c>
      <c r="P189" s="109"/>
      <c r="Q189" s="109"/>
      <c r="R189" s="226"/>
    </row>
    <row r="190" spans="1:18" ht="51.75" thickBot="1" x14ac:dyDescent="0.3">
      <c r="A190" s="15">
        <v>187</v>
      </c>
      <c r="B190" s="76" t="str">
        <f>IF(A190="","",(VLOOKUP(A190,MATRIZASPECTOS[],2,FALSE)))</f>
        <v>Seguridad Minera</v>
      </c>
      <c r="C190" s="76" t="str">
        <f>IF(A190="","",(VLOOKUP(A190,MATRIZASPECTOS[],3,FALSE)))</f>
        <v>Generación de residuos</v>
      </c>
      <c r="D190" s="107" t="str">
        <f>IF(A190="","",(VLOOKUP(A190,MATRIZASPECTOS[],4,FALSE)))</f>
        <v>Aprovechamiento de residuos reutilizables</v>
      </c>
      <c r="E190" s="108" t="str">
        <f>IF(A190="","",(VLOOKUP(A190,MATRIZASPECTOS[],6,FALSE)))</f>
        <v>PAR</v>
      </c>
      <c r="F190" s="109" t="str">
        <f>IF($A190="","",(VLOOKUP($A190,MATRIZASPECTOS[],7,FALSE)))</f>
        <v>Sede Central - Bogotá</v>
      </c>
      <c r="G190" s="109" t="str">
        <f>IF($A190="","",(VLOOKUP($A190,MATRIZASPECTOS[],8,FALSE)))</f>
        <v>Torre 4 - Piso 8</v>
      </c>
      <c r="H190" s="109" t="str">
        <f>IF($A190="","",(VLOOKUP($A190,MATRIZASPECTOS[],18,FALSE)))</f>
        <v>Positivo</v>
      </c>
      <c r="I190" s="109" t="str">
        <f>IF(A190="","",(VLOOKUP(A190,MATRIZASPECTOS[],19,FALSE)))</f>
        <v>Geológico - suelo</v>
      </c>
      <c r="J190" s="109" t="str">
        <f>IF(A190="","",(VLOOKUP(A190,MATRIZASPECTOS[],10,FALSE)))</f>
        <v>Normal</v>
      </c>
      <c r="K190" s="109" t="str">
        <f>IF($A190="","",(VLOOKUP($A190,MATRIZASPECTOS[],14,FALSE)))</f>
        <v>Residuos reutilizables (papel, cartón, vidrio, plástico rigido, plástico flexible)</v>
      </c>
      <c r="L190" s="110" t="str">
        <f>IF($A190="","",(VLOOKUP($A190,MATRIZASPECTOS[],15,FALSE)))</f>
        <v>5. Uso de los productos y servicios</v>
      </c>
      <c r="M190" s="165">
        <f>IF($A190="","",(VLOOKUP($A190,MATRIZASPECTOS[],26,FALSE)))</f>
        <v>15</v>
      </c>
      <c r="N190" s="162">
        <f>IF($A190="","",(VLOOKUP($A190,MATRIZASPECTOS[],44,FALSE)))</f>
        <v>15</v>
      </c>
      <c r="O190" s="162">
        <f>IF($A190="","",(VLOOKUP($A190,MATRIZASPECTOS[],62,FALSE)))</f>
        <v>9</v>
      </c>
      <c r="P190" s="109"/>
      <c r="Q190" s="109"/>
      <c r="R190" s="226"/>
    </row>
    <row r="191" spans="1:18" ht="39" thickBot="1" x14ac:dyDescent="0.3">
      <c r="A191" s="15">
        <v>188</v>
      </c>
      <c r="B191" s="76" t="str">
        <f>IF(A191="","",(VLOOKUP(A191,MATRIZASPECTOS[],2,FALSE)))</f>
        <v>Seguridad Minera</v>
      </c>
      <c r="C191" s="76" t="str">
        <f>IF(A191="","",(VLOOKUP(A191,MATRIZASPECTOS[],3,FALSE)))</f>
        <v>Generación de residuos</v>
      </c>
      <c r="D191" s="107" t="str">
        <f>IF(A191="","",(VLOOKUP(A191,MATRIZASPECTOS[],4,FALSE)))</f>
        <v>Aprovechamiento de residuos recuperables</v>
      </c>
      <c r="E191" s="108" t="str">
        <f>IF(A191="","",(VLOOKUP(A191,MATRIZASPECTOS[],6,FALSE)))</f>
        <v>PAR</v>
      </c>
      <c r="F191" s="109" t="str">
        <f>IF($A191="","",(VLOOKUP($A191,MATRIZASPECTOS[],7,FALSE)))</f>
        <v>Sede Central - Bogotá</v>
      </c>
      <c r="G191" s="109" t="str">
        <f>IF($A191="","",(VLOOKUP($A191,MATRIZASPECTOS[],8,FALSE)))</f>
        <v>Torre 4 - Piso 8</v>
      </c>
      <c r="H191" s="109" t="str">
        <f>IF($A191="","",(VLOOKUP($A191,MATRIZASPECTOS[],18,FALSE)))</f>
        <v>Positivo</v>
      </c>
      <c r="I191" s="109" t="str">
        <f>IF(A191="","",(VLOOKUP(A191,MATRIZASPECTOS[],19,FALSE)))</f>
        <v>Geológico - suelo</v>
      </c>
      <c r="J191" s="109" t="str">
        <f>IF(A191="","",(VLOOKUP(A191,MATRIZASPECTOS[],10,FALSE)))</f>
        <v>Normal</v>
      </c>
      <c r="K191" s="109" t="str">
        <f>IF($A191="","",(VLOOKUP($A191,MATRIZASPECTOS[],14,FALSE)))</f>
        <v>Residuos recuperables (aleaciones de distintos metales)</v>
      </c>
      <c r="L191" s="110" t="str">
        <f>IF($A191="","",(VLOOKUP($A191,MATRIZASPECTOS[],15,FALSE)))</f>
        <v>5. Uso de los productos y servicios</v>
      </c>
      <c r="M191" s="165">
        <f>IF($A191="","",(VLOOKUP($A191,MATRIZASPECTOS[],26,FALSE)))</f>
        <v>15</v>
      </c>
      <c r="N191" s="162">
        <f>IF($A191="","",(VLOOKUP($A191,MATRIZASPECTOS[],44,FALSE)))</f>
        <v>15</v>
      </c>
      <c r="O191" s="162">
        <f>IF($A191="","",(VLOOKUP($A191,MATRIZASPECTOS[],62,FALSE)))</f>
        <v>9</v>
      </c>
      <c r="P191" s="109"/>
      <c r="Q191" s="109"/>
      <c r="R191" s="226"/>
    </row>
    <row r="192" spans="1:18" ht="45.75" thickBot="1" x14ac:dyDescent="0.3">
      <c r="A192" s="15">
        <v>189</v>
      </c>
      <c r="B192" s="76" t="str">
        <f>IF(A192="","",(VLOOKUP(A192,MATRIZASPECTOS[],2,FALSE)))</f>
        <v>Seguridad Minera</v>
      </c>
      <c r="C192" s="76" t="str">
        <f>IF(A192="","",(VLOOKUP(A192,MATRIZASPECTOS[],3,FALSE)))</f>
        <v>Generación de residuos</v>
      </c>
      <c r="D192" s="107" t="str">
        <f>IF(A192="","",(VLOOKUP(A192,MATRIZASPECTOS[],4,FALSE)))</f>
        <v>Contaminación por generación de residuos de aparatos eléctricos y electrónicos</v>
      </c>
      <c r="E192" s="108" t="str">
        <f>IF(A192="","",(VLOOKUP(A192,MATRIZASPECTOS[],6,FALSE)))</f>
        <v>PAR</v>
      </c>
      <c r="F192" s="109" t="str">
        <f>IF($A192="","",(VLOOKUP($A192,MATRIZASPECTOS[],7,FALSE)))</f>
        <v>Sede Central - Bogotá</v>
      </c>
      <c r="G192" s="109" t="str">
        <f>IF($A192="","",(VLOOKUP($A192,MATRIZASPECTOS[],8,FALSE)))</f>
        <v>Torre 4 - Piso 8</v>
      </c>
      <c r="H192" s="109" t="str">
        <f>IF($A192="","",(VLOOKUP($A192,MATRIZASPECTOS[],18,FALSE)))</f>
        <v>Negativo</v>
      </c>
      <c r="I192" s="109" t="str">
        <f>IF(A192="","",(VLOOKUP(A192,MATRIZASPECTOS[],19,FALSE)))</f>
        <v>Geológico - suelo</v>
      </c>
      <c r="J192" s="109" t="str">
        <f>IF(A192="","",(VLOOKUP(A192,MATRIZASPECTOS[],10,FALSE)))</f>
        <v>Normal</v>
      </c>
      <c r="K192" s="109" t="str">
        <f>IF($A192="","",(VLOOKUP($A192,MATRIZASPECTOS[],14,FALSE)))</f>
        <v>Residuos de aparatos eléctricos y electrónicos</v>
      </c>
      <c r="L192" s="110" t="str">
        <f>IF($A192="","",(VLOOKUP($A192,MATRIZASPECTOS[],15,FALSE)))</f>
        <v>5. Uso de los productos y servicios</v>
      </c>
      <c r="M192" s="165">
        <f>IF($A192="","",(VLOOKUP($A192,MATRIZASPECTOS[],26,FALSE)))</f>
        <v>25</v>
      </c>
      <c r="N192" s="162">
        <f>IF($A192="","",(VLOOKUP($A192,MATRIZASPECTOS[],44,FALSE)))</f>
        <v>25</v>
      </c>
      <c r="O192" s="162">
        <f>IF($A192="","",(VLOOKUP($A192,MATRIZASPECTOS[],62,FALSE)))</f>
        <v>25</v>
      </c>
      <c r="P192" s="109"/>
      <c r="Q192" s="109"/>
      <c r="R192" s="226"/>
    </row>
    <row r="193" spans="1:18" ht="27.75" thickBot="1" x14ac:dyDescent="0.3">
      <c r="A193" s="15">
        <v>190</v>
      </c>
      <c r="B193" s="76" t="str">
        <f>IF(A193="","",(VLOOKUP(A193,MATRIZASPECTOS[],2,FALSE)))</f>
        <v>Seguridad Minera</v>
      </c>
      <c r="C193" s="76" t="str">
        <f>IF(A193="","",(VLOOKUP(A193,MATRIZASPECTOS[],3,FALSE)))</f>
        <v>Generación de emisiones</v>
      </c>
      <c r="D193" s="107" t="str">
        <f>IF(A193="","",(VLOOKUP(A193,MATRIZASPECTOS[],4,FALSE)))</f>
        <v>Contaminación por emisión de varios agentes clasificados</v>
      </c>
      <c r="E193" s="108" t="str">
        <f>IF(A193="","",(VLOOKUP(A193,MATRIZASPECTOS[],6,FALSE)))</f>
        <v>PAR</v>
      </c>
      <c r="F193" s="109" t="str">
        <f>IF($A193="","",(VLOOKUP($A193,MATRIZASPECTOS[],7,FALSE)))</f>
        <v>Sede Central - Bogotá</v>
      </c>
      <c r="G193" s="109" t="str">
        <f>IF($A193="","",(VLOOKUP($A193,MATRIZASPECTOS[],8,FALSE)))</f>
        <v>Torre 4 - Piso 8</v>
      </c>
      <c r="H193" s="109" t="str">
        <f>IF($A193="","",(VLOOKUP($A193,MATRIZASPECTOS[],18,FALSE)))</f>
        <v>Negativo</v>
      </c>
      <c r="I193" s="109" t="str">
        <f>IF(A193="","",(VLOOKUP(A193,MATRIZASPECTOS[],19,FALSE)))</f>
        <v>Atmosférico - aire</v>
      </c>
      <c r="J193" s="109" t="str">
        <f>IF(A193="","",(VLOOKUP(A193,MATRIZASPECTOS[],10,FALSE)))</f>
        <v>Normal</v>
      </c>
      <c r="K193" s="109" t="str">
        <f>IF($A193="","",(VLOOKUP($A193,MATRIZASPECTOS[],14,FALSE)))</f>
        <v>Emisión por combustión de transporte terrestre</v>
      </c>
      <c r="L193" s="110" t="str">
        <f>IF($A193="","",(VLOOKUP($A193,MATRIZASPECTOS[],15,FALSE)))</f>
        <v>2. Movilización para el desarrollo de actividades</v>
      </c>
      <c r="M193" s="165">
        <f>IF($A193="","",(VLOOKUP($A193,MATRIZASPECTOS[],26,FALSE)))</f>
        <v>15</v>
      </c>
      <c r="N193" s="162">
        <f>IF($A193="","",(VLOOKUP($A193,MATRIZASPECTOS[],44,FALSE)))</f>
        <v>15</v>
      </c>
      <c r="O193" s="162">
        <f>IF($A193="","",(VLOOKUP($A193,MATRIZASPECTOS[],62,FALSE)))</f>
        <v>9</v>
      </c>
      <c r="P193" s="109"/>
      <c r="Q193" s="109"/>
      <c r="R193" s="226"/>
    </row>
    <row r="194" spans="1:18" ht="27.75" thickBot="1" x14ac:dyDescent="0.3">
      <c r="A194" s="15">
        <v>191</v>
      </c>
      <c r="B194" s="76" t="str">
        <f>IF(A194="","",(VLOOKUP(A194,MATRIZASPECTOS[],2,FALSE)))</f>
        <v>Seguridad Minera</v>
      </c>
      <c r="C194" s="76" t="str">
        <f>IF(A194="","",(VLOOKUP(A194,MATRIZASPECTOS[],3,FALSE)))</f>
        <v>Generación de emisiones</v>
      </c>
      <c r="D194" s="107" t="str">
        <f>IF(A194="","",(VLOOKUP(A194,MATRIZASPECTOS[],4,FALSE)))</f>
        <v>Contaminación por emisión de varios agentes clasificados</v>
      </c>
      <c r="E194" s="108" t="str">
        <f>IF(A194="","",(VLOOKUP(A194,MATRIZASPECTOS[],6,FALSE)))</f>
        <v>PAR</v>
      </c>
      <c r="F194" s="109" t="str">
        <f>IF($A194="","",(VLOOKUP($A194,MATRIZASPECTOS[],7,FALSE)))</f>
        <v>Sede Central - Bogotá</v>
      </c>
      <c r="G194" s="109" t="str">
        <f>IF($A194="","",(VLOOKUP($A194,MATRIZASPECTOS[],8,FALSE)))</f>
        <v>Torre 4 - Piso 8</v>
      </c>
      <c r="H194" s="109" t="str">
        <f>IF($A194="","",(VLOOKUP($A194,MATRIZASPECTOS[],18,FALSE)))</f>
        <v>Negativo</v>
      </c>
      <c r="I194" s="109" t="str">
        <f>IF(A194="","",(VLOOKUP(A194,MATRIZASPECTOS[],19,FALSE)))</f>
        <v>Atmosférico - aire</v>
      </c>
      <c r="J194" s="109" t="str">
        <f>IF(A194="","",(VLOOKUP(A194,MATRIZASPECTOS[],10,FALSE)))</f>
        <v>Normal</v>
      </c>
      <c r="K194" s="109" t="str">
        <f>IF($A194="","",(VLOOKUP($A194,MATRIZASPECTOS[],14,FALSE)))</f>
        <v>Emisión por combustión de transporte aereo</v>
      </c>
      <c r="L194" s="110" t="str">
        <f>IF($A194="","",(VLOOKUP($A194,MATRIZASPECTOS[],15,FALSE)))</f>
        <v>2. Movilización para el desarrollo de actividades</v>
      </c>
      <c r="M194" s="165">
        <f>IF($A194="","",(VLOOKUP($A194,MATRIZASPECTOS[],26,FALSE)))</f>
        <v>15</v>
      </c>
      <c r="N194" s="162">
        <f>IF($A194="","",(VLOOKUP($A194,MATRIZASPECTOS[],44,FALSE)))</f>
        <v>15</v>
      </c>
      <c r="O194" s="162">
        <f>IF($A194="","",(VLOOKUP($A194,MATRIZASPECTOS[],62,FALSE)))</f>
        <v>9</v>
      </c>
      <c r="P194" s="109"/>
      <c r="Q194" s="109"/>
      <c r="R194" s="226"/>
    </row>
    <row r="195" spans="1:18" ht="27.75" thickBot="1" x14ac:dyDescent="0.3">
      <c r="A195" s="15">
        <v>192</v>
      </c>
      <c r="B195" s="76" t="str">
        <f>IF(A195="","",(VLOOKUP(A195,MATRIZASPECTOS[],2,FALSE)))</f>
        <v>Seguridad Minera</v>
      </c>
      <c r="C195" s="76" t="str">
        <f>IF(A195="","",(VLOOKUP(A195,MATRIZASPECTOS[],3,FALSE)))</f>
        <v>Generación de residuos</v>
      </c>
      <c r="D195" s="107" t="str">
        <f>IF(A195="","",(VLOOKUP(A195,MATRIZASPECTOS[],4,FALSE)))</f>
        <v>Contaminación por generación de residuos peligrosos</v>
      </c>
      <c r="E195" s="108" t="str">
        <f>IF(A195="","",(VLOOKUP(A195,MATRIZASPECTOS[],6,FALSE)))</f>
        <v>PAR</v>
      </c>
      <c r="F195" s="109" t="str">
        <f>IF($A195="","",(VLOOKUP($A195,MATRIZASPECTOS[],7,FALSE)))</f>
        <v>Sede Central - Bogotá</v>
      </c>
      <c r="G195" s="109" t="str">
        <f>IF($A195="","",(VLOOKUP($A195,MATRIZASPECTOS[],8,FALSE)))</f>
        <v>Torre 4 - Piso 8</v>
      </c>
      <c r="H195" s="109" t="str">
        <f>IF($A195="","",(VLOOKUP($A195,MATRIZASPECTOS[],18,FALSE)))</f>
        <v>Negativo</v>
      </c>
      <c r="I195" s="109" t="str">
        <f>IF(A195="","",(VLOOKUP(A195,MATRIZASPECTOS[],19,FALSE)))</f>
        <v>Geológico - suelo</v>
      </c>
      <c r="J195" s="109" t="str">
        <f>IF(A195="","",(VLOOKUP(A195,MATRIZASPECTOS[],10,FALSE)))</f>
        <v>Normal</v>
      </c>
      <c r="K195" s="109" t="str">
        <f>IF($A195="","",(VLOOKUP($A195,MATRIZASPECTOS[],14,FALSE)))</f>
        <v>Elementos de protección personal usados</v>
      </c>
      <c r="L195" s="110" t="str">
        <f>IF($A195="","",(VLOOKUP($A195,MATRIZASPECTOS[],15,FALSE)))</f>
        <v>5. Uso de los productos y servicios</v>
      </c>
      <c r="M195" s="165">
        <f>IF($A195="","",(VLOOKUP($A195,MATRIZASPECTOS[],26,FALSE)))</f>
        <v>25</v>
      </c>
      <c r="N195" s="162">
        <f>IF($A195="","",(VLOOKUP($A195,MATRIZASPECTOS[],44,FALSE)))</f>
        <v>1</v>
      </c>
      <c r="O195" s="162">
        <f>IF($A195="","",(VLOOKUP($A195,MATRIZASPECTOS[],62,FALSE)))</f>
        <v>25</v>
      </c>
      <c r="P195" s="109"/>
      <c r="Q195" s="109"/>
      <c r="R195" s="226"/>
    </row>
    <row r="196" spans="1:18" ht="39" thickBot="1" x14ac:dyDescent="0.3">
      <c r="A196" s="15">
        <v>193</v>
      </c>
      <c r="B196" s="76" t="str">
        <f>IF(A196="","",(VLOOKUP(A196,MATRIZASPECTOS[],2,FALSE)))</f>
        <v>Seguridad Minera</v>
      </c>
      <c r="C196" s="76" t="str">
        <f>IF(A196="","",(VLOOKUP(A196,MATRIZASPECTOS[],3,FALSE)))</f>
        <v>Generación de emisiones</v>
      </c>
      <c r="D196" s="107" t="str">
        <f>IF(A196="","",(VLOOKUP(A196,MATRIZASPECTOS[],4,FALSE)))</f>
        <v>Contaminación por emisión de varios agentes clasificados</v>
      </c>
      <c r="E196" s="108" t="str">
        <f>IF(A196="","",(VLOOKUP(A196,MATRIZASPECTOS[],6,FALSE)))</f>
        <v>PAR</v>
      </c>
      <c r="F196" s="109" t="str">
        <f>IF($A196="","",(VLOOKUP($A196,MATRIZASPECTOS[],7,FALSE)))</f>
        <v>Sede Central - Bogotá</v>
      </c>
      <c r="G196" s="109" t="str">
        <f>IF($A196="","",(VLOOKUP($A196,MATRIZASPECTOS[],8,FALSE)))</f>
        <v>Torre 4 - Piso 8</v>
      </c>
      <c r="H196" s="109" t="str">
        <f>IF($A196="","",(VLOOKUP($A196,MATRIZASPECTOS[],18,FALSE)))</f>
        <v>Negativo</v>
      </c>
      <c r="I196" s="109" t="str">
        <f>IF(A196="","",(VLOOKUP(A196,MATRIZASPECTOS[],19,FALSE)))</f>
        <v>Atmosférico - aire</v>
      </c>
      <c r="J196" s="109" t="str">
        <f>IF(A196="","",(VLOOKUP(A196,MATRIZASPECTOS[],10,FALSE)))</f>
        <v>Normal</v>
      </c>
      <c r="K196" s="109" t="str">
        <f>IF($A196="","",(VLOOKUP($A196,MATRIZASPECTOS[],14,FALSE)))</f>
        <v>Emisión por combustión de vehículos automotores terrestres</v>
      </c>
      <c r="L196" s="110" t="str">
        <f>IF($A196="","",(VLOOKUP($A196,MATRIZASPECTOS[],15,FALSE)))</f>
        <v>2. Movilización para el desarrollo de actividades</v>
      </c>
      <c r="M196" s="165">
        <f>IF($A196="","",(VLOOKUP($A196,MATRIZASPECTOS[],26,FALSE)))</f>
        <v>15</v>
      </c>
      <c r="N196" s="162">
        <f>IF($A196="","",(VLOOKUP($A196,MATRIZASPECTOS[],44,FALSE)))</f>
        <v>15</v>
      </c>
      <c r="O196" s="162">
        <f>IF($A196="","",(VLOOKUP($A196,MATRIZASPECTOS[],62,FALSE)))</f>
        <v>15</v>
      </c>
      <c r="P196" s="109"/>
      <c r="Q196" s="109"/>
      <c r="R196" s="226"/>
    </row>
    <row r="197" spans="1:18" ht="27.75" thickBot="1" x14ac:dyDescent="0.3">
      <c r="A197" s="15">
        <v>194</v>
      </c>
      <c r="B197" s="76" t="str">
        <f>IF(A197="","",(VLOOKUP(A197,MATRIZASPECTOS[],2,FALSE)))</f>
        <v>Seguridad Minera</v>
      </c>
      <c r="C197" s="76" t="str">
        <f>IF(A197="","",(VLOOKUP(A197,MATRIZASPECTOS[],3,FALSE)))</f>
        <v>Generación de residuos</v>
      </c>
      <c r="D197" s="107" t="str">
        <f>IF(A197="","",(VLOOKUP(A197,MATRIZASPECTOS[],4,FALSE)))</f>
        <v>Contaminación por generación de residuos peligrosos</v>
      </c>
      <c r="E197" s="108" t="str">
        <f>IF(A197="","",(VLOOKUP(A197,MATRIZASPECTOS[],6,FALSE)))</f>
        <v>PAR</v>
      </c>
      <c r="F197" s="109" t="str">
        <f>IF($A197="","",(VLOOKUP($A197,MATRIZASPECTOS[],7,FALSE)))</f>
        <v>Sede Central - Bogotá</v>
      </c>
      <c r="G197" s="109" t="str">
        <f>IF($A197="","",(VLOOKUP($A197,MATRIZASPECTOS[],8,FALSE)))</f>
        <v>Torre 4 - Piso 8</v>
      </c>
      <c r="H197" s="109" t="str">
        <f>IF($A197="","",(VLOOKUP($A197,MATRIZASPECTOS[],18,FALSE)))</f>
        <v>Negativo</v>
      </c>
      <c r="I197" s="109" t="str">
        <f>IF(A197="","",(VLOOKUP(A197,MATRIZASPECTOS[],19,FALSE)))</f>
        <v>Geológico - suelo</v>
      </c>
      <c r="J197" s="109" t="str">
        <f>IF(A197="","",(VLOOKUP(A197,MATRIZASPECTOS[],10,FALSE)))</f>
        <v>Normal</v>
      </c>
      <c r="K197" s="109" t="str">
        <f>IF($A197="","",(VLOOKUP($A197,MATRIZASPECTOS[],14,FALSE)))</f>
        <v>Residuos contaminados biológicamente</v>
      </c>
      <c r="L197" s="110" t="str">
        <f>IF($A197="","",(VLOOKUP($A197,MATRIZASPECTOS[],15,FALSE)))</f>
        <v>5. Uso de los productos y servicios</v>
      </c>
      <c r="M197" s="165">
        <f>IF($A197="","",(VLOOKUP($A197,MATRIZASPECTOS[],26,FALSE)))</f>
        <v>25</v>
      </c>
      <c r="N197" s="162">
        <f>IF($A197="","",(VLOOKUP($A197,MATRIZASPECTOS[],44,FALSE)))</f>
        <v>1</v>
      </c>
      <c r="O197" s="162">
        <f>IF($A197="","",(VLOOKUP($A197,MATRIZASPECTOS[],62,FALSE)))</f>
        <v>1</v>
      </c>
      <c r="P197" s="109"/>
      <c r="Q197" s="109"/>
      <c r="R197" s="226"/>
    </row>
    <row r="198" spans="1:18" ht="39" thickBot="1" x14ac:dyDescent="0.3">
      <c r="A198" s="15">
        <v>195</v>
      </c>
      <c r="B198" s="76" t="str">
        <f>IF(A198="","",(VLOOKUP(A198,MATRIZASPECTOS[],2,FALSE)))</f>
        <v>Seguridad Minera</v>
      </c>
      <c r="C198" s="76" t="str">
        <f>IF(A198="","",(VLOOKUP(A198,MATRIZASPECTOS[],3,FALSE)))</f>
        <v>Consumo de materias primas e insumos</v>
      </c>
      <c r="D198" s="107" t="str">
        <f>IF(A198="","",(VLOOKUP(A198,MATRIZASPECTOS[],4,FALSE)))</f>
        <v>Agotamiento de los recursos naturales no renovables</v>
      </c>
      <c r="E198" s="108" t="str">
        <f>IF(A198="","",(VLOOKUP(A198,MATRIZASPECTOS[],6,FALSE)))</f>
        <v>PAR</v>
      </c>
      <c r="F198" s="109" t="str">
        <f>IF($A198="","",(VLOOKUP($A198,MATRIZASPECTOS[],7,FALSE)))</f>
        <v>Sede Central - Bogotá</v>
      </c>
      <c r="G198" s="109" t="str">
        <f>IF($A198="","",(VLOOKUP($A198,MATRIZASPECTOS[],8,FALSE)))</f>
        <v>Torre 4 - Piso 8</v>
      </c>
      <c r="H198" s="109" t="str">
        <f>IF($A198="","",(VLOOKUP($A198,MATRIZASPECTOS[],18,FALSE)))</f>
        <v>Negativo</v>
      </c>
      <c r="I198" s="109" t="str">
        <f>IF(A198="","",(VLOOKUP(A198,MATRIZASPECTOS[],19,FALSE)))</f>
        <v>Biológico - biodiversidad</v>
      </c>
      <c r="J198" s="109" t="str">
        <f>IF(A198="","",(VLOOKUP(A198,MATRIZASPECTOS[],10,FALSE)))</f>
        <v>Anormal</v>
      </c>
      <c r="K198" s="109" t="str">
        <f>IF($A198="","",(VLOOKUP($A198,MATRIZASPECTOS[],14,FALSE)))</f>
        <v>Combustible para planta generadora de energía eléctrica</v>
      </c>
      <c r="L198" s="110" t="str">
        <f>IF($A198="","",(VLOOKUP($A198,MATRIZASPECTOS[],15,FALSE)))</f>
        <v>5. Uso de los productos y servicios</v>
      </c>
      <c r="M198" s="165">
        <f>IF($A198="","",(VLOOKUP($A198,MATRIZASPECTOS[],26,FALSE)))</f>
        <v>9</v>
      </c>
      <c r="N198" s="162">
        <f>IF($A198="","",(VLOOKUP($A198,MATRIZASPECTOS[],44,FALSE)))</f>
        <v>9</v>
      </c>
      <c r="O198" s="162">
        <f>IF($A198="","",(VLOOKUP($A198,MATRIZASPECTOS[],62,FALSE)))</f>
        <v>9</v>
      </c>
      <c r="P198" s="109"/>
      <c r="Q198" s="109"/>
      <c r="R198" s="226"/>
    </row>
    <row r="199" spans="1:18" ht="39" thickBot="1" x14ac:dyDescent="0.3">
      <c r="A199" s="15">
        <v>196</v>
      </c>
      <c r="B199" s="76" t="str">
        <f>IF(A199="","",(VLOOKUP(A199,MATRIZASPECTOS[],2,FALSE)))</f>
        <v>Seguridad Minera</v>
      </c>
      <c r="C199" s="76" t="str">
        <f>IF(A199="","",(VLOOKUP(A199,MATRIZASPECTOS[],3,FALSE)))</f>
        <v>Generación de emisiones</v>
      </c>
      <c r="D199" s="107" t="str">
        <f>IF(A199="","",(VLOOKUP(A199,MATRIZASPECTOS[],4,FALSE)))</f>
        <v>Contaminación por emisión de contaminantes criterio</v>
      </c>
      <c r="E199" s="108" t="str">
        <f>IF(A199="","",(VLOOKUP(A199,MATRIZASPECTOS[],6,FALSE)))</f>
        <v>PAR</v>
      </c>
      <c r="F199" s="109" t="str">
        <f>IF($A199="","",(VLOOKUP($A199,MATRIZASPECTOS[],7,FALSE)))</f>
        <v>Sede Central - Bogotá</v>
      </c>
      <c r="G199" s="109" t="str">
        <f>IF($A199="","",(VLOOKUP($A199,MATRIZASPECTOS[],8,FALSE)))</f>
        <v>Torre 4 - Piso 8</v>
      </c>
      <c r="H199" s="109" t="str">
        <f>IF($A199="","",(VLOOKUP($A199,MATRIZASPECTOS[],18,FALSE)))</f>
        <v>Negativo</v>
      </c>
      <c r="I199" s="109" t="str">
        <f>IF(A199="","",(VLOOKUP(A199,MATRIZASPECTOS[],19,FALSE)))</f>
        <v>Atmosférico - aire</v>
      </c>
      <c r="J199" s="109" t="str">
        <f>IF(A199="","",(VLOOKUP(A199,MATRIZASPECTOS[],10,FALSE)))</f>
        <v>Anormal</v>
      </c>
      <c r="K199" s="109" t="str">
        <f>IF($A199="","",(VLOOKUP($A199,MATRIZASPECTOS[],14,FALSE)))</f>
        <v>Emisión por combustión de planta generadora de energía eléctrica</v>
      </c>
      <c r="L199" s="110" t="str">
        <f>IF($A199="","",(VLOOKUP($A199,MATRIZASPECTOS[],15,FALSE)))</f>
        <v>5. Uso de los productos y servicios</v>
      </c>
      <c r="M199" s="165">
        <f>IF($A199="","",(VLOOKUP($A199,MATRIZASPECTOS[],26,FALSE)))</f>
        <v>9</v>
      </c>
      <c r="N199" s="162">
        <f>IF($A199="","",(VLOOKUP($A199,MATRIZASPECTOS[],44,FALSE)))</f>
        <v>9</v>
      </c>
      <c r="O199" s="162">
        <f>IF($A199="","",(VLOOKUP($A199,MATRIZASPECTOS[],62,FALSE)))</f>
        <v>9</v>
      </c>
      <c r="P199" s="109"/>
      <c r="Q199" s="109"/>
      <c r="R199" s="226"/>
    </row>
    <row r="200" spans="1:18" ht="39" thickBot="1" x14ac:dyDescent="0.3">
      <c r="A200" s="15">
        <v>197</v>
      </c>
      <c r="B200" s="76" t="str">
        <f>IF(A200="","",(VLOOKUP(A200,MATRIZASPECTOS[],2,FALSE)))</f>
        <v>Seguridad Minera</v>
      </c>
      <c r="C200" s="76" t="str">
        <f>IF(A200="","",(VLOOKUP(A200,MATRIZASPECTOS[],3,FALSE)))</f>
        <v>Generación de emisiones</v>
      </c>
      <c r="D200" s="107" t="str">
        <f>IF(A200="","",(VLOOKUP(A200,MATRIZASPECTOS[],4,FALSE)))</f>
        <v>Contaminación por emisión de ruido</v>
      </c>
      <c r="E200" s="108" t="str">
        <f>IF(A200="","",(VLOOKUP(A200,MATRIZASPECTOS[],6,FALSE)))</f>
        <v>PAR</v>
      </c>
      <c r="F200" s="109" t="str">
        <f>IF($A200="","",(VLOOKUP($A200,MATRIZASPECTOS[],7,FALSE)))</f>
        <v>Sede Central - Bogotá</v>
      </c>
      <c r="G200" s="109" t="str">
        <f>IF($A200="","",(VLOOKUP($A200,MATRIZASPECTOS[],8,FALSE)))</f>
        <v>Torre 4 - Piso 8</v>
      </c>
      <c r="H200" s="109" t="str">
        <f>IF($A200="","",(VLOOKUP($A200,MATRIZASPECTOS[],18,FALSE)))</f>
        <v>Negativo</v>
      </c>
      <c r="I200" s="109" t="str">
        <f>IF(A200="","",(VLOOKUP(A200,MATRIZASPECTOS[],19,FALSE)))</f>
        <v>Atmosférico - aire</v>
      </c>
      <c r="J200" s="109" t="str">
        <f>IF(A200="","",(VLOOKUP(A200,MATRIZASPECTOS[],10,FALSE)))</f>
        <v>Anormal</v>
      </c>
      <c r="K200" s="109" t="str">
        <f>IF($A200="","",(VLOOKUP($A200,MATRIZASPECTOS[],14,FALSE)))</f>
        <v>Ruido por funcionamiento de planta generadora de energía eléctrica</v>
      </c>
      <c r="L200" s="110" t="str">
        <f>IF($A200="","",(VLOOKUP($A200,MATRIZASPECTOS[],15,FALSE)))</f>
        <v>5. Uso de los productos y servicios</v>
      </c>
      <c r="M200" s="165">
        <f>IF($A200="","",(VLOOKUP($A200,MATRIZASPECTOS[],26,FALSE)))</f>
        <v>3</v>
      </c>
      <c r="N200" s="162">
        <f>IF($A200="","",(VLOOKUP($A200,MATRIZASPECTOS[],44,FALSE)))</f>
        <v>3</v>
      </c>
      <c r="O200" s="162">
        <f>IF($A200="","",(VLOOKUP($A200,MATRIZASPECTOS[],62,FALSE)))</f>
        <v>3</v>
      </c>
      <c r="P200" s="109"/>
      <c r="Q200" s="109"/>
      <c r="R200" s="226"/>
    </row>
    <row r="201" spans="1:18" ht="27.75" thickBot="1" x14ac:dyDescent="0.3">
      <c r="A201" s="15">
        <v>198</v>
      </c>
      <c r="B201" s="76" t="str">
        <f>IF(A201="","",(VLOOKUP(A201,MATRIZASPECTOS[],2,FALSE)))</f>
        <v>Seguridad Minera</v>
      </c>
      <c r="C201" s="76" t="str">
        <f>IF(A201="","",(VLOOKUP(A201,MATRIZASPECTOS[],3,FALSE)))</f>
        <v>Generación de residuos</v>
      </c>
      <c r="D201" s="107" t="str">
        <f>IF(A201="","",(VLOOKUP(A201,MATRIZASPECTOS[],4,FALSE)))</f>
        <v>Contaminación por generación de residuos ordinarios</v>
      </c>
      <c r="E201" s="108" t="str">
        <f>IF(A201="","",(VLOOKUP(A201,MATRIZASPECTOS[],6,FALSE)))</f>
        <v>PAR</v>
      </c>
      <c r="F201" s="109" t="str">
        <f>IF($A201="","",(VLOOKUP($A201,MATRIZASPECTOS[],7,FALSE)))</f>
        <v>Sede Central - Bogotá</v>
      </c>
      <c r="G201" s="109" t="str">
        <f>IF($A201="","",(VLOOKUP($A201,MATRIZASPECTOS[],8,FALSE)))</f>
        <v>Torre 4 - Piso 8</v>
      </c>
      <c r="H201" s="109" t="str">
        <f>IF($A201="","",(VLOOKUP($A201,MATRIZASPECTOS[],18,FALSE)))</f>
        <v>Negativo</v>
      </c>
      <c r="I201" s="109" t="str">
        <f>IF(A201="","",(VLOOKUP(A201,MATRIZASPECTOS[],19,FALSE)))</f>
        <v>Geológico - suelo</v>
      </c>
      <c r="J201" s="109" t="str">
        <f>IF(A201="","",(VLOOKUP(A201,MATRIZASPECTOS[],10,FALSE)))</f>
        <v>Anormal</v>
      </c>
      <c r="K201" s="109" t="str">
        <f>IF($A201="","",(VLOOKUP($A201,MATRIZASPECTOS[],14,FALSE)))</f>
        <v>Residuos ordinarios</v>
      </c>
      <c r="L201" s="110" t="str">
        <f>IF($A201="","",(VLOOKUP($A201,MATRIZASPECTOS[],15,FALSE)))</f>
        <v>5. Uso de los productos y servicios</v>
      </c>
      <c r="M201" s="165">
        <f>IF($A201="","",(VLOOKUP($A201,MATRIZASPECTOS[],26,FALSE)))</f>
        <v>25</v>
      </c>
      <c r="N201" s="162">
        <f>IF($A201="","",(VLOOKUP($A201,MATRIZASPECTOS[],44,FALSE)))</f>
        <v>19.072164948453608</v>
      </c>
      <c r="O201" s="162">
        <f>IF($A201="","",(VLOOKUP($A201,MATRIZASPECTOS[],62,FALSE)))</f>
        <v>6.2956735977634128</v>
      </c>
      <c r="P201" s="109"/>
      <c r="Q201" s="109"/>
      <c r="R201" s="226"/>
    </row>
    <row r="202" spans="1:18" ht="27.75" thickBot="1" x14ac:dyDescent="0.3">
      <c r="A202" s="15">
        <v>199</v>
      </c>
      <c r="B202" s="76" t="str">
        <f>IF(A202="","",(VLOOKUP(A202,MATRIZASPECTOS[],2,FALSE)))</f>
        <v>Seguridad Minera</v>
      </c>
      <c r="C202" s="76" t="str">
        <f>IF(A202="","",(VLOOKUP(A202,MATRIZASPECTOS[],3,FALSE)))</f>
        <v>Generación de residuos</v>
      </c>
      <c r="D202" s="107" t="str">
        <f>IF(A202="","",(VLOOKUP(A202,MATRIZASPECTOS[],4,FALSE)))</f>
        <v>Contaminación por generación de residuos peligrosos</v>
      </c>
      <c r="E202" s="108" t="str">
        <f>IF(A202="","",(VLOOKUP(A202,MATRIZASPECTOS[],6,FALSE)))</f>
        <v>PAR</v>
      </c>
      <c r="F202" s="109" t="str">
        <f>IF($A202="","",(VLOOKUP($A202,MATRIZASPECTOS[],7,FALSE)))</f>
        <v>Sede Central - Bogotá</v>
      </c>
      <c r="G202" s="109" t="str">
        <f>IF($A202="","",(VLOOKUP($A202,MATRIZASPECTOS[],8,FALSE)))</f>
        <v>Torre 4 - Piso 8</v>
      </c>
      <c r="H202" s="109" t="str">
        <f>IF($A202="","",(VLOOKUP($A202,MATRIZASPECTOS[],18,FALSE)))</f>
        <v>Negativo</v>
      </c>
      <c r="I202" s="109" t="str">
        <f>IF(A202="","",(VLOOKUP(A202,MATRIZASPECTOS[],19,FALSE)))</f>
        <v>Geológico - suelo</v>
      </c>
      <c r="J202" s="109" t="str">
        <f>IF(A202="","",(VLOOKUP(A202,MATRIZASPECTOS[],10,FALSE)))</f>
        <v>Anormal</v>
      </c>
      <c r="K202" s="109" t="str">
        <f>IF($A202="","",(VLOOKUP($A202,MATRIZASPECTOS[],14,FALSE)))</f>
        <v>Residuos peligrosos</v>
      </c>
      <c r="L202" s="110" t="str">
        <f>IF($A202="","",(VLOOKUP($A202,MATRIZASPECTOS[],15,FALSE)))</f>
        <v>5. Uso de los productos y servicios</v>
      </c>
      <c r="M202" s="165">
        <f>IF($A202="","",(VLOOKUP($A202,MATRIZASPECTOS[],26,FALSE)))</f>
        <v>25</v>
      </c>
      <c r="N202" s="162">
        <f>IF($A202="","",(VLOOKUP($A202,MATRIZASPECTOS[],44,FALSE)))</f>
        <v>25</v>
      </c>
      <c r="O202" s="162">
        <f>IF($A202="","",(VLOOKUP($A202,MATRIZASPECTOS[],62,FALSE)))</f>
        <v>25</v>
      </c>
      <c r="P202" s="109"/>
      <c r="Q202" s="109"/>
      <c r="R202" s="226"/>
    </row>
    <row r="203" spans="1:18" ht="27.75" thickBot="1" x14ac:dyDescent="0.3">
      <c r="A203" s="15">
        <v>200</v>
      </c>
      <c r="B203" s="76" t="str">
        <f>IF(A203="","",(VLOOKUP(A203,MATRIZASPECTOS[],2,FALSE)))</f>
        <v>Seguridad Minera</v>
      </c>
      <c r="C203" s="76" t="str">
        <f>IF(A203="","",(VLOOKUP(A203,MATRIZASPECTOS[],3,FALSE)))</f>
        <v>Generación de residuos</v>
      </c>
      <c r="D203" s="107" t="str">
        <f>IF(A203="","",(VLOOKUP(A203,MATRIZASPECTOS[],4,FALSE)))</f>
        <v>Contaminación por generación de residuos ordinarios</v>
      </c>
      <c r="E203" s="108" t="str">
        <f>IF(A203="","",(VLOOKUP(A203,MATRIZASPECTOS[],6,FALSE)))</f>
        <v>PAR</v>
      </c>
      <c r="F203" s="109" t="str">
        <f>IF($A203="","",(VLOOKUP($A203,MATRIZASPECTOS[],7,FALSE)))</f>
        <v>Sede Central - Bogotá</v>
      </c>
      <c r="G203" s="109" t="str">
        <f>IF($A203="","",(VLOOKUP($A203,MATRIZASPECTOS[],8,FALSE)))</f>
        <v>Torre 4 - Piso 8</v>
      </c>
      <c r="H203" s="109" t="str">
        <f>IF($A203="","",(VLOOKUP($A203,MATRIZASPECTOS[],18,FALSE)))</f>
        <v>Negativo</v>
      </c>
      <c r="I203" s="109" t="str">
        <f>IF(A203="","",(VLOOKUP(A203,MATRIZASPECTOS[],19,FALSE)))</f>
        <v>Geológico - suelo</v>
      </c>
      <c r="J203" s="109" t="str">
        <f>IF(A203="","",(VLOOKUP(A203,MATRIZASPECTOS[],10,FALSE)))</f>
        <v>Situación de emergencia</v>
      </c>
      <c r="K203" s="109" t="str">
        <f>IF($A203="","",(VLOOKUP($A203,MATRIZASPECTOS[],14,FALSE)))</f>
        <v>Residuos ordinarios</v>
      </c>
      <c r="L203" s="110" t="str">
        <f>IF($A203="","",(VLOOKUP($A203,MATRIZASPECTOS[],15,FALSE)))</f>
        <v>5. Uso de los productos y servicios</v>
      </c>
      <c r="M203" s="165">
        <f>IF($A203="","",(VLOOKUP($A203,MATRIZASPECTOS[],26,FALSE)))</f>
        <v>25</v>
      </c>
      <c r="N203" s="162">
        <f>IF($A203="","",(VLOOKUP($A203,MATRIZASPECTOS[],44,FALSE)))</f>
        <v>19.072164948453608</v>
      </c>
      <c r="O203" s="162">
        <f>IF($A203="","",(VLOOKUP($A203,MATRIZASPECTOS[],62,FALSE)))</f>
        <v>6.2956735977634128</v>
      </c>
      <c r="P203" s="109"/>
      <c r="Q203" s="109"/>
      <c r="R203" s="226"/>
    </row>
    <row r="204" spans="1:18" ht="51.75" thickBot="1" x14ac:dyDescent="0.3">
      <c r="A204" s="15">
        <v>201</v>
      </c>
      <c r="B204" s="76" t="str">
        <f>IF(A204="","",(VLOOKUP(A204,MATRIZASPECTOS[],2,FALSE)))</f>
        <v>Seguridad Minera</v>
      </c>
      <c r="C204" s="76" t="str">
        <f>IF(A204="","",(VLOOKUP(A204,MATRIZASPECTOS[],3,FALSE)))</f>
        <v>Generación de residuos</v>
      </c>
      <c r="D204" s="107" t="str">
        <f>IF(A204="","",(VLOOKUP(A204,MATRIZASPECTOS[],4,FALSE)))</f>
        <v>Contaminación por generación de residuos recuperables</v>
      </c>
      <c r="E204" s="108" t="str">
        <f>IF(A204="","",(VLOOKUP(A204,MATRIZASPECTOS[],6,FALSE)))</f>
        <v>PAR</v>
      </c>
      <c r="F204" s="109" t="str">
        <f>IF($A204="","",(VLOOKUP($A204,MATRIZASPECTOS[],7,FALSE)))</f>
        <v>Sede Central - Bogotá</v>
      </c>
      <c r="G204" s="109" t="str">
        <f>IF($A204="","",(VLOOKUP($A204,MATRIZASPECTOS[],8,FALSE)))</f>
        <v>Torre 4 - Piso 8</v>
      </c>
      <c r="H204" s="109" t="str">
        <f>IF($A204="","",(VLOOKUP($A204,MATRIZASPECTOS[],18,FALSE)))</f>
        <v>Negativo</v>
      </c>
      <c r="I204" s="109" t="str">
        <f>IF(A204="","",(VLOOKUP(A204,MATRIZASPECTOS[],19,FALSE)))</f>
        <v>Geológico - suelo</v>
      </c>
      <c r="J204" s="109" t="str">
        <f>IF(A204="","",(VLOOKUP(A204,MATRIZASPECTOS[],10,FALSE)))</f>
        <v>Situación de emergencia</v>
      </c>
      <c r="K204" s="109" t="str">
        <f>IF($A204="","",(VLOOKUP($A204,MATRIZASPECTOS[],14,FALSE)))</f>
        <v>Residuos reutilizables (papel, cartón, vidrio, plástico rigido, plástico flexible)</v>
      </c>
      <c r="L204" s="110" t="str">
        <f>IF($A204="","",(VLOOKUP($A204,MATRIZASPECTOS[],15,FALSE)))</f>
        <v>5. Uso de los productos y servicios</v>
      </c>
      <c r="M204" s="165">
        <f>IF($A204="","",(VLOOKUP($A204,MATRIZASPECTOS[],26,FALSE)))</f>
        <v>15</v>
      </c>
      <c r="N204" s="162">
        <f>IF($A204="","",(VLOOKUP($A204,MATRIZASPECTOS[],44,FALSE)))</f>
        <v>15</v>
      </c>
      <c r="O204" s="162">
        <f>IF($A204="","",(VLOOKUP($A204,MATRIZASPECTOS[],62,FALSE)))</f>
        <v>15</v>
      </c>
      <c r="P204" s="109"/>
      <c r="Q204" s="109"/>
      <c r="R204" s="226"/>
    </row>
    <row r="205" spans="1:18" ht="39" thickBot="1" x14ac:dyDescent="0.3">
      <c r="A205" s="15">
        <v>202</v>
      </c>
      <c r="B205" s="76" t="str">
        <f>IF(A205="","",(VLOOKUP(A205,MATRIZASPECTOS[],2,FALSE)))</f>
        <v>Seguridad Minera</v>
      </c>
      <c r="C205" s="76" t="str">
        <f>IF(A205="","",(VLOOKUP(A205,MATRIZASPECTOS[],3,FALSE)))</f>
        <v>Generación de residuos</v>
      </c>
      <c r="D205" s="107" t="str">
        <f>IF(A205="","",(VLOOKUP(A205,MATRIZASPECTOS[],4,FALSE)))</f>
        <v>Contaminación por generación de residuos reutilizables</v>
      </c>
      <c r="E205" s="108" t="str">
        <f>IF(A205="","",(VLOOKUP(A205,MATRIZASPECTOS[],6,FALSE)))</f>
        <v>PAR</v>
      </c>
      <c r="F205" s="109" t="str">
        <f>IF($A205="","",(VLOOKUP($A205,MATRIZASPECTOS[],7,FALSE)))</f>
        <v>Sede Central - Bogotá</v>
      </c>
      <c r="G205" s="109" t="str">
        <f>IF($A205="","",(VLOOKUP($A205,MATRIZASPECTOS[],8,FALSE)))</f>
        <v>Torre 4 - Piso 8</v>
      </c>
      <c r="H205" s="109" t="str">
        <f>IF($A205="","",(VLOOKUP($A205,MATRIZASPECTOS[],18,FALSE)))</f>
        <v>Negativo</v>
      </c>
      <c r="I205" s="109" t="str">
        <f>IF(A205="","",(VLOOKUP(A205,MATRIZASPECTOS[],19,FALSE)))</f>
        <v>Geológico - suelo</v>
      </c>
      <c r="J205" s="109" t="str">
        <f>IF(A205="","",(VLOOKUP(A205,MATRIZASPECTOS[],10,FALSE)))</f>
        <v>Situación de emergencia</v>
      </c>
      <c r="K205" s="109" t="str">
        <f>IF($A205="","",(VLOOKUP($A205,MATRIZASPECTOS[],14,FALSE)))</f>
        <v>Residuos recuperables (aleaciones de distintos metales)</v>
      </c>
      <c r="L205" s="110" t="str">
        <f>IF($A205="","",(VLOOKUP($A205,MATRIZASPECTOS[],15,FALSE)))</f>
        <v>5. Uso de los productos y servicios</v>
      </c>
      <c r="M205" s="165">
        <f>IF($A205="","",(VLOOKUP($A205,MATRIZASPECTOS[],26,FALSE)))</f>
        <v>15</v>
      </c>
      <c r="N205" s="162">
        <f>IF($A205="","",(VLOOKUP($A205,MATRIZASPECTOS[],44,FALSE)))</f>
        <v>15</v>
      </c>
      <c r="O205" s="162">
        <f>IF($A205="","",(VLOOKUP($A205,MATRIZASPECTOS[],62,FALSE)))</f>
        <v>15</v>
      </c>
      <c r="P205" s="109"/>
      <c r="Q205" s="109"/>
      <c r="R205" s="226"/>
    </row>
    <row r="206" spans="1:18" ht="45.75" thickBot="1" x14ac:dyDescent="0.3">
      <c r="A206" s="15">
        <v>203</v>
      </c>
      <c r="B206" s="76" t="str">
        <f>IF(A206="","",(VLOOKUP(A206,MATRIZASPECTOS[],2,FALSE)))</f>
        <v>Seguridad Minera</v>
      </c>
      <c r="C206" s="76" t="str">
        <f>IF(A206="","",(VLOOKUP(A206,MATRIZASPECTOS[],3,FALSE)))</f>
        <v>Generación de residuos</v>
      </c>
      <c r="D206" s="107" t="str">
        <f>IF(A206="","",(VLOOKUP(A206,MATRIZASPECTOS[],4,FALSE)))</f>
        <v>Contaminación por generación de residuos de aparatos eléctricos y electrónicos</v>
      </c>
      <c r="E206" s="108" t="str">
        <f>IF(A206="","",(VLOOKUP(A206,MATRIZASPECTOS[],6,FALSE)))</f>
        <v>PAR</v>
      </c>
      <c r="F206" s="109" t="str">
        <f>IF($A206="","",(VLOOKUP($A206,MATRIZASPECTOS[],7,FALSE)))</f>
        <v>Sede Central - Bogotá</v>
      </c>
      <c r="G206" s="109" t="str">
        <f>IF($A206="","",(VLOOKUP($A206,MATRIZASPECTOS[],8,FALSE)))</f>
        <v>Torre 4 - Piso 8</v>
      </c>
      <c r="H206" s="109" t="str">
        <f>IF($A206="","",(VLOOKUP($A206,MATRIZASPECTOS[],18,FALSE)))</f>
        <v>Negativo</v>
      </c>
      <c r="I206" s="109" t="str">
        <f>IF(A206="","",(VLOOKUP(A206,MATRIZASPECTOS[],19,FALSE)))</f>
        <v>Geológico - suelo</v>
      </c>
      <c r="J206" s="109" t="str">
        <f>IF(A206="","",(VLOOKUP(A206,MATRIZASPECTOS[],10,FALSE)))</f>
        <v>Situación de emergencia</v>
      </c>
      <c r="K206" s="109" t="str">
        <f>IF($A206="","",(VLOOKUP($A206,MATRIZASPECTOS[],14,FALSE)))</f>
        <v>Residuos de aparatos eléctricos y electrónicos</v>
      </c>
      <c r="L206" s="110" t="str">
        <f>IF($A206="","",(VLOOKUP($A206,MATRIZASPECTOS[],15,FALSE)))</f>
        <v>5. Uso de los productos y servicios</v>
      </c>
      <c r="M206" s="165">
        <f>IF($A206="","",(VLOOKUP($A206,MATRIZASPECTOS[],26,FALSE)))</f>
        <v>15</v>
      </c>
      <c r="N206" s="162">
        <f>IF($A206="","",(VLOOKUP($A206,MATRIZASPECTOS[],44,FALSE)))</f>
        <v>15</v>
      </c>
      <c r="O206" s="162">
        <f>IF($A206="","",(VLOOKUP($A206,MATRIZASPECTOS[],62,FALSE)))</f>
        <v>15</v>
      </c>
      <c r="P206" s="109"/>
      <c r="Q206" s="109"/>
      <c r="R206" s="226"/>
    </row>
    <row r="207" spans="1:18" ht="27.75" thickBot="1" x14ac:dyDescent="0.3">
      <c r="A207" s="15">
        <v>204</v>
      </c>
      <c r="B207" s="76" t="str">
        <f>IF(A207="","",(VLOOKUP(A207,MATRIZASPECTOS[],2,FALSE)))</f>
        <v>Seguridad Minera</v>
      </c>
      <c r="C207" s="76" t="str">
        <f>IF(A207="","",(VLOOKUP(A207,MATRIZASPECTOS[],3,FALSE)))</f>
        <v>Generación de residuos</v>
      </c>
      <c r="D207" s="107" t="str">
        <f>IF(A207="","",(VLOOKUP(A207,MATRIZASPECTOS[],4,FALSE)))</f>
        <v>Contaminación por generación de residuos de escombro</v>
      </c>
      <c r="E207" s="108" t="str">
        <f>IF(A207="","",(VLOOKUP(A207,MATRIZASPECTOS[],6,FALSE)))</f>
        <v>PAR</v>
      </c>
      <c r="F207" s="109" t="str">
        <f>IF($A207="","",(VLOOKUP($A207,MATRIZASPECTOS[],7,FALSE)))</f>
        <v>Sede Central - Bogotá</v>
      </c>
      <c r="G207" s="109" t="str">
        <f>IF($A207="","",(VLOOKUP($A207,MATRIZASPECTOS[],8,FALSE)))</f>
        <v>Torre 4 - Piso 8</v>
      </c>
      <c r="H207" s="109" t="str">
        <f>IF($A207="","",(VLOOKUP($A207,MATRIZASPECTOS[],18,FALSE)))</f>
        <v>Negativo</v>
      </c>
      <c r="I207" s="109" t="str">
        <f>IF(A207="","",(VLOOKUP(A207,MATRIZASPECTOS[],19,FALSE)))</f>
        <v>Geológico - suelo</v>
      </c>
      <c r="J207" s="109" t="str">
        <f>IF(A207="","",(VLOOKUP(A207,MATRIZASPECTOS[],10,FALSE)))</f>
        <v>Situación de emergencia</v>
      </c>
      <c r="K207" s="109" t="str">
        <f>IF($A207="","",(VLOOKUP($A207,MATRIZASPECTOS[],14,FALSE)))</f>
        <v>Residuos de escombro</v>
      </c>
      <c r="L207" s="110" t="str">
        <f>IF($A207="","",(VLOOKUP($A207,MATRIZASPECTOS[],15,FALSE)))</f>
        <v>5. Uso de los productos y servicios</v>
      </c>
      <c r="M207" s="165">
        <f>IF($A207="","",(VLOOKUP($A207,MATRIZASPECTOS[],26,FALSE)))</f>
        <v>5</v>
      </c>
      <c r="N207" s="162">
        <f>IF($A207="","",(VLOOKUP($A207,MATRIZASPECTOS[],44,FALSE)))</f>
        <v>5</v>
      </c>
      <c r="O207" s="162">
        <f>IF($A207="","",(VLOOKUP($A207,MATRIZASPECTOS[],62,FALSE)))</f>
        <v>5</v>
      </c>
      <c r="P207" s="109"/>
      <c r="Q207" s="109"/>
      <c r="R207" s="226"/>
    </row>
    <row r="208" spans="1:18" ht="27.75" thickBot="1" x14ac:dyDescent="0.3">
      <c r="A208" s="15">
        <v>205</v>
      </c>
      <c r="B208" s="76" t="str">
        <f>IF(A208="","",(VLOOKUP(A208,MATRIZASPECTOS[],2,FALSE)))</f>
        <v>Seguridad Minera</v>
      </c>
      <c r="C208" s="76" t="str">
        <f>IF(A208="","",(VLOOKUP(A208,MATRIZASPECTOS[],3,FALSE)))</f>
        <v>Generación de residuos</v>
      </c>
      <c r="D208" s="107" t="str">
        <f>IF(A208="","",(VLOOKUP(A208,MATRIZASPECTOS[],4,FALSE)))</f>
        <v>Contaminación por generación de residuos peligrosos</v>
      </c>
      <c r="E208" s="108" t="str">
        <f>IF(A208="","",(VLOOKUP(A208,MATRIZASPECTOS[],6,FALSE)))</f>
        <v>PAR</v>
      </c>
      <c r="F208" s="109" t="str">
        <f>IF($A208="","",(VLOOKUP($A208,MATRIZASPECTOS[],7,FALSE)))</f>
        <v>Sede Central - Bogotá</v>
      </c>
      <c r="G208" s="109" t="str">
        <f>IF($A208="","",(VLOOKUP($A208,MATRIZASPECTOS[],8,FALSE)))</f>
        <v>Torre 4 - Piso 8</v>
      </c>
      <c r="H208" s="109" t="str">
        <f>IF($A208="","",(VLOOKUP($A208,MATRIZASPECTOS[],18,FALSE)))</f>
        <v>Negativo</v>
      </c>
      <c r="I208" s="109" t="str">
        <f>IF(A208="","",(VLOOKUP(A208,MATRIZASPECTOS[],19,FALSE)))</f>
        <v>Geológico - suelo</v>
      </c>
      <c r="J208" s="109" t="str">
        <f>IF(A208="","",(VLOOKUP(A208,MATRIZASPECTOS[],10,FALSE)))</f>
        <v>Situación de emergencia</v>
      </c>
      <c r="K208" s="109" t="str">
        <f>IF($A208="","",(VLOOKUP($A208,MATRIZASPECTOS[],14,FALSE)))</f>
        <v>Residuos infecciosos o de riesgo biológico</v>
      </c>
      <c r="L208" s="110" t="str">
        <f>IF($A208="","",(VLOOKUP($A208,MATRIZASPECTOS[],15,FALSE)))</f>
        <v>5. Uso de los productos y servicios</v>
      </c>
      <c r="M208" s="165">
        <f>IF($A208="","",(VLOOKUP($A208,MATRIZASPECTOS[],26,FALSE)))</f>
        <v>3</v>
      </c>
      <c r="N208" s="162">
        <f>IF($A208="","",(VLOOKUP($A208,MATRIZASPECTOS[],44,FALSE)))</f>
        <v>3</v>
      </c>
      <c r="O208" s="162">
        <f>IF($A208="","",(VLOOKUP($A208,MATRIZASPECTOS[],62,FALSE)))</f>
        <v>3</v>
      </c>
      <c r="P208" s="109"/>
      <c r="Q208" s="109"/>
      <c r="R208" s="226"/>
    </row>
    <row r="209" spans="1:18" ht="27.75" thickBot="1" x14ac:dyDescent="0.3">
      <c r="A209" s="15">
        <v>206</v>
      </c>
      <c r="B209" s="76" t="str">
        <f>IF(A209="","",(VLOOKUP(A209,MATRIZASPECTOS[],2,FALSE)))</f>
        <v>Seguridad Minera</v>
      </c>
      <c r="C209" s="76" t="str">
        <f>IF(A209="","",(VLOOKUP(A209,MATRIZASPECTOS[],3,FALSE)))</f>
        <v>Generación de residuos</v>
      </c>
      <c r="D209" s="107" t="str">
        <f>IF(A209="","",(VLOOKUP(A209,MATRIZASPECTOS[],4,FALSE)))</f>
        <v>Contaminación por generación de residuos peligrosos</v>
      </c>
      <c r="E209" s="108" t="str">
        <f>IF(A209="","",(VLOOKUP(A209,MATRIZASPECTOS[],6,FALSE)))</f>
        <v>PAR</v>
      </c>
      <c r="F209" s="109" t="str">
        <f>IF($A209="","",(VLOOKUP($A209,MATRIZASPECTOS[],7,FALSE)))</f>
        <v>Sede Central - Bogotá</v>
      </c>
      <c r="G209" s="109" t="str">
        <f>IF($A209="","",(VLOOKUP($A209,MATRIZASPECTOS[],8,FALSE)))</f>
        <v>Torre 4 - Piso 8</v>
      </c>
      <c r="H209" s="109" t="str">
        <f>IF($A209="","",(VLOOKUP($A209,MATRIZASPECTOS[],18,FALSE)))</f>
        <v>Negativo</v>
      </c>
      <c r="I209" s="109" t="str">
        <f>IF(A209="","",(VLOOKUP(A209,MATRIZASPECTOS[],19,FALSE)))</f>
        <v>Geológico - suelo</v>
      </c>
      <c r="J209" s="109" t="str">
        <f>IF(A209="","",(VLOOKUP(A209,MATRIZASPECTOS[],10,FALSE)))</f>
        <v>Situación de emergencia</v>
      </c>
      <c r="K209" s="109" t="str">
        <f>IF($A209="","",(VLOOKUP($A209,MATRIZASPECTOS[],14,FALSE)))</f>
        <v>Residuos peligrosos</v>
      </c>
      <c r="L209" s="110" t="str">
        <f>IF($A209="","",(VLOOKUP($A209,MATRIZASPECTOS[],15,FALSE)))</f>
        <v>5. Uso de los productos y servicios</v>
      </c>
      <c r="M209" s="165">
        <f>IF($A209="","",(VLOOKUP($A209,MATRIZASPECTOS[],26,FALSE)))</f>
        <v>9</v>
      </c>
      <c r="N209" s="162">
        <f>IF($A209="","",(VLOOKUP($A209,MATRIZASPECTOS[],44,FALSE)))</f>
        <v>9</v>
      </c>
      <c r="O209" s="162">
        <f>IF($A209="","",(VLOOKUP($A209,MATRIZASPECTOS[],62,FALSE)))</f>
        <v>9</v>
      </c>
      <c r="P209" s="109"/>
      <c r="Q209" s="109"/>
      <c r="R209" s="226"/>
    </row>
    <row r="210" spans="1:18" ht="26.25" thickBot="1" x14ac:dyDescent="0.3">
      <c r="A210" s="15">
        <v>207</v>
      </c>
      <c r="B210" s="76" t="str">
        <f>IF(A210="","",(VLOOKUP(A210,MATRIZASPECTOS[],2,FALSE)))</f>
        <v>Seguridad Minera</v>
      </c>
      <c r="C210" s="76" t="str">
        <f>IF(A210="","",(VLOOKUP(A210,MATRIZASPECTOS[],3,FALSE)))</f>
        <v>Generación de derrames</v>
      </c>
      <c r="D210" s="107" t="str">
        <f>IF(A210="","",(VLOOKUP(A210,MATRIZASPECTOS[],4,FALSE)))</f>
        <v>Contaminación del suelo</v>
      </c>
      <c r="E210" s="108" t="str">
        <f>IF(A210="","",(VLOOKUP(A210,MATRIZASPECTOS[],6,FALSE)))</f>
        <v>PAR</v>
      </c>
      <c r="F210" s="109" t="str">
        <f>IF($A210="","",(VLOOKUP($A210,MATRIZASPECTOS[],7,FALSE)))</f>
        <v>Sede Central - Bogotá</v>
      </c>
      <c r="G210" s="109" t="str">
        <f>IF($A210="","",(VLOOKUP($A210,MATRIZASPECTOS[],8,FALSE)))</f>
        <v>Torre 4 - Piso 8</v>
      </c>
      <c r="H210" s="109" t="str">
        <f>IF($A210="","",(VLOOKUP($A210,MATRIZASPECTOS[],18,FALSE)))</f>
        <v>Negativo</v>
      </c>
      <c r="I210" s="109" t="str">
        <f>IF(A210="","",(VLOOKUP(A210,MATRIZASPECTOS[],19,FALSE)))</f>
        <v>Geológico - suelo</v>
      </c>
      <c r="J210" s="109" t="str">
        <f>IF(A210="","",(VLOOKUP(A210,MATRIZASPECTOS[],10,FALSE)))</f>
        <v>Situación de emergencia</v>
      </c>
      <c r="K210" s="109" t="str">
        <f>IF($A210="","",(VLOOKUP($A210,MATRIZASPECTOS[],14,FALSE)))</f>
        <v>Derrames</v>
      </c>
      <c r="L210" s="110" t="str">
        <f>IF($A210="","",(VLOOKUP($A210,MATRIZASPECTOS[],15,FALSE)))</f>
        <v>5. Uso de los productos y servicios</v>
      </c>
      <c r="M210" s="165">
        <f>IF($A210="","",(VLOOKUP($A210,MATRIZASPECTOS[],26,FALSE)))</f>
        <v>15</v>
      </c>
      <c r="N210" s="162">
        <f>IF($A210="","",(VLOOKUP($A210,MATRIZASPECTOS[],44,FALSE)))</f>
        <v>15</v>
      </c>
      <c r="O210" s="162">
        <f>IF($A210="","",(VLOOKUP($A210,MATRIZASPECTOS[],62,FALSE)))</f>
        <v>15</v>
      </c>
      <c r="P210" s="109"/>
      <c r="Q210" s="109"/>
      <c r="R210" s="226"/>
    </row>
    <row r="211" spans="1:18" ht="36.75" thickBot="1" x14ac:dyDescent="0.3">
      <c r="A211" s="15">
        <v>208</v>
      </c>
      <c r="B211" s="76" t="str">
        <f>IF(A211="","",(VLOOKUP(A211,MATRIZASPECTOS[],2,FALSE)))</f>
        <v>Seguridad Minera</v>
      </c>
      <c r="C211" s="76" t="str">
        <f>IF(A211="","",(VLOOKUP(A211,MATRIZASPECTOS[],3,FALSE)))</f>
        <v>Generación de vertimientos</v>
      </c>
      <c r="D211" s="107" t="str">
        <f>IF(A211="","",(VLOOKUP(A211,MATRIZASPECTOS[],4,FALSE)))</f>
        <v>Contaminación por descarga de aguas residuales no domésticas</v>
      </c>
      <c r="E211" s="108" t="str">
        <f>IF(A211="","",(VLOOKUP(A211,MATRIZASPECTOS[],6,FALSE)))</f>
        <v>PAR</v>
      </c>
      <c r="F211" s="109" t="str">
        <f>IF($A211="","",(VLOOKUP($A211,MATRIZASPECTOS[],7,FALSE)))</f>
        <v>Sede Central - Bogotá</v>
      </c>
      <c r="G211" s="109" t="str">
        <f>IF($A211="","",(VLOOKUP($A211,MATRIZASPECTOS[],8,FALSE)))</f>
        <v>Torre 4 - Piso 8</v>
      </c>
      <c r="H211" s="109" t="str">
        <f>IF($A211="","",(VLOOKUP($A211,MATRIZASPECTOS[],18,FALSE)))</f>
        <v>Negativo</v>
      </c>
      <c r="I211" s="109" t="str">
        <f>IF(A211="","",(VLOOKUP(A211,MATRIZASPECTOS[],19,FALSE)))</f>
        <v>Hidrológico - agua</v>
      </c>
      <c r="J211" s="109" t="str">
        <f>IF(A211="","",(VLOOKUP(A211,MATRIZASPECTOS[],10,FALSE)))</f>
        <v>Situación de emergencia</v>
      </c>
      <c r="K211" s="109" t="str">
        <f>IF($A211="","",(VLOOKUP($A211,MATRIZASPECTOS[],14,FALSE)))</f>
        <v>Vertimientos no deseados</v>
      </c>
      <c r="L211" s="110" t="str">
        <f>IF($A211="","",(VLOOKUP($A211,MATRIZASPECTOS[],15,FALSE)))</f>
        <v>5. Uso de los productos y servicios</v>
      </c>
      <c r="M211" s="165">
        <f>IF($A211="","",(VLOOKUP($A211,MATRIZASPECTOS[],26,FALSE)))</f>
        <v>15</v>
      </c>
      <c r="N211" s="162">
        <f>IF($A211="","",(VLOOKUP($A211,MATRIZASPECTOS[],44,FALSE)))</f>
        <v>15</v>
      </c>
      <c r="O211" s="162">
        <f>IF($A211="","",(VLOOKUP($A211,MATRIZASPECTOS[],62,FALSE)))</f>
        <v>15</v>
      </c>
      <c r="P211" s="109"/>
      <c r="Q211" s="109"/>
      <c r="R211" s="226"/>
    </row>
    <row r="212" spans="1:18" ht="27.75" thickBot="1" x14ac:dyDescent="0.3">
      <c r="A212" s="15">
        <v>209</v>
      </c>
      <c r="B212" s="76" t="str">
        <f>IF(A212="","",(VLOOKUP(A212,MATRIZASPECTOS[],2,FALSE)))</f>
        <v>Gestión Integral de la Información Minera</v>
      </c>
      <c r="C212" s="76" t="str">
        <f>IF(A212="","",(VLOOKUP(A212,MATRIZASPECTOS[],3,FALSE)))</f>
        <v>Consumo del recurso hídrico</v>
      </c>
      <c r="D212" s="107" t="str">
        <f>IF(A212="","",(VLOOKUP(A212,MATRIZASPECTOS[],4,FALSE)))</f>
        <v>Agotamiento del recurso hídrico</v>
      </c>
      <c r="E212" s="108" t="str">
        <f>IF(A212="","",(VLOOKUP(A212,MATRIZASPECTOS[],6,FALSE)))</f>
        <v>PAR</v>
      </c>
      <c r="F212" s="109" t="str">
        <f>IF($A212="","",(VLOOKUP($A212,MATRIZASPECTOS[],7,FALSE)))</f>
        <v>Sede Central - Bogotá</v>
      </c>
      <c r="G212" s="109" t="str">
        <f>IF($A212="","",(VLOOKUP($A212,MATRIZASPECTOS[],8,FALSE)))</f>
        <v>Torre 4 - Piso 8</v>
      </c>
      <c r="H212" s="109" t="str">
        <f>IF($A212="","",(VLOOKUP($A212,MATRIZASPECTOS[],18,FALSE)))</f>
        <v>Negativo</v>
      </c>
      <c r="I212" s="109" t="str">
        <f>IF(A212="","",(VLOOKUP(A212,MATRIZASPECTOS[],19,FALSE)))</f>
        <v>Hidrológico - agua</v>
      </c>
      <c r="J212" s="109" t="str">
        <f>IF(A212="","",(VLOOKUP(A212,MATRIZASPECTOS[],10,FALSE)))</f>
        <v>Normal</v>
      </c>
      <c r="K212" s="109" t="str">
        <f>IF($A212="","",(VLOOKUP($A212,MATRIZASPECTOS[],14,FALSE)))</f>
        <v>Agua potable</v>
      </c>
      <c r="L212" s="110" t="str">
        <f>IF($A212="","",(VLOOKUP($A212,MATRIZASPECTOS[],15,FALSE)))</f>
        <v>5. Uso de los productos y servicios</v>
      </c>
      <c r="M212" s="165">
        <f>IF($A212="","",(VLOOKUP($A212,MATRIZASPECTOS[],26,FALSE)))</f>
        <v>9</v>
      </c>
      <c r="N212" s="162">
        <f>IF($A212="","",(VLOOKUP($A212,MATRIZASPECTOS[],44,FALSE)))</f>
        <v>9</v>
      </c>
      <c r="O212" s="162">
        <f>IF($A212="","",(VLOOKUP($A212,MATRIZASPECTOS[],62,FALSE)))</f>
        <v>3</v>
      </c>
      <c r="P212" s="109"/>
      <c r="Q212" s="109"/>
      <c r="R212" s="226"/>
    </row>
    <row r="213" spans="1:18" ht="27.75" thickBot="1" x14ac:dyDescent="0.3">
      <c r="A213" s="15">
        <v>210</v>
      </c>
      <c r="B213" s="76" t="str">
        <f>IF(A213="","",(VLOOKUP(A213,MATRIZASPECTOS[],2,FALSE)))</f>
        <v>Gestión Integral de la Información Minera</v>
      </c>
      <c r="C213" s="76" t="str">
        <f>IF(A213="","",(VLOOKUP(A213,MATRIZASPECTOS[],3,FALSE)))</f>
        <v>Consumo del recurso hídrico</v>
      </c>
      <c r="D213" s="107" t="str">
        <f>IF(A213="","",(VLOOKUP(A213,MATRIZASPECTOS[],4,FALSE)))</f>
        <v>Agotamiento del recurso hídrico</v>
      </c>
      <c r="E213" s="108" t="str">
        <f>IF(A213="","",(VLOOKUP(A213,MATRIZASPECTOS[],6,FALSE)))</f>
        <v>PAR</v>
      </c>
      <c r="F213" s="109" t="str">
        <f>IF($A213="","",(VLOOKUP($A213,MATRIZASPECTOS[],7,FALSE)))</f>
        <v>Sede Central - Bogotá</v>
      </c>
      <c r="G213" s="109" t="str">
        <f>IF($A213="","",(VLOOKUP($A213,MATRIZASPECTOS[],8,FALSE)))</f>
        <v>Torre 4 - Piso 8</v>
      </c>
      <c r="H213" s="109" t="str">
        <f>IF($A213="","",(VLOOKUP($A213,MATRIZASPECTOS[],18,FALSE)))</f>
        <v>Negativo</v>
      </c>
      <c r="I213" s="109" t="str">
        <f>IF(A213="","",(VLOOKUP(A213,MATRIZASPECTOS[],19,FALSE)))</f>
        <v>Hidrológico - agua</v>
      </c>
      <c r="J213" s="109" t="str">
        <f>IF(A213="","",(VLOOKUP(A213,MATRIZASPECTOS[],10,FALSE)))</f>
        <v>Normal</v>
      </c>
      <c r="K213" s="109" t="str">
        <f>IF($A213="","",(VLOOKUP($A213,MATRIZASPECTOS[],14,FALSE)))</f>
        <v>Agua no potable</v>
      </c>
      <c r="L213" s="110" t="str">
        <f>IF($A213="","",(VLOOKUP($A213,MATRIZASPECTOS[],15,FALSE)))</f>
        <v>5. Uso de los productos y servicios</v>
      </c>
      <c r="M213" s="165">
        <f>IF($A213="","",(VLOOKUP($A213,MATRIZASPECTOS[],26,FALSE)))</f>
        <v>1</v>
      </c>
      <c r="N213" s="162">
        <f>IF($A213="","",(VLOOKUP($A213,MATRIZASPECTOS[],44,FALSE)))</f>
        <v>1</v>
      </c>
      <c r="O213" s="162">
        <f>IF($A213="","",(VLOOKUP($A213,MATRIZASPECTOS[],62,FALSE)))</f>
        <v>1</v>
      </c>
      <c r="P213" s="109"/>
      <c r="Q213" s="109"/>
      <c r="R213" s="226"/>
    </row>
    <row r="214" spans="1:18" ht="27.75" thickBot="1" x14ac:dyDescent="0.3">
      <c r="A214" s="15">
        <v>211</v>
      </c>
      <c r="B214" s="76" t="str">
        <f>IF(A214="","",(VLOOKUP(A214,MATRIZASPECTOS[],2,FALSE)))</f>
        <v>Gestión Integral de la Información Minera</v>
      </c>
      <c r="C214" s="76" t="str">
        <f>IF(A214="","",(VLOOKUP(A214,MATRIZASPECTOS[],3,FALSE)))</f>
        <v>Consumo de energía eléctrica</v>
      </c>
      <c r="D214" s="107" t="str">
        <f>IF(A214="","",(VLOOKUP(A214,MATRIZASPECTOS[],4,FALSE)))</f>
        <v>Presión sobre el recurso energético eléctrico</v>
      </c>
      <c r="E214" s="108" t="str">
        <f>IF(A214="","",(VLOOKUP(A214,MATRIZASPECTOS[],6,FALSE)))</f>
        <v>PAR</v>
      </c>
      <c r="F214" s="109" t="str">
        <f>IF($A214="","",(VLOOKUP($A214,MATRIZASPECTOS[],7,FALSE)))</f>
        <v>Sede Central - Bogotá</v>
      </c>
      <c r="G214" s="109" t="str">
        <f>IF($A214="","",(VLOOKUP($A214,MATRIZASPECTOS[],8,FALSE)))</f>
        <v>Torre 4 - Piso 8</v>
      </c>
      <c r="H214" s="109" t="str">
        <f>IF($A214="","",(VLOOKUP($A214,MATRIZASPECTOS[],18,FALSE)))</f>
        <v>Negativo</v>
      </c>
      <c r="I214" s="109" t="str">
        <f>IF(A214="","",(VLOOKUP(A214,MATRIZASPECTOS[],19,FALSE)))</f>
        <v>Hidrológico - agua</v>
      </c>
      <c r="J214" s="109" t="str">
        <f>IF(A214="","",(VLOOKUP(A214,MATRIZASPECTOS[],10,FALSE)))</f>
        <v>Normal</v>
      </c>
      <c r="K214" s="109" t="str">
        <f>IF($A214="","",(VLOOKUP($A214,MATRIZASPECTOS[],14,FALSE)))</f>
        <v>Energía eléctrica</v>
      </c>
      <c r="L214" s="110" t="str">
        <f>IF($A214="","",(VLOOKUP($A214,MATRIZASPECTOS[],15,FALSE)))</f>
        <v>5. Uso de los productos y servicios</v>
      </c>
      <c r="M214" s="165">
        <f>IF($A214="","",(VLOOKUP($A214,MATRIZASPECTOS[],26,FALSE)))</f>
        <v>25</v>
      </c>
      <c r="N214" s="162">
        <f>IF($A214="","",(VLOOKUP($A214,MATRIZASPECTOS[],44,FALSE)))</f>
        <v>27.632916908773968</v>
      </c>
      <c r="O214" s="162">
        <f>IF($A214="","",(VLOOKUP($A214,MATRIZASPECTOS[],62,FALSE)))</f>
        <v>25.179890141528624</v>
      </c>
      <c r="P214" s="109"/>
      <c r="Q214" s="109"/>
      <c r="R214" s="226"/>
    </row>
    <row r="215" spans="1:18" ht="36.75" thickBot="1" x14ac:dyDescent="0.3">
      <c r="A215" s="15">
        <v>212</v>
      </c>
      <c r="B215" s="76" t="str">
        <f>IF(A215="","",(VLOOKUP(A215,MATRIZASPECTOS[],2,FALSE)))</f>
        <v>Gestión Integral de la Información Minera</v>
      </c>
      <c r="C215" s="76" t="str">
        <f>IF(A215="","",(VLOOKUP(A215,MATRIZASPECTOS[],3,FALSE)))</f>
        <v>Consumo de materias primas e insumos</v>
      </c>
      <c r="D215" s="107" t="str">
        <f>IF(A215="","",(VLOOKUP(A215,MATRIZASPECTOS[],4,FALSE)))</f>
        <v>Agotamiento de los recursos naturales no renovables</v>
      </c>
      <c r="E215" s="108" t="str">
        <f>IF(A215="","",(VLOOKUP(A215,MATRIZASPECTOS[],6,FALSE)))</f>
        <v>PAR</v>
      </c>
      <c r="F215" s="109" t="str">
        <f>IF($A215="","",(VLOOKUP($A215,MATRIZASPECTOS[],7,FALSE)))</f>
        <v>Sede Central - Bogotá</v>
      </c>
      <c r="G215" s="109" t="str">
        <f>IF($A215="","",(VLOOKUP($A215,MATRIZASPECTOS[],8,FALSE)))</f>
        <v>Torre 4 - Piso 8</v>
      </c>
      <c r="H215" s="109" t="str">
        <f>IF($A215="","",(VLOOKUP($A215,MATRIZASPECTOS[],18,FALSE)))</f>
        <v>Negativo</v>
      </c>
      <c r="I215" s="109" t="str">
        <f>IF(A215="","",(VLOOKUP(A215,MATRIZASPECTOS[],19,FALSE)))</f>
        <v>Biológico - biodiversidad</v>
      </c>
      <c r="J215" s="109" t="str">
        <f>IF(A215="","",(VLOOKUP(A215,MATRIZASPECTOS[],10,FALSE)))</f>
        <v>Normal</v>
      </c>
      <c r="K215" s="109" t="str">
        <f>IF($A215="","",(VLOOKUP($A215,MATRIZASPECTOS[],14,FALSE)))</f>
        <v>Papel</v>
      </c>
      <c r="L215" s="110" t="str">
        <f>IF($A215="","",(VLOOKUP($A215,MATRIZASPECTOS[],15,FALSE)))</f>
        <v>1. Adquisición y movilización de insumos y equipos</v>
      </c>
      <c r="M215" s="165">
        <f>IF($A215="","",(VLOOKUP($A215,MATRIZASPECTOS[],26,FALSE)))</f>
        <v>15</v>
      </c>
      <c r="N215" s="162">
        <f>IF($A215="","",(VLOOKUP($A215,MATRIZASPECTOS[],44,FALSE)))</f>
        <v>15</v>
      </c>
      <c r="O215" s="162">
        <f>IF($A215="","",(VLOOKUP($A215,MATRIZASPECTOS[],62,FALSE)))</f>
        <v>9</v>
      </c>
      <c r="P215" s="109"/>
      <c r="Q215" s="109"/>
      <c r="R215" s="226"/>
    </row>
    <row r="216" spans="1:18" ht="36.75" thickBot="1" x14ac:dyDescent="0.3">
      <c r="A216" s="15">
        <v>213</v>
      </c>
      <c r="B216" s="76" t="str">
        <f>IF(A216="","",(VLOOKUP(A216,MATRIZASPECTOS[],2,FALSE)))</f>
        <v>Gestión Integral de la Información Minera</v>
      </c>
      <c r="C216" s="76" t="str">
        <f>IF(A216="","",(VLOOKUP(A216,MATRIZASPECTOS[],3,FALSE)))</f>
        <v>Consumo de materias primas e insumos</v>
      </c>
      <c r="D216" s="107" t="str">
        <f>IF(A216="","",(VLOOKUP(A216,MATRIZASPECTOS[],4,FALSE)))</f>
        <v>Agotamiento general de los recursos naturales</v>
      </c>
      <c r="E216" s="108" t="str">
        <f>IF(A216="","",(VLOOKUP(A216,MATRIZASPECTOS[],6,FALSE)))</f>
        <v>PAR</v>
      </c>
      <c r="F216" s="109" t="str">
        <f>IF($A216="","",(VLOOKUP($A216,MATRIZASPECTOS[],7,FALSE)))</f>
        <v>Sede Central - Bogotá</v>
      </c>
      <c r="G216" s="109" t="str">
        <f>IF($A216="","",(VLOOKUP($A216,MATRIZASPECTOS[],8,FALSE)))</f>
        <v>Torre 4 - Piso 8</v>
      </c>
      <c r="H216" s="109" t="str">
        <f>IF($A216="","",(VLOOKUP($A216,MATRIZASPECTOS[],18,FALSE)))</f>
        <v>Negativo</v>
      </c>
      <c r="I216" s="109" t="str">
        <f>IF(A216="","",(VLOOKUP(A216,MATRIZASPECTOS[],19,FALSE)))</f>
        <v>Biológico - biodiversidad</v>
      </c>
      <c r="J216" s="109" t="str">
        <f>IF(A216="","",(VLOOKUP(A216,MATRIZASPECTOS[],10,FALSE)))</f>
        <v>Normal</v>
      </c>
      <c r="K216" s="109" t="str">
        <f>IF($A216="","",(VLOOKUP($A216,MATRIZASPECTOS[],14,FALSE)))</f>
        <v>Elementos pequeños de oficina</v>
      </c>
      <c r="L216" s="110" t="str">
        <f>IF($A216="","",(VLOOKUP($A216,MATRIZASPECTOS[],15,FALSE)))</f>
        <v>1. Adquisición y movilización de insumos y equipos</v>
      </c>
      <c r="M216" s="165">
        <f>IF($A216="","",(VLOOKUP($A216,MATRIZASPECTOS[],26,FALSE)))</f>
        <v>3</v>
      </c>
      <c r="N216" s="162">
        <f>IF($A216="","",(VLOOKUP($A216,MATRIZASPECTOS[],44,FALSE)))</f>
        <v>3</v>
      </c>
      <c r="O216" s="162">
        <f>IF($A216="","",(VLOOKUP($A216,MATRIZASPECTOS[],62,FALSE)))</f>
        <v>1</v>
      </c>
      <c r="P216" s="109"/>
      <c r="Q216" s="109"/>
      <c r="R216" s="226"/>
    </row>
    <row r="217" spans="1:18" ht="36.75" thickBot="1" x14ac:dyDescent="0.3">
      <c r="A217" s="15">
        <v>214</v>
      </c>
      <c r="B217" s="76" t="str">
        <f>IF(A217="","",(VLOOKUP(A217,MATRIZASPECTOS[],2,FALSE)))</f>
        <v>Gestión Integral de la Información Minera</v>
      </c>
      <c r="C217" s="76" t="str">
        <f>IF(A217="","",(VLOOKUP(A217,MATRIZASPECTOS[],3,FALSE)))</f>
        <v>Consumo de materias primas e insumos</v>
      </c>
      <c r="D217" s="107" t="str">
        <f>IF(A217="","",(VLOOKUP(A217,MATRIZASPECTOS[],4,FALSE)))</f>
        <v>Agotamiento de los recursos naturales no renovables</v>
      </c>
      <c r="E217" s="108" t="str">
        <f>IF(A217="","",(VLOOKUP(A217,MATRIZASPECTOS[],6,FALSE)))</f>
        <v>PAR</v>
      </c>
      <c r="F217" s="109" t="str">
        <f>IF($A217="","",(VLOOKUP($A217,MATRIZASPECTOS[],7,FALSE)))</f>
        <v>Sede Central - Bogotá</v>
      </c>
      <c r="G217" s="109" t="str">
        <f>IF($A217="","",(VLOOKUP($A217,MATRIZASPECTOS[],8,FALSE)))</f>
        <v>Torre 4 - Piso 8</v>
      </c>
      <c r="H217" s="109" t="str">
        <f>IF($A217="","",(VLOOKUP($A217,MATRIZASPECTOS[],18,FALSE)))</f>
        <v>Negativo</v>
      </c>
      <c r="I217" s="109" t="str">
        <f>IF(A217="","",(VLOOKUP(A217,MATRIZASPECTOS[],19,FALSE)))</f>
        <v>Biológico - biodiversidad</v>
      </c>
      <c r="J217" s="109" t="str">
        <f>IF(A217="","",(VLOOKUP(A217,MATRIZASPECTOS[],10,FALSE)))</f>
        <v>Normal</v>
      </c>
      <c r="K217" s="109" t="str">
        <f>IF($A217="","",(VLOOKUP($A217,MATRIZASPECTOS[],14,FALSE)))</f>
        <v>Movilización terrestre</v>
      </c>
      <c r="L217" s="110" t="str">
        <f>IF($A217="","",(VLOOKUP($A217,MATRIZASPECTOS[],15,FALSE)))</f>
        <v>2. Movilización para el desarrollo de actividades</v>
      </c>
      <c r="M217" s="165">
        <f>IF($A217="","",(VLOOKUP($A217,MATRIZASPECTOS[],26,FALSE)))</f>
        <v>15</v>
      </c>
      <c r="N217" s="162">
        <f>IF($A217="","",(VLOOKUP($A217,MATRIZASPECTOS[],44,FALSE)))</f>
        <v>15</v>
      </c>
      <c r="O217" s="162">
        <f>IF($A217="","",(VLOOKUP($A217,MATRIZASPECTOS[],62,FALSE)))</f>
        <v>9</v>
      </c>
      <c r="P217" s="109"/>
      <c r="Q217" s="109"/>
      <c r="R217" s="226"/>
    </row>
    <row r="218" spans="1:18" ht="36.75" thickBot="1" x14ac:dyDescent="0.3">
      <c r="A218" s="15">
        <v>215</v>
      </c>
      <c r="B218" s="76" t="str">
        <f>IF(A218="","",(VLOOKUP(A218,MATRIZASPECTOS[],2,FALSE)))</f>
        <v>Gestión Integral de la Información Minera</v>
      </c>
      <c r="C218" s="76" t="str">
        <f>IF(A218="","",(VLOOKUP(A218,MATRIZASPECTOS[],3,FALSE)))</f>
        <v>Consumo de materias primas e insumos</v>
      </c>
      <c r="D218" s="107" t="str">
        <f>IF(A218="","",(VLOOKUP(A218,MATRIZASPECTOS[],4,FALSE)))</f>
        <v>Agotamiento de los recursos naturales no renovables</v>
      </c>
      <c r="E218" s="108" t="str">
        <f>IF(A218="","",(VLOOKUP(A218,MATRIZASPECTOS[],6,FALSE)))</f>
        <v>PAR</v>
      </c>
      <c r="F218" s="109" t="str">
        <f>IF($A218="","",(VLOOKUP($A218,MATRIZASPECTOS[],7,FALSE)))</f>
        <v>Sede Central - Bogotá</v>
      </c>
      <c r="G218" s="109" t="str">
        <f>IF($A218="","",(VLOOKUP($A218,MATRIZASPECTOS[],8,FALSE)))</f>
        <v>Torre 4 - Piso 8</v>
      </c>
      <c r="H218" s="109" t="str">
        <f>IF($A218="","",(VLOOKUP($A218,MATRIZASPECTOS[],18,FALSE)))</f>
        <v>Negativo</v>
      </c>
      <c r="I218" s="109" t="str">
        <f>IF(A218="","",(VLOOKUP(A218,MATRIZASPECTOS[],19,FALSE)))</f>
        <v>Biológico - biodiversidad</v>
      </c>
      <c r="J218" s="109" t="str">
        <f>IF(A218="","",(VLOOKUP(A218,MATRIZASPECTOS[],10,FALSE)))</f>
        <v>Normal</v>
      </c>
      <c r="K218" s="109" t="str">
        <f>IF($A218="","",(VLOOKUP($A218,MATRIZASPECTOS[],14,FALSE)))</f>
        <v>Movilización aérea</v>
      </c>
      <c r="L218" s="110" t="str">
        <f>IF($A218="","",(VLOOKUP($A218,MATRIZASPECTOS[],15,FALSE)))</f>
        <v>2. Movilización para el desarrollo de actividades</v>
      </c>
      <c r="M218" s="165">
        <f>IF($A218="","",(VLOOKUP($A218,MATRIZASPECTOS[],26,FALSE)))</f>
        <v>15</v>
      </c>
      <c r="N218" s="162">
        <f>IF($A218="","",(VLOOKUP($A218,MATRIZASPECTOS[],44,FALSE)))</f>
        <v>15</v>
      </c>
      <c r="O218" s="162">
        <f>IF($A218="","",(VLOOKUP($A218,MATRIZASPECTOS[],62,FALSE)))</f>
        <v>9</v>
      </c>
      <c r="P218" s="109"/>
      <c r="Q218" s="109"/>
      <c r="R218" s="226"/>
    </row>
    <row r="219" spans="1:18" ht="36.75" thickBot="1" x14ac:dyDescent="0.3">
      <c r="A219" s="15">
        <v>216</v>
      </c>
      <c r="B219" s="76" t="str">
        <f>IF(A219="","",(VLOOKUP(A219,MATRIZASPECTOS[],2,FALSE)))</f>
        <v>Gestión Integral de la Información Minera</v>
      </c>
      <c r="C219" s="76" t="str">
        <f>IF(A219="","",(VLOOKUP(A219,MATRIZASPECTOS[],3,FALSE)))</f>
        <v>Consumo de materias primas e insumos</v>
      </c>
      <c r="D219" s="107" t="str">
        <f>IF(A219="","",(VLOOKUP(A219,MATRIZASPECTOS[],4,FALSE)))</f>
        <v>Agotamiento general de los recursos naturales</v>
      </c>
      <c r="E219" s="108" t="str">
        <f>IF(A219="","",(VLOOKUP(A219,MATRIZASPECTOS[],6,FALSE)))</f>
        <v>PAR</v>
      </c>
      <c r="F219" s="109" t="str">
        <f>IF($A219="","",(VLOOKUP($A219,MATRIZASPECTOS[],7,FALSE)))</f>
        <v>Sede Central - Bogotá</v>
      </c>
      <c r="G219" s="109" t="str">
        <f>IF($A219="","",(VLOOKUP($A219,MATRIZASPECTOS[],8,FALSE)))</f>
        <v>Torre 4 - Piso 8</v>
      </c>
      <c r="H219" s="109" t="str">
        <f>IF($A219="","",(VLOOKUP($A219,MATRIZASPECTOS[],18,FALSE)))</f>
        <v>Negativo</v>
      </c>
      <c r="I219" s="109" t="str">
        <f>IF(A219="","",(VLOOKUP(A219,MATRIZASPECTOS[],19,FALSE)))</f>
        <v>Biológico - biodiversidad</v>
      </c>
      <c r="J219" s="109" t="str">
        <f>IF(A219="","",(VLOOKUP(A219,MATRIZASPECTOS[],10,FALSE)))</f>
        <v>Normal</v>
      </c>
      <c r="K219" s="109" t="str">
        <f>IF($A219="","",(VLOOKUP($A219,MATRIZASPECTOS[],14,FALSE)))</f>
        <v>Computadores y perifericos</v>
      </c>
      <c r="L219" s="110" t="str">
        <f>IF($A219="","",(VLOOKUP($A219,MATRIZASPECTOS[],15,FALSE)))</f>
        <v>1. Adquisición y movilización de insumos y equipos</v>
      </c>
      <c r="M219" s="165">
        <f>IF($A219="","",(VLOOKUP($A219,MATRIZASPECTOS[],26,FALSE)))</f>
        <v>5</v>
      </c>
      <c r="N219" s="162">
        <f>IF($A219="","",(VLOOKUP($A219,MATRIZASPECTOS[],44,FALSE)))</f>
        <v>5</v>
      </c>
      <c r="O219" s="162">
        <f>IF($A219="","",(VLOOKUP($A219,MATRIZASPECTOS[],62,FALSE)))</f>
        <v>5</v>
      </c>
      <c r="P219" s="109"/>
      <c r="Q219" s="109"/>
      <c r="R219" s="226"/>
    </row>
    <row r="220" spans="1:18" ht="36.75" thickBot="1" x14ac:dyDescent="0.3">
      <c r="A220" s="15">
        <v>217</v>
      </c>
      <c r="B220" s="76" t="str">
        <f>IF(A220="","",(VLOOKUP(A220,MATRIZASPECTOS[],2,FALSE)))</f>
        <v>Gestión Integral de la Información Minera</v>
      </c>
      <c r="C220" s="76" t="str">
        <f>IF(A220="","",(VLOOKUP(A220,MATRIZASPECTOS[],3,FALSE)))</f>
        <v>Consumo de materias primas e insumos</v>
      </c>
      <c r="D220" s="107" t="str">
        <f>IF(A220="","",(VLOOKUP(A220,MATRIZASPECTOS[],4,FALSE)))</f>
        <v>Agotamiento general de los recursos naturales</v>
      </c>
      <c r="E220" s="108" t="str">
        <f>IF(A220="","",(VLOOKUP(A220,MATRIZASPECTOS[],6,FALSE)))</f>
        <v>PAR</v>
      </c>
      <c r="F220" s="109" t="str">
        <f>IF($A220="","",(VLOOKUP($A220,MATRIZASPECTOS[],7,FALSE)))</f>
        <v>Sede Central - Bogotá</v>
      </c>
      <c r="G220" s="109" t="str">
        <f>IF($A220="","",(VLOOKUP($A220,MATRIZASPECTOS[],8,FALSE)))</f>
        <v>Torre 4 - Piso 8</v>
      </c>
      <c r="H220" s="109" t="str">
        <f>IF($A220="","",(VLOOKUP($A220,MATRIZASPECTOS[],18,FALSE)))</f>
        <v>Negativo</v>
      </c>
      <c r="I220" s="109" t="str">
        <f>IF(A220="","",(VLOOKUP(A220,MATRIZASPECTOS[],19,FALSE)))</f>
        <v>Biológico - biodiversidad</v>
      </c>
      <c r="J220" s="109" t="str">
        <f>IF(A220="","",(VLOOKUP(A220,MATRIZASPECTOS[],10,FALSE)))</f>
        <v>Normal</v>
      </c>
      <c r="K220" s="109" t="str">
        <f>IF($A220="","",(VLOOKUP($A220,MATRIZASPECTOS[],14,FALSE)))</f>
        <v>Mobiliario de oficina</v>
      </c>
      <c r="L220" s="110" t="str">
        <f>IF($A220="","",(VLOOKUP($A220,MATRIZASPECTOS[],15,FALSE)))</f>
        <v>1. Adquisición y movilización de insumos y equipos</v>
      </c>
      <c r="M220" s="165">
        <f>IF($A220="","",(VLOOKUP($A220,MATRIZASPECTOS[],26,FALSE)))</f>
        <v>3</v>
      </c>
      <c r="N220" s="162">
        <f>IF($A220="","",(VLOOKUP($A220,MATRIZASPECTOS[],44,FALSE)))</f>
        <v>3</v>
      </c>
      <c r="O220" s="162">
        <f>IF($A220="","",(VLOOKUP($A220,MATRIZASPECTOS[],62,FALSE)))</f>
        <v>3</v>
      </c>
      <c r="P220" s="109"/>
      <c r="Q220" s="109"/>
      <c r="R220" s="226"/>
    </row>
    <row r="221" spans="1:18" ht="27.75" thickBot="1" x14ac:dyDescent="0.3">
      <c r="A221" s="15">
        <v>218</v>
      </c>
      <c r="B221" s="76" t="str">
        <f>IF(A221="","",(VLOOKUP(A221,MATRIZASPECTOS[],2,FALSE)))</f>
        <v>Gestión Integral de la Información Minera</v>
      </c>
      <c r="C221" s="76" t="str">
        <f>IF(A221="","",(VLOOKUP(A221,MATRIZASPECTOS[],3,FALSE)))</f>
        <v>Generación de empleo</v>
      </c>
      <c r="D221" s="107" t="str">
        <f>IF(A221="","",(VLOOKUP(A221,MATRIZASPECTOS[],4,FALSE)))</f>
        <v>Desarrollo económico y social</v>
      </c>
      <c r="E221" s="108" t="str">
        <f>IF(A221="","",(VLOOKUP(A221,MATRIZASPECTOS[],6,FALSE)))</f>
        <v>PAR</v>
      </c>
      <c r="F221" s="109" t="str">
        <f>IF($A221="","",(VLOOKUP($A221,MATRIZASPECTOS[],7,FALSE)))</f>
        <v>Sede Central - Bogotá</v>
      </c>
      <c r="G221" s="109" t="str">
        <f>IF($A221="","",(VLOOKUP($A221,MATRIZASPECTOS[],8,FALSE)))</f>
        <v>Torre 4 - Piso 8</v>
      </c>
      <c r="H221" s="109" t="str">
        <f>IF($A221="","",(VLOOKUP($A221,MATRIZASPECTOS[],18,FALSE)))</f>
        <v>Positivo</v>
      </c>
      <c r="I221" s="109" t="str">
        <f>IF(A221="","",(VLOOKUP(A221,MATRIZASPECTOS[],19,FALSE)))</f>
        <v>Sociocultural - social</v>
      </c>
      <c r="J221" s="109" t="str">
        <f>IF(A221="","",(VLOOKUP(A221,MATRIZASPECTOS[],10,FALSE)))</f>
        <v>Normal</v>
      </c>
      <c r="K221" s="109" t="str">
        <f>IF($A221="","",(VLOOKUP($A221,MATRIZASPECTOS[],14,FALSE)))</f>
        <v>Recurso humano</v>
      </c>
      <c r="L221" s="110" t="str">
        <f>IF($A221="","",(VLOOKUP($A221,MATRIZASPECTOS[],15,FALSE)))</f>
        <v>5. Uso de los productos y servicios</v>
      </c>
      <c r="M221" s="165">
        <f>IF($A221="","",(VLOOKUP($A221,MATRIZASPECTOS[],26,FALSE)))</f>
        <v>15</v>
      </c>
      <c r="N221" s="162">
        <f>IF($A221="","",(VLOOKUP($A221,MATRIZASPECTOS[],44,FALSE)))</f>
        <v>15</v>
      </c>
      <c r="O221" s="162">
        <f>IF($A221="","",(VLOOKUP($A221,MATRIZASPECTOS[],62,FALSE)))</f>
        <v>15</v>
      </c>
      <c r="P221" s="109"/>
      <c r="Q221" s="109"/>
      <c r="R221" s="226"/>
    </row>
    <row r="222" spans="1:18" ht="36.75" thickBot="1" x14ac:dyDescent="0.3">
      <c r="A222" s="15">
        <v>219</v>
      </c>
      <c r="B222" s="76" t="str">
        <f>IF(A222="","",(VLOOKUP(A222,MATRIZASPECTOS[],2,FALSE)))</f>
        <v>Gestión Integral de la Información Minera</v>
      </c>
      <c r="C222" s="76" t="str">
        <f>IF(A222="","",(VLOOKUP(A222,MATRIZASPECTOS[],3,FALSE)))</f>
        <v>Generación de vertimientos</v>
      </c>
      <c r="D222" s="107" t="str">
        <f>IF(A222="","",(VLOOKUP(A222,MATRIZASPECTOS[],4,FALSE)))</f>
        <v>Contaminación por descarga de aguas residuales domésticas</v>
      </c>
      <c r="E222" s="108" t="str">
        <f>IF(A222="","",(VLOOKUP(A222,MATRIZASPECTOS[],6,FALSE)))</f>
        <v>PAR</v>
      </c>
      <c r="F222" s="109" t="str">
        <f>IF($A222="","",(VLOOKUP($A222,MATRIZASPECTOS[],7,FALSE)))</f>
        <v>Sede Central - Bogotá</v>
      </c>
      <c r="G222" s="109" t="str">
        <f>IF($A222="","",(VLOOKUP($A222,MATRIZASPECTOS[],8,FALSE)))</f>
        <v>Torre 4 - Piso 8</v>
      </c>
      <c r="H222" s="109" t="str">
        <f>IF($A222="","",(VLOOKUP($A222,MATRIZASPECTOS[],18,FALSE)))</f>
        <v>Negativo</v>
      </c>
      <c r="I222" s="109" t="str">
        <f>IF(A222="","",(VLOOKUP(A222,MATRIZASPECTOS[],19,FALSE)))</f>
        <v>Hidrológico - agua</v>
      </c>
      <c r="J222" s="109" t="str">
        <f>IF(A222="","",(VLOOKUP(A222,MATRIZASPECTOS[],10,FALSE)))</f>
        <v>Normal</v>
      </c>
      <c r="K222" s="109" t="str">
        <f>IF($A222="","",(VLOOKUP($A222,MATRIZASPECTOS[],14,FALSE)))</f>
        <v>Aguas residuales domésticas</v>
      </c>
      <c r="L222" s="110" t="str">
        <f>IF($A222="","",(VLOOKUP($A222,MATRIZASPECTOS[],15,FALSE)))</f>
        <v>5. Uso de los productos y servicios</v>
      </c>
      <c r="M222" s="165">
        <f>IF($A222="","",(VLOOKUP($A222,MATRIZASPECTOS[],26,FALSE)))</f>
        <v>15</v>
      </c>
      <c r="N222" s="162">
        <f>IF($A222="","",(VLOOKUP($A222,MATRIZASPECTOS[],44,FALSE)))</f>
        <v>15</v>
      </c>
      <c r="O222" s="162">
        <f>IF($A222="","",(VLOOKUP($A222,MATRIZASPECTOS[],62,FALSE)))</f>
        <v>3</v>
      </c>
      <c r="P222" s="109"/>
      <c r="Q222" s="109"/>
      <c r="R222" s="226"/>
    </row>
    <row r="223" spans="1:18" ht="27.75" thickBot="1" x14ac:dyDescent="0.3">
      <c r="A223" s="15">
        <v>220</v>
      </c>
      <c r="B223" s="76" t="str">
        <f>IF(A223="","",(VLOOKUP(A223,MATRIZASPECTOS[],2,FALSE)))</f>
        <v>Gestión Integral de la Información Minera</v>
      </c>
      <c r="C223" s="76" t="str">
        <f>IF(A223="","",(VLOOKUP(A223,MATRIZASPECTOS[],3,FALSE)))</f>
        <v>Generación de residuos</v>
      </c>
      <c r="D223" s="107" t="str">
        <f>IF(A223="","",(VLOOKUP(A223,MATRIZASPECTOS[],4,FALSE)))</f>
        <v>Contaminación por generación de residuos ordinarios</v>
      </c>
      <c r="E223" s="108" t="str">
        <f>IF(A223="","",(VLOOKUP(A223,MATRIZASPECTOS[],6,FALSE)))</f>
        <v>PAR</v>
      </c>
      <c r="F223" s="109" t="str">
        <f>IF($A223="","",(VLOOKUP($A223,MATRIZASPECTOS[],7,FALSE)))</f>
        <v>Sede Central - Bogotá</v>
      </c>
      <c r="G223" s="109" t="str">
        <f>IF($A223="","",(VLOOKUP($A223,MATRIZASPECTOS[],8,FALSE)))</f>
        <v>Torre 4 - Piso 8</v>
      </c>
      <c r="H223" s="109" t="str">
        <f>IF($A223="","",(VLOOKUP($A223,MATRIZASPECTOS[],18,FALSE)))</f>
        <v>Negativo</v>
      </c>
      <c r="I223" s="109" t="str">
        <f>IF(A223="","",(VLOOKUP(A223,MATRIZASPECTOS[],19,FALSE)))</f>
        <v>Geológico - suelo</v>
      </c>
      <c r="J223" s="109" t="str">
        <f>IF(A223="","",(VLOOKUP(A223,MATRIZASPECTOS[],10,FALSE)))</f>
        <v>Normal</v>
      </c>
      <c r="K223" s="109" t="str">
        <f>IF($A223="","",(VLOOKUP($A223,MATRIZASPECTOS[],14,FALSE)))</f>
        <v>Residuos ordinarios</v>
      </c>
      <c r="L223" s="110" t="str">
        <f>IF($A223="","",(VLOOKUP($A223,MATRIZASPECTOS[],15,FALSE)))</f>
        <v>5. Uso de los productos y servicios</v>
      </c>
      <c r="M223" s="165">
        <f>IF($A223="","",(VLOOKUP($A223,MATRIZASPECTOS[],26,FALSE)))</f>
        <v>25</v>
      </c>
      <c r="N223" s="162">
        <f>IF($A223="","",(VLOOKUP($A223,MATRIZASPECTOS[],44,FALSE)))</f>
        <v>19.072164948453608</v>
      </c>
      <c r="O223" s="162">
        <f>IF($A223="","",(VLOOKUP($A223,MATRIZASPECTOS[],62,FALSE)))</f>
        <v>6.2956735977634128</v>
      </c>
      <c r="P223" s="109"/>
      <c r="Q223" s="109"/>
      <c r="R223" s="226"/>
    </row>
    <row r="224" spans="1:18" ht="51.75" thickBot="1" x14ac:dyDescent="0.3">
      <c r="A224" s="15">
        <v>221</v>
      </c>
      <c r="B224" s="76" t="str">
        <f>IF(A224="","",(VLOOKUP(A224,MATRIZASPECTOS[],2,FALSE)))</f>
        <v>Gestión Integral de la Información Minera</v>
      </c>
      <c r="C224" s="76" t="str">
        <f>IF(A224="","",(VLOOKUP(A224,MATRIZASPECTOS[],3,FALSE)))</f>
        <v>Generación de residuos</v>
      </c>
      <c r="D224" s="107" t="str">
        <f>IF(A224="","",(VLOOKUP(A224,MATRIZASPECTOS[],4,FALSE)))</f>
        <v>Aprovechamiento de residuos reutilizables</v>
      </c>
      <c r="E224" s="108" t="str">
        <f>IF(A224="","",(VLOOKUP(A224,MATRIZASPECTOS[],6,FALSE)))</f>
        <v>PAR</v>
      </c>
      <c r="F224" s="109" t="str">
        <f>IF($A224="","",(VLOOKUP($A224,MATRIZASPECTOS[],7,FALSE)))</f>
        <v>Sede Central - Bogotá</v>
      </c>
      <c r="G224" s="109" t="str">
        <f>IF($A224="","",(VLOOKUP($A224,MATRIZASPECTOS[],8,FALSE)))</f>
        <v>Torre 4 - Piso 8</v>
      </c>
      <c r="H224" s="109" t="str">
        <f>IF($A224="","",(VLOOKUP($A224,MATRIZASPECTOS[],18,FALSE)))</f>
        <v>Positivo</v>
      </c>
      <c r="I224" s="109" t="str">
        <f>IF(A224="","",(VLOOKUP(A224,MATRIZASPECTOS[],19,FALSE)))</f>
        <v>Geológico - suelo</v>
      </c>
      <c r="J224" s="109" t="str">
        <f>IF(A224="","",(VLOOKUP(A224,MATRIZASPECTOS[],10,FALSE)))</f>
        <v>Normal</v>
      </c>
      <c r="K224" s="109" t="str">
        <f>IF($A224="","",(VLOOKUP($A224,MATRIZASPECTOS[],14,FALSE)))</f>
        <v>Residuos reutilizables (papel, cartón, vidrio, plástico rigido, plástico flexible)</v>
      </c>
      <c r="L224" s="110" t="str">
        <f>IF($A224="","",(VLOOKUP($A224,MATRIZASPECTOS[],15,FALSE)))</f>
        <v>5. Uso de los productos y servicios</v>
      </c>
      <c r="M224" s="165">
        <f>IF($A224="","",(VLOOKUP($A224,MATRIZASPECTOS[],26,FALSE)))</f>
        <v>15</v>
      </c>
      <c r="N224" s="162">
        <f>IF($A224="","",(VLOOKUP($A224,MATRIZASPECTOS[],44,FALSE)))</f>
        <v>15</v>
      </c>
      <c r="O224" s="162">
        <f>IF($A224="","",(VLOOKUP($A224,MATRIZASPECTOS[],62,FALSE)))</f>
        <v>9</v>
      </c>
      <c r="P224" s="109"/>
      <c r="Q224" s="109"/>
      <c r="R224" s="226"/>
    </row>
    <row r="225" spans="1:18" ht="39" thickBot="1" x14ac:dyDescent="0.3">
      <c r="A225" s="15">
        <v>222</v>
      </c>
      <c r="B225" s="76" t="str">
        <f>IF(A225="","",(VLOOKUP(A225,MATRIZASPECTOS[],2,FALSE)))</f>
        <v>Gestión Integral de la Información Minera</v>
      </c>
      <c r="C225" s="76" t="str">
        <f>IF(A225="","",(VLOOKUP(A225,MATRIZASPECTOS[],3,FALSE)))</f>
        <v>Generación de residuos</v>
      </c>
      <c r="D225" s="107" t="str">
        <f>IF(A225="","",(VLOOKUP(A225,MATRIZASPECTOS[],4,FALSE)))</f>
        <v>Aprovechamiento de residuos recuperables</v>
      </c>
      <c r="E225" s="108" t="str">
        <f>IF(A225="","",(VLOOKUP(A225,MATRIZASPECTOS[],6,FALSE)))</f>
        <v>PAR</v>
      </c>
      <c r="F225" s="109" t="str">
        <f>IF($A225="","",(VLOOKUP($A225,MATRIZASPECTOS[],7,FALSE)))</f>
        <v>Sede Central - Bogotá</v>
      </c>
      <c r="G225" s="109" t="str">
        <f>IF($A225="","",(VLOOKUP($A225,MATRIZASPECTOS[],8,FALSE)))</f>
        <v>Torre 4 - Piso 8</v>
      </c>
      <c r="H225" s="109" t="str">
        <f>IF($A225="","",(VLOOKUP($A225,MATRIZASPECTOS[],18,FALSE)))</f>
        <v>Positivo</v>
      </c>
      <c r="I225" s="109" t="str">
        <f>IF(A225="","",(VLOOKUP(A225,MATRIZASPECTOS[],19,FALSE)))</f>
        <v>Geológico - suelo</v>
      </c>
      <c r="J225" s="109" t="str">
        <f>IF(A225="","",(VLOOKUP(A225,MATRIZASPECTOS[],10,FALSE)))</f>
        <v>Normal</v>
      </c>
      <c r="K225" s="109" t="str">
        <f>IF($A225="","",(VLOOKUP($A225,MATRIZASPECTOS[],14,FALSE)))</f>
        <v>Residuos recuperables (aleaciones de distintos metales)</v>
      </c>
      <c r="L225" s="110" t="str">
        <f>IF($A225="","",(VLOOKUP($A225,MATRIZASPECTOS[],15,FALSE)))</f>
        <v>5. Uso de los productos y servicios</v>
      </c>
      <c r="M225" s="165">
        <f>IF($A225="","",(VLOOKUP($A225,MATRIZASPECTOS[],26,FALSE)))</f>
        <v>15</v>
      </c>
      <c r="N225" s="162">
        <f>IF($A225="","",(VLOOKUP($A225,MATRIZASPECTOS[],44,FALSE)))</f>
        <v>15</v>
      </c>
      <c r="O225" s="162">
        <f>IF($A225="","",(VLOOKUP($A225,MATRIZASPECTOS[],62,FALSE)))</f>
        <v>9</v>
      </c>
      <c r="P225" s="109"/>
      <c r="Q225" s="109"/>
      <c r="R225" s="226"/>
    </row>
    <row r="226" spans="1:18" ht="45.75" thickBot="1" x14ac:dyDescent="0.3">
      <c r="A226" s="15">
        <v>223</v>
      </c>
      <c r="B226" s="76" t="str">
        <f>IF(A226="","",(VLOOKUP(A226,MATRIZASPECTOS[],2,FALSE)))</f>
        <v>Gestión Integral de la Información Minera</v>
      </c>
      <c r="C226" s="76" t="str">
        <f>IF(A226="","",(VLOOKUP(A226,MATRIZASPECTOS[],3,FALSE)))</f>
        <v>Generación de residuos</v>
      </c>
      <c r="D226" s="107" t="str">
        <f>IF(A226="","",(VLOOKUP(A226,MATRIZASPECTOS[],4,FALSE)))</f>
        <v>Contaminación por generación de residuos de aparatos eléctricos y electrónicos</v>
      </c>
      <c r="E226" s="108" t="str">
        <f>IF(A226="","",(VLOOKUP(A226,MATRIZASPECTOS[],6,FALSE)))</f>
        <v>PAR</v>
      </c>
      <c r="F226" s="109" t="str">
        <f>IF($A226="","",(VLOOKUP($A226,MATRIZASPECTOS[],7,FALSE)))</f>
        <v>Sede Central - Bogotá</v>
      </c>
      <c r="G226" s="109" t="str">
        <f>IF($A226="","",(VLOOKUP($A226,MATRIZASPECTOS[],8,FALSE)))</f>
        <v>Torre 4 - Piso 8</v>
      </c>
      <c r="H226" s="109" t="str">
        <f>IF($A226="","",(VLOOKUP($A226,MATRIZASPECTOS[],18,FALSE)))</f>
        <v>Negativo</v>
      </c>
      <c r="I226" s="109" t="str">
        <f>IF(A226="","",(VLOOKUP(A226,MATRIZASPECTOS[],19,FALSE)))</f>
        <v>Geológico - suelo</v>
      </c>
      <c r="J226" s="109" t="str">
        <f>IF(A226="","",(VLOOKUP(A226,MATRIZASPECTOS[],10,FALSE)))</f>
        <v>Normal</v>
      </c>
      <c r="K226" s="109" t="str">
        <f>IF($A226="","",(VLOOKUP($A226,MATRIZASPECTOS[],14,FALSE)))</f>
        <v>Residuos de aparatos eléctricos y electrónicos</v>
      </c>
      <c r="L226" s="110" t="str">
        <f>IF($A226="","",(VLOOKUP($A226,MATRIZASPECTOS[],15,FALSE)))</f>
        <v>5. Uso de los productos y servicios</v>
      </c>
      <c r="M226" s="165">
        <f>IF($A226="","",(VLOOKUP($A226,MATRIZASPECTOS[],26,FALSE)))</f>
        <v>25</v>
      </c>
      <c r="N226" s="162">
        <f>IF($A226="","",(VLOOKUP($A226,MATRIZASPECTOS[],44,FALSE)))</f>
        <v>25</v>
      </c>
      <c r="O226" s="162">
        <f>IF($A226="","",(VLOOKUP($A226,MATRIZASPECTOS[],62,FALSE)))</f>
        <v>25</v>
      </c>
      <c r="P226" s="109"/>
      <c r="Q226" s="109"/>
      <c r="R226" s="226"/>
    </row>
    <row r="227" spans="1:18" ht="27.75" thickBot="1" x14ac:dyDescent="0.3">
      <c r="A227" s="15">
        <v>224</v>
      </c>
      <c r="B227" s="76" t="str">
        <f>IF(A227="","",(VLOOKUP(A227,MATRIZASPECTOS[],2,FALSE)))</f>
        <v>Gestión Integral de la Información Minera</v>
      </c>
      <c r="C227" s="76" t="str">
        <f>IF(A227="","",(VLOOKUP(A227,MATRIZASPECTOS[],3,FALSE)))</f>
        <v>Generación de emisiones</v>
      </c>
      <c r="D227" s="107" t="str">
        <f>IF(A227="","",(VLOOKUP(A227,MATRIZASPECTOS[],4,FALSE)))</f>
        <v>Contaminación por emisión de varios agentes clasificados</v>
      </c>
      <c r="E227" s="108" t="str">
        <f>IF(A227="","",(VLOOKUP(A227,MATRIZASPECTOS[],6,FALSE)))</f>
        <v>PAR</v>
      </c>
      <c r="F227" s="109" t="str">
        <f>IF($A227="","",(VLOOKUP($A227,MATRIZASPECTOS[],7,FALSE)))</f>
        <v>Sede Central - Bogotá</v>
      </c>
      <c r="G227" s="109" t="str">
        <f>IF($A227="","",(VLOOKUP($A227,MATRIZASPECTOS[],8,FALSE)))</f>
        <v>Torre 4 - Piso 8</v>
      </c>
      <c r="H227" s="109" t="str">
        <f>IF($A227="","",(VLOOKUP($A227,MATRIZASPECTOS[],18,FALSE)))</f>
        <v>Negativo</v>
      </c>
      <c r="I227" s="109" t="str">
        <f>IF(A227="","",(VLOOKUP(A227,MATRIZASPECTOS[],19,FALSE)))</f>
        <v>Atmosférico - aire</v>
      </c>
      <c r="J227" s="109" t="str">
        <f>IF(A227="","",(VLOOKUP(A227,MATRIZASPECTOS[],10,FALSE)))</f>
        <v>Normal</v>
      </c>
      <c r="K227" s="109" t="str">
        <f>IF($A227="","",(VLOOKUP($A227,MATRIZASPECTOS[],14,FALSE)))</f>
        <v>Emisión por combustión de transporte terrestre</v>
      </c>
      <c r="L227" s="110" t="str">
        <f>IF($A227="","",(VLOOKUP($A227,MATRIZASPECTOS[],15,FALSE)))</f>
        <v>2. Movilización para el desarrollo de actividades</v>
      </c>
      <c r="M227" s="165">
        <f>IF($A227="","",(VLOOKUP($A227,MATRIZASPECTOS[],26,FALSE)))</f>
        <v>15</v>
      </c>
      <c r="N227" s="162">
        <f>IF($A227="","",(VLOOKUP($A227,MATRIZASPECTOS[],44,FALSE)))</f>
        <v>15</v>
      </c>
      <c r="O227" s="162">
        <f>IF($A227="","",(VLOOKUP($A227,MATRIZASPECTOS[],62,FALSE)))</f>
        <v>9</v>
      </c>
      <c r="P227" s="109"/>
      <c r="Q227" s="109"/>
      <c r="R227" s="226"/>
    </row>
    <row r="228" spans="1:18" ht="27.75" thickBot="1" x14ac:dyDescent="0.3">
      <c r="A228" s="15">
        <v>225</v>
      </c>
      <c r="B228" s="76" t="str">
        <f>IF(A228="","",(VLOOKUP(A228,MATRIZASPECTOS[],2,FALSE)))</f>
        <v>Gestión Integral de la Información Minera</v>
      </c>
      <c r="C228" s="76" t="str">
        <f>IF(A228="","",(VLOOKUP(A228,MATRIZASPECTOS[],3,FALSE)))</f>
        <v>Generación de emisiones</v>
      </c>
      <c r="D228" s="107" t="str">
        <f>IF(A228="","",(VLOOKUP(A228,MATRIZASPECTOS[],4,FALSE)))</f>
        <v>Contaminación por emisión de varios agentes clasificados</v>
      </c>
      <c r="E228" s="108" t="str">
        <f>IF(A228="","",(VLOOKUP(A228,MATRIZASPECTOS[],6,FALSE)))</f>
        <v>PAR</v>
      </c>
      <c r="F228" s="109" t="str">
        <f>IF($A228="","",(VLOOKUP($A228,MATRIZASPECTOS[],7,FALSE)))</f>
        <v>Sede Central - Bogotá</v>
      </c>
      <c r="G228" s="109" t="str">
        <f>IF($A228="","",(VLOOKUP($A228,MATRIZASPECTOS[],8,FALSE)))</f>
        <v>Torre 4 - Piso 8</v>
      </c>
      <c r="H228" s="109" t="str">
        <f>IF($A228="","",(VLOOKUP($A228,MATRIZASPECTOS[],18,FALSE)))</f>
        <v>Negativo</v>
      </c>
      <c r="I228" s="109" t="str">
        <f>IF(A228="","",(VLOOKUP(A228,MATRIZASPECTOS[],19,FALSE)))</f>
        <v>Atmosférico - aire</v>
      </c>
      <c r="J228" s="109" t="str">
        <f>IF(A228="","",(VLOOKUP(A228,MATRIZASPECTOS[],10,FALSE)))</f>
        <v>Normal</v>
      </c>
      <c r="K228" s="109" t="str">
        <f>IF($A228="","",(VLOOKUP($A228,MATRIZASPECTOS[],14,FALSE)))</f>
        <v>Emisión por combustión de transporte aereo</v>
      </c>
      <c r="L228" s="110" t="str">
        <f>IF($A228="","",(VLOOKUP($A228,MATRIZASPECTOS[],15,FALSE)))</f>
        <v>2. Movilización para el desarrollo de actividades</v>
      </c>
      <c r="M228" s="165">
        <f>IF($A228="","",(VLOOKUP($A228,MATRIZASPECTOS[],26,FALSE)))</f>
        <v>15</v>
      </c>
      <c r="N228" s="162">
        <f>IF($A228="","",(VLOOKUP($A228,MATRIZASPECTOS[],44,FALSE)))</f>
        <v>15</v>
      </c>
      <c r="O228" s="162">
        <f>IF($A228="","",(VLOOKUP($A228,MATRIZASPECTOS[],62,FALSE)))</f>
        <v>9</v>
      </c>
      <c r="P228" s="109"/>
      <c r="Q228" s="109"/>
      <c r="R228" s="226"/>
    </row>
    <row r="229" spans="1:18" ht="39" thickBot="1" x14ac:dyDescent="0.3">
      <c r="A229" s="15">
        <v>226</v>
      </c>
      <c r="B229" s="76" t="str">
        <f>IF(A229="","",(VLOOKUP(A229,MATRIZASPECTOS[],2,FALSE)))</f>
        <v>Gestión Integral de la Información Minera</v>
      </c>
      <c r="C229" s="76" t="str">
        <f>IF(A229="","",(VLOOKUP(A229,MATRIZASPECTOS[],3,FALSE)))</f>
        <v>Consumo de materias primas e insumos</v>
      </c>
      <c r="D229" s="107" t="str">
        <f>IF(A229="","",(VLOOKUP(A229,MATRIZASPECTOS[],4,FALSE)))</f>
        <v>Agotamiento de los recursos naturales no renovables</v>
      </c>
      <c r="E229" s="108" t="str">
        <f>IF(A229="","",(VLOOKUP(A229,MATRIZASPECTOS[],6,FALSE)))</f>
        <v>PAR</v>
      </c>
      <c r="F229" s="109" t="str">
        <f>IF($A229="","",(VLOOKUP($A229,MATRIZASPECTOS[],7,FALSE)))</f>
        <v>Sede Central - Bogotá</v>
      </c>
      <c r="G229" s="109" t="str">
        <f>IF($A229="","",(VLOOKUP($A229,MATRIZASPECTOS[],8,FALSE)))</f>
        <v>Torre 4 - Piso 8</v>
      </c>
      <c r="H229" s="109" t="str">
        <f>IF($A229="","",(VLOOKUP($A229,MATRIZASPECTOS[],18,FALSE)))</f>
        <v>Negativo</v>
      </c>
      <c r="I229" s="109" t="str">
        <f>IF(A229="","",(VLOOKUP(A229,MATRIZASPECTOS[],19,FALSE)))</f>
        <v>Biológico - biodiversidad</v>
      </c>
      <c r="J229" s="109" t="str">
        <f>IF(A229="","",(VLOOKUP(A229,MATRIZASPECTOS[],10,FALSE)))</f>
        <v>Anormal</v>
      </c>
      <c r="K229" s="109" t="str">
        <f>IF($A229="","",(VLOOKUP($A229,MATRIZASPECTOS[],14,FALSE)))</f>
        <v>Combustible para planta generadora de energía eléctrica</v>
      </c>
      <c r="L229" s="110" t="str">
        <f>IF($A229="","",(VLOOKUP($A229,MATRIZASPECTOS[],15,FALSE)))</f>
        <v>5. Uso de los productos y servicios</v>
      </c>
      <c r="M229" s="165">
        <f>IF($A229="","",(VLOOKUP($A229,MATRIZASPECTOS[],26,FALSE)))</f>
        <v>9</v>
      </c>
      <c r="N229" s="162">
        <f>IF($A229="","",(VLOOKUP($A229,MATRIZASPECTOS[],44,FALSE)))</f>
        <v>9</v>
      </c>
      <c r="O229" s="162">
        <f>IF($A229="","",(VLOOKUP($A229,MATRIZASPECTOS[],62,FALSE)))</f>
        <v>9</v>
      </c>
      <c r="P229" s="109"/>
      <c r="Q229" s="109"/>
      <c r="R229" s="226"/>
    </row>
    <row r="230" spans="1:18" ht="39" thickBot="1" x14ac:dyDescent="0.3">
      <c r="A230" s="15">
        <v>227</v>
      </c>
      <c r="B230" s="76" t="str">
        <f>IF(A230="","",(VLOOKUP(A230,MATRIZASPECTOS[],2,FALSE)))</f>
        <v>Gestión Integral de la Información Minera</v>
      </c>
      <c r="C230" s="76" t="str">
        <f>IF(A230="","",(VLOOKUP(A230,MATRIZASPECTOS[],3,FALSE)))</f>
        <v>Generación de emisiones</v>
      </c>
      <c r="D230" s="107" t="str">
        <f>IF(A230="","",(VLOOKUP(A230,MATRIZASPECTOS[],4,FALSE)))</f>
        <v>Contaminación por emisión de contaminantes criterio</v>
      </c>
      <c r="E230" s="108" t="str">
        <f>IF(A230="","",(VLOOKUP(A230,MATRIZASPECTOS[],6,FALSE)))</f>
        <v>PAR</v>
      </c>
      <c r="F230" s="109" t="str">
        <f>IF($A230="","",(VLOOKUP($A230,MATRIZASPECTOS[],7,FALSE)))</f>
        <v>Sede Central - Bogotá</v>
      </c>
      <c r="G230" s="109" t="str">
        <f>IF($A230="","",(VLOOKUP($A230,MATRIZASPECTOS[],8,FALSE)))</f>
        <v>Torre 4 - Piso 8</v>
      </c>
      <c r="H230" s="109" t="str">
        <f>IF($A230="","",(VLOOKUP($A230,MATRIZASPECTOS[],18,FALSE)))</f>
        <v>Negativo</v>
      </c>
      <c r="I230" s="109" t="str">
        <f>IF(A230="","",(VLOOKUP(A230,MATRIZASPECTOS[],19,FALSE)))</f>
        <v>Atmosférico - aire</v>
      </c>
      <c r="J230" s="109" t="str">
        <f>IF(A230="","",(VLOOKUP(A230,MATRIZASPECTOS[],10,FALSE)))</f>
        <v>Anormal</v>
      </c>
      <c r="K230" s="109" t="str">
        <f>IF($A230="","",(VLOOKUP($A230,MATRIZASPECTOS[],14,FALSE)))</f>
        <v>Emisión por combustión de planta generadora de energía eléctrica</v>
      </c>
      <c r="L230" s="110" t="str">
        <f>IF($A230="","",(VLOOKUP($A230,MATRIZASPECTOS[],15,FALSE)))</f>
        <v>5. Uso de los productos y servicios</v>
      </c>
      <c r="M230" s="165">
        <f>IF($A230="","",(VLOOKUP($A230,MATRIZASPECTOS[],26,FALSE)))</f>
        <v>9</v>
      </c>
      <c r="N230" s="162">
        <f>IF($A230="","",(VLOOKUP($A230,MATRIZASPECTOS[],44,FALSE)))</f>
        <v>9</v>
      </c>
      <c r="O230" s="162">
        <f>IF($A230="","",(VLOOKUP($A230,MATRIZASPECTOS[],62,FALSE)))</f>
        <v>9</v>
      </c>
      <c r="P230" s="109"/>
      <c r="Q230" s="109"/>
      <c r="R230" s="226"/>
    </row>
    <row r="231" spans="1:18" ht="39" thickBot="1" x14ac:dyDescent="0.3">
      <c r="A231" s="15">
        <v>228</v>
      </c>
      <c r="B231" s="76" t="str">
        <f>IF(A231="","",(VLOOKUP(A231,MATRIZASPECTOS[],2,FALSE)))</f>
        <v>Gestión Integral de la Información Minera</v>
      </c>
      <c r="C231" s="76" t="str">
        <f>IF(A231="","",(VLOOKUP(A231,MATRIZASPECTOS[],3,FALSE)))</f>
        <v>Generación de emisiones</v>
      </c>
      <c r="D231" s="107" t="str">
        <f>IF(A231="","",(VLOOKUP(A231,MATRIZASPECTOS[],4,FALSE)))</f>
        <v>Contaminación por emisión de ruido</v>
      </c>
      <c r="E231" s="108" t="str">
        <f>IF(A231="","",(VLOOKUP(A231,MATRIZASPECTOS[],6,FALSE)))</f>
        <v>PAR</v>
      </c>
      <c r="F231" s="109" t="str">
        <f>IF($A231="","",(VLOOKUP($A231,MATRIZASPECTOS[],7,FALSE)))</f>
        <v>Sede Central - Bogotá</v>
      </c>
      <c r="G231" s="109" t="str">
        <f>IF($A231="","",(VLOOKUP($A231,MATRIZASPECTOS[],8,FALSE)))</f>
        <v>Torre 4 - Piso 8</v>
      </c>
      <c r="H231" s="109" t="str">
        <f>IF($A231="","",(VLOOKUP($A231,MATRIZASPECTOS[],18,FALSE)))</f>
        <v>Negativo</v>
      </c>
      <c r="I231" s="109" t="str">
        <f>IF(A231="","",(VLOOKUP(A231,MATRIZASPECTOS[],19,FALSE)))</f>
        <v>Atmosférico - aire</v>
      </c>
      <c r="J231" s="109" t="str">
        <f>IF(A231="","",(VLOOKUP(A231,MATRIZASPECTOS[],10,FALSE)))</f>
        <v>Anormal</v>
      </c>
      <c r="K231" s="109" t="str">
        <f>IF($A231="","",(VLOOKUP($A231,MATRIZASPECTOS[],14,FALSE)))</f>
        <v>Ruido por funcionamiento de planta generadora de energía eléctrica</v>
      </c>
      <c r="L231" s="110" t="str">
        <f>IF($A231="","",(VLOOKUP($A231,MATRIZASPECTOS[],15,FALSE)))</f>
        <v>5. Uso de los productos y servicios</v>
      </c>
      <c r="M231" s="165">
        <f>IF($A231="","",(VLOOKUP($A231,MATRIZASPECTOS[],26,FALSE)))</f>
        <v>3</v>
      </c>
      <c r="N231" s="162">
        <f>IF($A231="","",(VLOOKUP($A231,MATRIZASPECTOS[],44,FALSE)))</f>
        <v>3</v>
      </c>
      <c r="O231" s="162">
        <f>IF($A231="","",(VLOOKUP($A231,MATRIZASPECTOS[],62,FALSE)))</f>
        <v>3</v>
      </c>
      <c r="P231" s="109"/>
      <c r="Q231" s="109"/>
      <c r="R231" s="226"/>
    </row>
    <row r="232" spans="1:18" ht="27.75" thickBot="1" x14ac:dyDescent="0.3">
      <c r="A232" s="15">
        <v>229</v>
      </c>
      <c r="B232" s="76" t="str">
        <f>IF(A232="","",(VLOOKUP(A232,MATRIZASPECTOS[],2,FALSE)))</f>
        <v>Gestión Integral de la Información Minera</v>
      </c>
      <c r="C232" s="76" t="str">
        <f>IF(A232="","",(VLOOKUP(A232,MATRIZASPECTOS[],3,FALSE)))</f>
        <v>Generación de residuos</v>
      </c>
      <c r="D232" s="107" t="str">
        <f>IF(A232="","",(VLOOKUP(A232,MATRIZASPECTOS[],4,FALSE)))</f>
        <v>Contaminación por generación de residuos ordinarios</v>
      </c>
      <c r="E232" s="108" t="str">
        <f>IF(A232="","",(VLOOKUP(A232,MATRIZASPECTOS[],6,FALSE)))</f>
        <v>PAR</v>
      </c>
      <c r="F232" s="109" t="str">
        <f>IF($A232="","",(VLOOKUP($A232,MATRIZASPECTOS[],7,FALSE)))</f>
        <v>Sede Central - Bogotá</v>
      </c>
      <c r="G232" s="109" t="str">
        <f>IF($A232="","",(VLOOKUP($A232,MATRIZASPECTOS[],8,FALSE)))</f>
        <v>Torre 4 - Piso 8</v>
      </c>
      <c r="H232" s="109" t="str">
        <f>IF($A232="","",(VLOOKUP($A232,MATRIZASPECTOS[],18,FALSE)))</f>
        <v>Negativo</v>
      </c>
      <c r="I232" s="109" t="str">
        <f>IF(A232="","",(VLOOKUP(A232,MATRIZASPECTOS[],19,FALSE)))</f>
        <v>Geológico - suelo</v>
      </c>
      <c r="J232" s="109" t="str">
        <f>IF(A232="","",(VLOOKUP(A232,MATRIZASPECTOS[],10,FALSE)))</f>
        <v>Anormal</v>
      </c>
      <c r="K232" s="109" t="str">
        <f>IF($A232="","",(VLOOKUP($A232,MATRIZASPECTOS[],14,FALSE)))</f>
        <v>Residuos ordinarios</v>
      </c>
      <c r="L232" s="110" t="str">
        <f>IF($A232="","",(VLOOKUP($A232,MATRIZASPECTOS[],15,FALSE)))</f>
        <v>5. Uso de los productos y servicios</v>
      </c>
      <c r="M232" s="165">
        <f>IF($A232="","",(VLOOKUP($A232,MATRIZASPECTOS[],26,FALSE)))</f>
        <v>25</v>
      </c>
      <c r="N232" s="162">
        <f>IF($A232="","",(VLOOKUP($A232,MATRIZASPECTOS[],44,FALSE)))</f>
        <v>19.072164948453608</v>
      </c>
      <c r="O232" s="162">
        <f>IF($A232="","",(VLOOKUP($A232,MATRIZASPECTOS[],62,FALSE)))</f>
        <v>6.2956735977634128</v>
      </c>
      <c r="P232" s="109"/>
      <c r="Q232" s="109"/>
      <c r="R232" s="226"/>
    </row>
    <row r="233" spans="1:18" ht="27.75" thickBot="1" x14ac:dyDescent="0.3">
      <c r="A233" s="15">
        <v>230</v>
      </c>
      <c r="B233" s="76" t="str">
        <f>IF(A233="","",(VLOOKUP(A233,MATRIZASPECTOS[],2,FALSE)))</f>
        <v>Gestión Integral de la Información Minera</v>
      </c>
      <c r="C233" s="76" t="str">
        <f>IF(A233="","",(VLOOKUP(A233,MATRIZASPECTOS[],3,FALSE)))</f>
        <v>Generación de residuos</v>
      </c>
      <c r="D233" s="107" t="str">
        <f>IF(A233="","",(VLOOKUP(A233,MATRIZASPECTOS[],4,FALSE)))</f>
        <v>Contaminación por generación de residuos ordinarios</v>
      </c>
      <c r="E233" s="108" t="str">
        <f>IF(A233="","",(VLOOKUP(A233,MATRIZASPECTOS[],6,FALSE)))</f>
        <v>PAR</v>
      </c>
      <c r="F233" s="109" t="str">
        <f>IF($A233="","",(VLOOKUP($A233,MATRIZASPECTOS[],7,FALSE)))</f>
        <v>Sede Central - Bogotá</v>
      </c>
      <c r="G233" s="109" t="str">
        <f>IF($A233="","",(VLOOKUP($A233,MATRIZASPECTOS[],8,FALSE)))</f>
        <v>Torre 4 - Piso 8</v>
      </c>
      <c r="H233" s="109" t="str">
        <f>IF($A233="","",(VLOOKUP($A233,MATRIZASPECTOS[],18,FALSE)))</f>
        <v>Negativo</v>
      </c>
      <c r="I233" s="109" t="str">
        <f>IF(A233="","",(VLOOKUP(A233,MATRIZASPECTOS[],19,FALSE)))</f>
        <v>Geológico - suelo</v>
      </c>
      <c r="J233" s="109" t="str">
        <f>IF(A233="","",(VLOOKUP(A233,MATRIZASPECTOS[],10,FALSE)))</f>
        <v>Situación de emergencia</v>
      </c>
      <c r="K233" s="109" t="str">
        <f>IF($A233="","",(VLOOKUP($A233,MATRIZASPECTOS[],14,FALSE)))</f>
        <v>Residuos ordinarios</v>
      </c>
      <c r="L233" s="110" t="str">
        <f>IF($A233="","",(VLOOKUP($A233,MATRIZASPECTOS[],15,FALSE)))</f>
        <v>5. Uso de los productos y servicios</v>
      </c>
      <c r="M233" s="165">
        <f>IF($A233="","",(VLOOKUP($A233,MATRIZASPECTOS[],26,FALSE)))</f>
        <v>25</v>
      </c>
      <c r="N233" s="162">
        <f>IF($A233="","",(VLOOKUP($A233,MATRIZASPECTOS[],44,FALSE)))</f>
        <v>19.072164948453608</v>
      </c>
      <c r="O233" s="162">
        <f>IF($A233="","",(VLOOKUP($A233,MATRIZASPECTOS[],62,FALSE)))</f>
        <v>6.2956735977634128</v>
      </c>
      <c r="P233" s="109"/>
      <c r="Q233" s="109"/>
      <c r="R233" s="226"/>
    </row>
    <row r="234" spans="1:18" ht="51.75" thickBot="1" x14ac:dyDescent="0.3">
      <c r="A234" s="15">
        <v>231</v>
      </c>
      <c r="B234" s="76" t="str">
        <f>IF(A234="","",(VLOOKUP(A234,MATRIZASPECTOS[],2,FALSE)))</f>
        <v>Gestión Integral de la Información Minera</v>
      </c>
      <c r="C234" s="76" t="str">
        <f>IF(A234="","",(VLOOKUP(A234,MATRIZASPECTOS[],3,FALSE)))</f>
        <v>Generación de residuos</v>
      </c>
      <c r="D234" s="107" t="str">
        <f>IF(A234="","",(VLOOKUP(A234,MATRIZASPECTOS[],4,FALSE)))</f>
        <v>Contaminación por generación de residuos recuperables</v>
      </c>
      <c r="E234" s="108" t="str">
        <f>IF(A234="","",(VLOOKUP(A234,MATRIZASPECTOS[],6,FALSE)))</f>
        <v>PAR</v>
      </c>
      <c r="F234" s="109" t="str">
        <f>IF($A234="","",(VLOOKUP($A234,MATRIZASPECTOS[],7,FALSE)))</f>
        <v>Sede Central - Bogotá</v>
      </c>
      <c r="G234" s="109" t="str">
        <f>IF($A234="","",(VLOOKUP($A234,MATRIZASPECTOS[],8,FALSE)))</f>
        <v>Torre 4 - Piso 8</v>
      </c>
      <c r="H234" s="109" t="str">
        <f>IF($A234="","",(VLOOKUP($A234,MATRIZASPECTOS[],18,FALSE)))</f>
        <v>Negativo</v>
      </c>
      <c r="I234" s="109" t="str">
        <f>IF(A234="","",(VLOOKUP(A234,MATRIZASPECTOS[],19,FALSE)))</f>
        <v>Geológico - suelo</v>
      </c>
      <c r="J234" s="109" t="str">
        <f>IF(A234="","",(VLOOKUP(A234,MATRIZASPECTOS[],10,FALSE)))</f>
        <v>Situación de emergencia</v>
      </c>
      <c r="K234" s="109" t="str">
        <f>IF($A234="","",(VLOOKUP($A234,MATRIZASPECTOS[],14,FALSE)))</f>
        <v>Residuos reutilizables (papel, cartón, vidrio, plástico rigido, plástico flexible)</v>
      </c>
      <c r="L234" s="110" t="str">
        <f>IF($A234="","",(VLOOKUP($A234,MATRIZASPECTOS[],15,FALSE)))</f>
        <v>5. Uso de los productos y servicios</v>
      </c>
      <c r="M234" s="165">
        <f>IF($A234="","",(VLOOKUP($A234,MATRIZASPECTOS[],26,FALSE)))</f>
        <v>15</v>
      </c>
      <c r="N234" s="162">
        <f>IF($A234="","",(VLOOKUP($A234,MATRIZASPECTOS[],44,FALSE)))</f>
        <v>15</v>
      </c>
      <c r="O234" s="162">
        <f>IF($A234="","",(VLOOKUP($A234,MATRIZASPECTOS[],62,FALSE)))</f>
        <v>15</v>
      </c>
      <c r="P234" s="109"/>
      <c r="Q234" s="109"/>
      <c r="R234" s="226"/>
    </row>
    <row r="235" spans="1:18" ht="39" thickBot="1" x14ac:dyDescent="0.3">
      <c r="A235" s="15">
        <v>232</v>
      </c>
      <c r="B235" s="76" t="str">
        <f>IF(A235="","",(VLOOKUP(A235,MATRIZASPECTOS[],2,FALSE)))</f>
        <v>Gestión Integral de la Información Minera</v>
      </c>
      <c r="C235" s="76" t="str">
        <f>IF(A235="","",(VLOOKUP(A235,MATRIZASPECTOS[],3,FALSE)))</f>
        <v>Generación de residuos</v>
      </c>
      <c r="D235" s="107" t="str">
        <f>IF(A235="","",(VLOOKUP(A235,MATRIZASPECTOS[],4,FALSE)))</f>
        <v>Contaminación por generación de residuos reutilizables</v>
      </c>
      <c r="E235" s="108" t="str">
        <f>IF(A235="","",(VLOOKUP(A235,MATRIZASPECTOS[],6,FALSE)))</f>
        <v>PAR</v>
      </c>
      <c r="F235" s="109" t="str">
        <f>IF($A235="","",(VLOOKUP($A235,MATRIZASPECTOS[],7,FALSE)))</f>
        <v>Sede Central - Bogotá</v>
      </c>
      <c r="G235" s="109" t="str">
        <f>IF($A235="","",(VLOOKUP($A235,MATRIZASPECTOS[],8,FALSE)))</f>
        <v>Torre 4 - Piso 8</v>
      </c>
      <c r="H235" s="109" t="str">
        <f>IF($A235="","",(VLOOKUP($A235,MATRIZASPECTOS[],18,FALSE)))</f>
        <v>Negativo</v>
      </c>
      <c r="I235" s="109" t="str">
        <f>IF(A235="","",(VLOOKUP(A235,MATRIZASPECTOS[],19,FALSE)))</f>
        <v>Geológico - suelo</v>
      </c>
      <c r="J235" s="109" t="str">
        <f>IF(A235="","",(VLOOKUP(A235,MATRIZASPECTOS[],10,FALSE)))</f>
        <v>Situación de emergencia</v>
      </c>
      <c r="K235" s="109" t="str">
        <f>IF($A235="","",(VLOOKUP($A235,MATRIZASPECTOS[],14,FALSE)))</f>
        <v>Residuos recuperables (aleaciones de distintos metales)</v>
      </c>
      <c r="L235" s="110" t="str">
        <f>IF($A235="","",(VLOOKUP($A235,MATRIZASPECTOS[],15,FALSE)))</f>
        <v>5. Uso de los productos y servicios</v>
      </c>
      <c r="M235" s="165">
        <f>IF($A235="","",(VLOOKUP($A235,MATRIZASPECTOS[],26,FALSE)))</f>
        <v>15</v>
      </c>
      <c r="N235" s="162">
        <f>IF($A235="","",(VLOOKUP($A235,MATRIZASPECTOS[],44,FALSE)))</f>
        <v>15</v>
      </c>
      <c r="O235" s="162">
        <f>IF($A235="","",(VLOOKUP($A235,MATRIZASPECTOS[],62,FALSE)))</f>
        <v>15</v>
      </c>
      <c r="P235" s="109"/>
      <c r="Q235" s="109"/>
      <c r="R235" s="226"/>
    </row>
    <row r="236" spans="1:18" ht="45.75" thickBot="1" x14ac:dyDescent="0.3">
      <c r="A236" s="15">
        <v>233</v>
      </c>
      <c r="B236" s="76" t="str">
        <f>IF(A236="","",(VLOOKUP(A236,MATRIZASPECTOS[],2,FALSE)))</f>
        <v>Gestión Integral de la Información Minera</v>
      </c>
      <c r="C236" s="76" t="str">
        <f>IF(A236="","",(VLOOKUP(A236,MATRIZASPECTOS[],3,FALSE)))</f>
        <v>Generación de residuos</v>
      </c>
      <c r="D236" s="107" t="str">
        <f>IF(A236="","",(VLOOKUP(A236,MATRIZASPECTOS[],4,FALSE)))</f>
        <v>Contaminación por generación de residuos de aparatos eléctricos y electrónicos</v>
      </c>
      <c r="E236" s="108" t="str">
        <f>IF(A236="","",(VLOOKUP(A236,MATRIZASPECTOS[],6,FALSE)))</f>
        <v>PAR</v>
      </c>
      <c r="F236" s="109" t="str">
        <f>IF($A236="","",(VLOOKUP($A236,MATRIZASPECTOS[],7,FALSE)))</f>
        <v>Sede Central - Bogotá</v>
      </c>
      <c r="G236" s="109" t="str">
        <f>IF($A236="","",(VLOOKUP($A236,MATRIZASPECTOS[],8,FALSE)))</f>
        <v>Torre 4 - Piso 8</v>
      </c>
      <c r="H236" s="109" t="str">
        <f>IF($A236="","",(VLOOKUP($A236,MATRIZASPECTOS[],18,FALSE)))</f>
        <v>Negativo</v>
      </c>
      <c r="I236" s="109" t="str">
        <f>IF(A236="","",(VLOOKUP(A236,MATRIZASPECTOS[],19,FALSE)))</f>
        <v>Geológico - suelo</v>
      </c>
      <c r="J236" s="109" t="str">
        <f>IF(A236="","",(VLOOKUP(A236,MATRIZASPECTOS[],10,FALSE)))</f>
        <v>Situación de emergencia</v>
      </c>
      <c r="K236" s="109" t="str">
        <f>IF($A236="","",(VLOOKUP($A236,MATRIZASPECTOS[],14,FALSE)))</f>
        <v>Residuos de aparatos eléctricos y electrónicos</v>
      </c>
      <c r="L236" s="110" t="str">
        <f>IF($A236="","",(VLOOKUP($A236,MATRIZASPECTOS[],15,FALSE)))</f>
        <v>5. Uso de los productos y servicios</v>
      </c>
      <c r="M236" s="165">
        <f>IF($A236="","",(VLOOKUP($A236,MATRIZASPECTOS[],26,FALSE)))</f>
        <v>15</v>
      </c>
      <c r="N236" s="162">
        <f>IF($A236="","",(VLOOKUP($A236,MATRIZASPECTOS[],44,FALSE)))</f>
        <v>15</v>
      </c>
      <c r="O236" s="162">
        <f>IF($A236="","",(VLOOKUP($A236,MATRIZASPECTOS[],62,FALSE)))</f>
        <v>15</v>
      </c>
      <c r="P236" s="109"/>
      <c r="Q236" s="109"/>
      <c r="R236" s="226"/>
    </row>
    <row r="237" spans="1:18" ht="27.75" thickBot="1" x14ac:dyDescent="0.3">
      <c r="A237" s="15">
        <v>234</v>
      </c>
      <c r="B237" s="76" t="str">
        <f>IF(A237="","",(VLOOKUP(A237,MATRIZASPECTOS[],2,FALSE)))</f>
        <v>Gestión Integral de la Información Minera</v>
      </c>
      <c r="C237" s="76" t="str">
        <f>IF(A237="","",(VLOOKUP(A237,MATRIZASPECTOS[],3,FALSE)))</f>
        <v>Generación de residuos</v>
      </c>
      <c r="D237" s="107" t="str">
        <f>IF(A237="","",(VLOOKUP(A237,MATRIZASPECTOS[],4,FALSE)))</f>
        <v>Contaminación por generación de residuos de escombro</v>
      </c>
      <c r="E237" s="108" t="str">
        <f>IF(A237="","",(VLOOKUP(A237,MATRIZASPECTOS[],6,FALSE)))</f>
        <v>PAR</v>
      </c>
      <c r="F237" s="109" t="str">
        <f>IF($A237="","",(VLOOKUP($A237,MATRIZASPECTOS[],7,FALSE)))</f>
        <v>Sede Central - Bogotá</v>
      </c>
      <c r="G237" s="109" t="str">
        <f>IF($A237="","",(VLOOKUP($A237,MATRIZASPECTOS[],8,FALSE)))</f>
        <v>Torre 4 - Piso 8</v>
      </c>
      <c r="H237" s="109" t="str">
        <f>IF($A237="","",(VLOOKUP($A237,MATRIZASPECTOS[],18,FALSE)))</f>
        <v>Negativo</v>
      </c>
      <c r="I237" s="109" t="str">
        <f>IF(A237="","",(VLOOKUP(A237,MATRIZASPECTOS[],19,FALSE)))</f>
        <v>Geológico - suelo</v>
      </c>
      <c r="J237" s="109" t="str">
        <f>IF(A237="","",(VLOOKUP(A237,MATRIZASPECTOS[],10,FALSE)))</f>
        <v>Situación de emergencia</v>
      </c>
      <c r="K237" s="109" t="str">
        <f>IF($A237="","",(VLOOKUP($A237,MATRIZASPECTOS[],14,FALSE)))</f>
        <v>Residuos de escombro</v>
      </c>
      <c r="L237" s="110" t="str">
        <f>IF($A237="","",(VLOOKUP($A237,MATRIZASPECTOS[],15,FALSE)))</f>
        <v>5. Uso de los productos y servicios</v>
      </c>
      <c r="M237" s="165">
        <f>IF($A237="","",(VLOOKUP($A237,MATRIZASPECTOS[],26,FALSE)))</f>
        <v>5</v>
      </c>
      <c r="N237" s="162">
        <f>IF($A237="","",(VLOOKUP($A237,MATRIZASPECTOS[],44,FALSE)))</f>
        <v>5</v>
      </c>
      <c r="O237" s="162">
        <f>IF($A237="","",(VLOOKUP($A237,MATRIZASPECTOS[],62,FALSE)))</f>
        <v>5</v>
      </c>
      <c r="P237" s="109"/>
      <c r="Q237" s="109"/>
      <c r="R237" s="226"/>
    </row>
    <row r="238" spans="1:18" ht="27.75" thickBot="1" x14ac:dyDescent="0.3">
      <c r="A238" s="15">
        <v>235</v>
      </c>
      <c r="B238" s="76" t="str">
        <f>IF(A238="","",(VLOOKUP(A238,MATRIZASPECTOS[],2,FALSE)))</f>
        <v>Gestión Integral de la Información Minera</v>
      </c>
      <c r="C238" s="76" t="str">
        <f>IF(A238="","",(VLOOKUP(A238,MATRIZASPECTOS[],3,FALSE)))</f>
        <v>Generación de residuos</v>
      </c>
      <c r="D238" s="107" t="str">
        <f>IF(A238="","",(VLOOKUP(A238,MATRIZASPECTOS[],4,FALSE)))</f>
        <v>Contaminación por generación de residuos peligrosos</v>
      </c>
      <c r="E238" s="108" t="str">
        <f>IF(A238="","",(VLOOKUP(A238,MATRIZASPECTOS[],6,FALSE)))</f>
        <v>PAR</v>
      </c>
      <c r="F238" s="109" t="str">
        <f>IF($A238="","",(VLOOKUP($A238,MATRIZASPECTOS[],7,FALSE)))</f>
        <v>Sede Central - Bogotá</v>
      </c>
      <c r="G238" s="109" t="str">
        <f>IF($A238="","",(VLOOKUP($A238,MATRIZASPECTOS[],8,FALSE)))</f>
        <v>Torre 4 - Piso 8</v>
      </c>
      <c r="H238" s="109" t="str">
        <f>IF($A238="","",(VLOOKUP($A238,MATRIZASPECTOS[],18,FALSE)))</f>
        <v>Negativo</v>
      </c>
      <c r="I238" s="109" t="str">
        <f>IF(A238="","",(VLOOKUP(A238,MATRIZASPECTOS[],19,FALSE)))</f>
        <v>Geológico - suelo</v>
      </c>
      <c r="J238" s="109" t="str">
        <f>IF(A238="","",(VLOOKUP(A238,MATRIZASPECTOS[],10,FALSE)))</f>
        <v>Situación de emergencia</v>
      </c>
      <c r="K238" s="109" t="str">
        <f>IF($A238="","",(VLOOKUP($A238,MATRIZASPECTOS[],14,FALSE)))</f>
        <v>Residuos infecciosos o de riesgo biológico</v>
      </c>
      <c r="L238" s="110" t="str">
        <f>IF($A238="","",(VLOOKUP($A238,MATRIZASPECTOS[],15,FALSE)))</f>
        <v>5. Uso de los productos y servicios</v>
      </c>
      <c r="M238" s="165">
        <f>IF($A238="","",(VLOOKUP($A238,MATRIZASPECTOS[],26,FALSE)))</f>
        <v>3</v>
      </c>
      <c r="N238" s="162">
        <f>IF($A238="","",(VLOOKUP($A238,MATRIZASPECTOS[],44,FALSE)))</f>
        <v>3</v>
      </c>
      <c r="O238" s="162">
        <f>IF($A238="","",(VLOOKUP($A238,MATRIZASPECTOS[],62,FALSE)))</f>
        <v>3</v>
      </c>
      <c r="P238" s="109"/>
      <c r="Q238" s="109"/>
      <c r="R238" s="226"/>
    </row>
    <row r="239" spans="1:18" ht="27.75" thickBot="1" x14ac:dyDescent="0.3">
      <c r="A239" s="15">
        <v>236</v>
      </c>
      <c r="B239" s="76" t="str">
        <f>IF(A239="","",(VLOOKUP(A239,MATRIZASPECTOS[],2,FALSE)))</f>
        <v>Atención Integral y Servicios a Grupos de Interés</v>
      </c>
      <c r="C239" s="76" t="str">
        <f>IF(A239="","",(VLOOKUP(A239,MATRIZASPECTOS[],3,FALSE)))</f>
        <v>Consumo del recurso hídrico</v>
      </c>
      <c r="D239" s="107" t="str">
        <f>IF(A239="","",(VLOOKUP(A239,MATRIZASPECTOS[],4,FALSE)))</f>
        <v>Agotamiento del recurso hídrico</v>
      </c>
      <c r="E239" s="108" t="str">
        <f>IF(A239="","",(VLOOKUP(A239,MATRIZASPECTOS[],6,FALSE)))</f>
        <v>PAR</v>
      </c>
      <c r="F239" s="109" t="str">
        <f>IF($A239="","",(VLOOKUP($A239,MATRIZASPECTOS[],7,FALSE)))</f>
        <v>Sede Central - Bogotá</v>
      </c>
      <c r="G239" s="109" t="str">
        <f>IF($A239="","",(VLOOKUP($A239,MATRIZASPECTOS[],8,FALSE)))</f>
        <v>Torre 3 - Local 107</v>
      </c>
      <c r="H239" s="109" t="str">
        <f>IF($A239="","",(VLOOKUP($A239,MATRIZASPECTOS[],18,FALSE)))</f>
        <v>Negativo</v>
      </c>
      <c r="I239" s="109" t="str">
        <f>IF(A239="","",(VLOOKUP(A239,MATRIZASPECTOS[],19,FALSE)))</f>
        <v>Hidrológico - agua</v>
      </c>
      <c r="J239" s="109" t="str">
        <f>IF(A239="","",(VLOOKUP(A239,MATRIZASPECTOS[],10,FALSE)))</f>
        <v>Normal</v>
      </c>
      <c r="K239" s="109" t="str">
        <f>IF($A239="","",(VLOOKUP($A239,MATRIZASPECTOS[],14,FALSE)))</f>
        <v>Agua potable</v>
      </c>
      <c r="L239" s="110" t="str">
        <f>IF($A239="","",(VLOOKUP($A239,MATRIZASPECTOS[],15,FALSE)))</f>
        <v>4. Actividades de correspondencia y notificación</v>
      </c>
      <c r="M239" s="165">
        <f>IF($A239="","",(VLOOKUP($A239,MATRIZASPECTOS[],26,FALSE)))</f>
        <v>9</v>
      </c>
      <c r="N239" s="162">
        <f>IF($A239="","",(VLOOKUP($A239,MATRIZASPECTOS[],44,FALSE)))</f>
        <v>9</v>
      </c>
      <c r="O239" s="162">
        <f>IF($A239="","",(VLOOKUP($A239,MATRIZASPECTOS[],62,FALSE)))</f>
        <v>3</v>
      </c>
      <c r="P239" s="109"/>
      <c r="Q239" s="109"/>
      <c r="R239" s="226"/>
    </row>
    <row r="240" spans="1:18" ht="27.75" thickBot="1" x14ac:dyDescent="0.3">
      <c r="A240" s="15">
        <v>237</v>
      </c>
      <c r="B240" s="76" t="str">
        <f>IF(A240="","",(VLOOKUP(A240,MATRIZASPECTOS[],2,FALSE)))</f>
        <v>Atención Integral y Servicios a Grupos de Interés</v>
      </c>
      <c r="C240" s="76" t="str">
        <f>IF(A240="","",(VLOOKUP(A240,MATRIZASPECTOS[],3,FALSE)))</f>
        <v>Consumo del recurso hídrico</v>
      </c>
      <c r="D240" s="107" t="str">
        <f>IF(A240="","",(VLOOKUP(A240,MATRIZASPECTOS[],4,FALSE)))</f>
        <v>Agotamiento del recurso hídrico</v>
      </c>
      <c r="E240" s="108" t="str">
        <f>IF(A240="","",(VLOOKUP(A240,MATRIZASPECTOS[],6,FALSE)))</f>
        <v>PAR</v>
      </c>
      <c r="F240" s="109" t="str">
        <f>IF($A240="","",(VLOOKUP($A240,MATRIZASPECTOS[],7,FALSE)))</f>
        <v>Sede Central - Bogotá</v>
      </c>
      <c r="G240" s="109" t="str">
        <f>IF($A240="","",(VLOOKUP($A240,MATRIZASPECTOS[],8,FALSE)))</f>
        <v>Torre 3 - Local 107</v>
      </c>
      <c r="H240" s="109" t="str">
        <f>IF($A240="","",(VLOOKUP($A240,MATRIZASPECTOS[],18,FALSE)))</f>
        <v>Negativo</v>
      </c>
      <c r="I240" s="109" t="str">
        <f>IF(A240="","",(VLOOKUP(A240,MATRIZASPECTOS[],19,FALSE)))</f>
        <v>Hidrológico - agua</v>
      </c>
      <c r="J240" s="109" t="str">
        <f>IF(A240="","",(VLOOKUP(A240,MATRIZASPECTOS[],10,FALSE)))</f>
        <v>Normal</v>
      </c>
      <c r="K240" s="109" t="str">
        <f>IF($A240="","",(VLOOKUP($A240,MATRIZASPECTOS[],14,FALSE)))</f>
        <v>Agua no potable</v>
      </c>
      <c r="L240" s="110" t="str">
        <f>IF($A240="","",(VLOOKUP($A240,MATRIZASPECTOS[],15,FALSE)))</f>
        <v>4. Actividades de correspondencia y notificación</v>
      </c>
      <c r="M240" s="165">
        <f>IF($A240="","",(VLOOKUP($A240,MATRIZASPECTOS[],26,FALSE)))</f>
        <v>1</v>
      </c>
      <c r="N240" s="162">
        <f>IF($A240="","",(VLOOKUP($A240,MATRIZASPECTOS[],44,FALSE)))</f>
        <v>1</v>
      </c>
      <c r="O240" s="162">
        <f>IF($A240="","",(VLOOKUP($A240,MATRIZASPECTOS[],62,FALSE)))</f>
        <v>1</v>
      </c>
      <c r="P240" s="109"/>
      <c r="Q240" s="109"/>
      <c r="R240" s="226"/>
    </row>
    <row r="241" spans="1:18" ht="27.75" thickBot="1" x14ac:dyDescent="0.3">
      <c r="A241" s="15">
        <v>238</v>
      </c>
      <c r="B241" s="76" t="str">
        <f>IF(A241="","",(VLOOKUP(A241,MATRIZASPECTOS[],2,FALSE)))</f>
        <v>Atención Integral y Servicios a Grupos de Interés</v>
      </c>
      <c r="C241" s="76" t="str">
        <f>IF(A241="","",(VLOOKUP(A241,MATRIZASPECTOS[],3,FALSE)))</f>
        <v>Consumo de energía eléctrica</v>
      </c>
      <c r="D241" s="107" t="str">
        <f>IF(A241="","",(VLOOKUP(A241,MATRIZASPECTOS[],4,FALSE)))</f>
        <v>Presión sobre el recurso energético eléctrico</v>
      </c>
      <c r="E241" s="108" t="str">
        <f>IF(A241="","",(VLOOKUP(A241,MATRIZASPECTOS[],6,FALSE)))</f>
        <v>PAR</v>
      </c>
      <c r="F241" s="109" t="str">
        <f>IF($A241="","",(VLOOKUP($A241,MATRIZASPECTOS[],7,FALSE)))</f>
        <v>Sede Central - Bogotá</v>
      </c>
      <c r="G241" s="109" t="str">
        <f>IF($A241="","",(VLOOKUP($A241,MATRIZASPECTOS[],8,FALSE)))</f>
        <v>Torre 3 - Local 107</v>
      </c>
      <c r="H241" s="109" t="str">
        <f>IF($A241="","",(VLOOKUP($A241,MATRIZASPECTOS[],18,FALSE)))</f>
        <v>Negativo</v>
      </c>
      <c r="I241" s="109" t="str">
        <f>IF(A241="","",(VLOOKUP(A241,MATRIZASPECTOS[],19,FALSE)))</f>
        <v>Hidrológico - agua</v>
      </c>
      <c r="J241" s="109" t="str">
        <f>IF(A241="","",(VLOOKUP(A241,MATRIZASPECTOS[],10,FALSE)))</f>
        <v>Normal</v>
      </c>
      <c r="K241" s="109" t="str">
        <f>IF($A241="","",(VLOOKUP($A241,MATRIZASPECTOS[],14,FALSE)))</f>
        <v>Energía eléctrica</v>
      </c>
      <c r="L241" s="110" t="str">
        <f>IF($A241="","",(VLOOKUP($A241,MATRIZASPECTOS[],15,FALSE)))</f>
        <v>4. Actividades de correspondencia y notificación</v>
      </c>
      <c r="M241" s="165">
        <f>IF($A241="","",(VLOOKUP($A241,MATRIZASPECTOS[],26,FALSE)))</f>
        <v>25</v>
      </c>
      <c r="N241" s="162">
        <f>IF($A241="","",(VLOOKUP($A241,MATRIZASPECTOS[],44,FALSE)))</f>
        <v>27.632916908773968</v>
      </c>
      <c r="O241" s="162">
        <f>IF($A241="","",(VLOOKUP($A241,MATRIZASPECTOS[],62,FALSE)))</f>
        <v>25.179890141528624</v>
      </c>
      <c r="P241" s="109"/>
      <c r="Q241" s="109"/>
      <c r="R241" s="226"/>
    </row>
    <row r="242" spans="1:18" ht="36.75" thickBot="1" x14ac:dyDescent="0.3">
      <c r="A242" s="15">
        <v>239</v>
      </c>
      <c r="B242" s="76" t="str">
        <f>IF(A242="","",(VLOOKUP(A242,MATRIZASPECTOS[],2,FALSE)))</f>
        <v>Atención Integral y Servicios a Grupos de Interés</v>
      </c>
      <c r="C242" s="76" t="str">
        <f>IF(A242="","",(VLOOKUP(A242,MATRIZASPECTOS[],3,FALSE)))</f>
        <v>Consumo de materias primas e insumos</v>
      </c>
      <c r="D242" s="107" t="str">
        <f>IF(A242="","",(VLOOKUP(A242,MATRIZASPECTOS[],4,FALSE)))</f>
        <v>Agotamiento de los recursos naturales no renovables</v>
      </c>
      <c r="E242" s="108" t="str">
        <f>IF(A242="","",(VLOOKUP(A242,MATRIZASPECTOS[],6,FALSE)))</f>
        <v>PAR</v>
      </c>
      <c r="F242" s="109" t="str">
        <f>IF($A242="","",(VLOOKUP($A242,MATRIZASPECTOS[],7,FALSE)))</f>
        <v>Sede Central - Bogotá</v>
      </c>
      <c r="G242" s="109" t="str">
        <f>IF($A242="","",(VLOOKUP($A242,MATRIZASPECTOS[],8,FALSE)))</f>
        <v>Torre 3 - Local 107</v>
      </c>
      <c r="H242" s="109" t="str">
        <f>IF($A242="","",(VLOOKUP($A242,MATRIZASPECTOS[],18,FALSE)))</f>
        <v>Negativo</v>
      </c>
      <c r="I242" s="109" t="str">
        <f>IF(A242="","",(VLOOKUP(A242,MATRIZASPECTOS[],19,FALSE)))</f>
        <v>Biológico - biodiversidad</v>
      </c>
      <c r="J242" s="109" t="str">
        <f>IF(A242="","",(VLOOKUP(A242,MATRIZASPECTOS[],10,FALSE)))</f>
        <v>Normal</v>
      </c>
      <c r="K242" s="109" t="str">
        <f>IF($A242="","",(VLOOKUP($A242,MATRIZASPECTOS[],14,FALSE)))</f>
        <v>Papel</v>
      </c>
      <c r="L242" s="110" t="str">
        <f>IF($A242="","",(VLOOKUP($A242,MATRIZASPECTOS[],15,FALSE)))</f>
        <v>4. Actividades de correspondencia y notificación</v>
      </c>
      <c r="M242" s="165">
        <f>IF($A242="","",(VLOOKUP($A242,MATRIZASPECTOS[],26,FALSE)))</f>
        <v>15</v>
      </c>
      <c r="N242" s="162">
        <f>IF($A242="","",(VLOOKUP($A242,MATRIZASPECTOS[],44,FALSE)))</f>
        <v>15</v>
      </c>
      <c r="O242" s="162">
        <f>IF($A242="","",(VLOOKUP($A242,MATRIZASPECTOS[],62,FALSE)))</f>
        <v>9</v>
      </c>
      <c r="P242" s="109"/>
      <c r="Q242" s="109"/>
      <c r="R242" s="226"/>
    </row>
    <row r="243" spans="1:18" ht="36.75" thickBot="1" x14ac:dyDescent="0.3">
      <c r="A243" s="15">
        <v>240</v>
      </c>
      <c r="B243" s="76" t="str">
        <f>IF(A243="","",(VLOOKUP(A243,MATRIZASPECTOS[],2,FALSE)))</f>
        <v>Atención Integral y Servicios a Grupos de Interés</v>
      </c>
      <c r="C243" s="76" t="str">
        <f>IF(A243="","",(VLOOKUP(A243,MATRIZASPECTOS[],3,FALSE)))</f>
        <v>Consumo de materias primas e insumos</v>
      </c>
      <c r="D243" s="107" t="str">
        <f>IF(A243="","",(VLOOKUP(A243,MATRIZASPECTOS[],4,FALSE)))</f>
        <v>Agotamiento general de los recursos naturales</v>
      </c>
      <c r="E243" s="108" t="str">
        <f>IF(A243="","",(VLOOKUP(A243,MATRIZASPECTOS[],6,FALSE)))</f>
        <v>PAR</v>
      </c>
      <c r="F243" s="109" t="str">
        <f>IF($A243="","",(VLOOKUP($A243,MATRIZASPECTOS[],7,FALSE)))</f>
        <v>Sede Central - Bogotá</v>
      </c>
      <c r="G243" s="109" t="str">
        <f>IF($A243="","",(VLOOKUP($A243,MATRIZASPECTOS[],8,FALSE)))</f>
        <v>Torre 3 - Local 107</v>
      </c>
      <c r="H243" s="109" t="str">
        <f>IF($A243="","",(VLOOKUP($A243,MATRIZASPECTOS[],18,FALSE)))</f>
        <v>Negativo</v>
      </c>
      <c r="I243" s="109" t="str">
        <f>IF(A243="","",(VLOOKUP(A243,MATRIZASPECTOS[],19,FALSE)))</f>
        <v>Biológico - biodiversidad</v>
      </c>
      <c r="J243" s="109" t="str">
        <f>IF(A243="","",(VLOOKUP(A243,MATRIZASPECTOS[],10,FALSE)))</f>
        <v>Normal</v>
      </c>
      <c r="K243" s="109" t="str">
        <f>IF($A243="","",(VLOOKUP($A243,MATRIZASPECTOS[],14,FALSE)))</f>
        <v>Elementos pequeños de oficina</v>
      </c>
      <c r="L243" s="110" t="str">
        <f>IF($A243="","",(VLOOKUP($A243,MATRIZASPECTOS[],15,FALSE)))</f>
        <v>4. Actividades de correspondencia y notificación</v>
      </c>
      <c r="M243" s="165">
        <f>IF($A243="","",(VLOOKUP($A243,MATRIZASPECTOS[],26,FALSE)))</f>
        <v>3</v>
      </c>
      <c r="N243" s="162">
        <f>IF($A243="","",(VLOOKUP($A243,MATRIZASPECTOS[],44,FALSE)))</f>
        <v>3</v>
      </c>
      <c r="O243" s="162">
        <f>IF($A243="","",(VLOOKUP($A243,MATRIZASPECTOS[],62,FALSE)))</f>
        <v>1</v>
      </c>
      <c r="P243" s="109"/>
      <c r="Q243" s="109"/>
      <c r="R243" s="226"/>
    </row>
    <row r="244" spans="1:18" ht="36.75" thickBot="1" x14ac:dyDescent="0.3">
      <c r="A244" s="15">
        <v>241</v>
      </c>
      <c r="B244" s="76" t="str">
        <f>IF(A244="","",(VLOOKUP(A244,MATRIZASPECTOS[],2,FALSE)))</f>
        <v>Atención Integral y Servicios a Grupos de Interés</v>
      </c>
      <c r="C244" s="76" t="str">
        <f>IF(A244="","",(VLOOKUP(A244,MATRIZASPECTOS[],3,FALSE)))</f>
        <v>Consumo de materias primas e insumos</v>
      </c>
      <c r="D244" s="107" t="str">
        <f>IF(A244="","",(VLOOKUP(A244,MATRIZASPECTOS[],4,FALSE)))</f>
        <v>Agotamiento de los recursos naturales no renovables</v>
      </c>
      <c r="E244" s="108" t="str">
        <f>IF(A244="","",(VLOOKUP(A244,MATRIZASPECTOS[],6,FALSE)))</f>
        <v>PAR</v>
      </c>
      <c r="F244" s="109" t="str">
        <f>IF($A244="","",(VLOOKUP($A244,MATRIZASPECTOS[],7,FALSE)))</f>
        <v>Sede Central - Bogotá</v>
      </c>
      <c r="G244" s="109" t="str">
        <f>IF($A244="","",(VLOOKUP($A244,MATRIZASPECTOS[],8,FALSE)))</f>
        <v>Torre 3 - Local 107</v>
      </c>
      <c r="H244" s="109" t="str">
        <f>IF($A244="","",(VLOOKUP($A244,MATRIZASPECTOS[],18,FALSE)))</f>
        <v>Negativo</v>
      </c>
      <c r="I244" s="109" t="str">
        <f>IF(A244="","",(VLOOKUP(A244,MATRIZASPECTOS[],19,FALSE)))</f>
        <v>Biológico - biodiversidad</v>
      </c>
      <c r="J244" s="109" t="str">
        <f>IF(A244="","",(VLOOKUP(A244,MATRIZASPECTOS[],10,FALSE)))</f>
        <v>Normal</v>
      </c>
      <c r="K244" s="109" t="str">
        <f>IF($A244="","",(VLOOKUP($A244,MATRIZASPECTOS[],14,FALSE)))</f>
        <v>Movilización terrestre</v>
      </c>
      <c r="L244" s="110" t="str">
        <f>IF($A244="","",(VLOOKUP($A244,MATRIZASPECTOS[],15,FALSE)))</f>
        <v>2. Movilización para el desarrollo de actividades</v>
      </c>
      <c r="M244" s="165">
        <f>IF($A244="","",(VLOOKUP($A244,MATRIZASPECTOS[],26,FALSE)))</f>
        <v>15</v>
      </c>
      <c r="N244" s="162">
        <f>IF($A244="","",(VLOOKUP($A244,MATRIZASPECTOS[],44,FALSE)))</f>
        <v>15</v>
      </c>
      <c r="O244" s="162">
        <f>IF($A244="","",(VLOOKUP($A244,MATRIZASPECTOS[],62,FALSE)))</f>
        <v>9</v>
      </c>
      <c r="P244" s="109"/>
      <c r="Q244" s="109"/>
      <c r="R244" s="226"/>
    </row>
    <row r="245" spans="1:18" ht="36.75" thickBot="1" x14ac:dyDescent="0.3">
      <c r="A245" s="15">
        <v>242</v>
      </c>
      <c r="B245" s="76" t="str">
        <f>IF(A245="","",(VLOOKUP(A245,MATRIZASPECTOS[],2,FALSE)))</f>
        <v>Atención Integral y Servicios a Grupos de Interés</v>
      </c>
      <c r="C245" s="76" t="str">
        <f>IF(A245="","",(VLOOKUP(A245,MATRIZASPECTOS[],3,FALSE)))</f>
        <v>Consumo de materias primas e insumos</v>
      </c>
      <c r="D245" s="107" t="str">
        <f>IF(A245="","",(VLOOKUP(A245,MATRIZASPECTOS[],4,FALSE)))</f>
        <v>Agotamiento de los recursos naturales no renovables</v>
      </c>
      <c r="E245" s="108" t="str">
        <f>IF(A245="","",(VLOOKUP(A245,MATRIZASPECTOS[],6,FALSE)))</f>
        <v>PAR</v>
      </c>
      <c r="F245" s="109" t="str">
        <f>IF($A245="","",(VLOOKUP($A245,MATRIZASPECTOS[],7,FALSE)))</f>
        <v>Sede Central - Bogotá</v>
      </c>
      <c r="G245" s="109" t="str">
        <f>IF($A245="","",(VLOOKUP($A245,MATRIZASPECTOS[],8,FALSE)))</f>
        <v>Torre 3 - Local 107</v>
      </c>
      <c r="H245" s="109" t="str">
        <f>IF($A245="","",(VLOOKUP($A245,MATRIZASPECTOS[],18,FALSE)))</f>
        <v>Negativo</v>
      </c>
      <c r="I245" s="109" t="str">
        <f>IF(A245="","",(VLOOKUP(A245,MATRIZASPECTOS[],19,FALSE)))</f>
        <v>Biológico - biodiversidad</v>
      </c>
      <c r="J245" s="109" t="str">
        <f>IF(A245="","",(VLOOKUP(A245,MATRIZASPECTOS[],10,FALSE)))</f>
        <v>Normal</v>
      </c>
      <c r="K245" s="109" t="str">
        <f>IF($A245="","",(VLOOKUP($A245,MATRIZASPECTOS[],14,FALSE)))</f>
        <v>Movilización aérea</v>
      </c>
      <c r="L245" s="110" t="str">
        <f>IF($A245="","",(VLOOKUP($A245,MATRIZASPECTOS[],15,FALSE)))</f>
        <v>2. Movilización para el desarrollo de actividades</v>
      </c>
      <c r="M245" s="165">
        <f>IF($A245="","",(VLOOKUP($A245,MATRIZASPECTOS[],26,FALSE)))</f>
        <v>15</v>
      </c>
      <c r="N245" s="162">
        <f>IF($A245="","",(VLOOKUP($A245,MATRIZASPECTOS[],44,FALSE)))</f>
        <v>15</v>
      </c>
      <c r="O245" s="162">
        <f>IF($A245="","",(VLOOKUP($A245,MATRIZASPECTOS[],62,FALSE)))</f>
        <v>9</v>
      </c>
      <c r="P245" s="109"/>
      <c r="Q245" s="109"/>
      <c r="R245" s="226"/>
    </row>
    <row r="246" spans="1:18" ht="36.75" thickBot="1" x14ac:dyDescent="0.3">
      <c r="A246" s="15">
        <v>243</v>
      </c>
      <c r="B246" s="76" t="str">
        <f>IF(A246="","",(VLOOKUP(A246,MATRIZASPECTOS[],2,FALSE)))</f>
        <v>Atención Integral y Servicios a Grupos de Interés</v>
      </c>
      <c r="C246" s="76" t="str">
        <f>IF(A246="","",(VLOOKUP(A246,MATRIZASPECTOS[],3,FALSE)))</f>
        <v>Consumo de materias primas e insumos</v>
      </c>
      <c r="D246" s="107" t="str">
        <f>IF(A246="","",(VLOOKUP(A246,MATRIZASPECTOS[],4,FALSE)))</f>
        <v>Agotamiento general de los recursos naturales</v>
      </c>
      <c r="E246" s="108" t="str">
        <f>IF(A246="","",(VLOOKUP(A246,MATRIZASPECTOS[],6,FALSE)))</f>
        <v>PAR</v>
      </c>
      <c r="F246" s="109" t="str">
        <f>IF($A246="","",(VLOOKUP($A246,MATRIZASPECTOS[],7,FALSE)))</f>
        <v>Sede Central - Bogotá</v>
      </c>
      <c r="G246" s="109" t="str">
        <f>IF($A246="","",(VLOOKUP($A246,MATRIZASPECTOS[],8,FALSE)))</f>
        <v>Torre 3 - Local 107</v>
      </c>
      <c r="H246" s="109" t="str">
        <f>IF($A246="","",(VLOOKUP($A246,MATRIZASPECTOS[],18,FALSE)))</f>
        <v>Negativo</v>
      </c>
      <c r="I246" s="109" t="str">
        <f>IF(A246="","",(VLOOKUP(A246,MATRIZASPECTOS[],19,FALSE)))</f>
        <v>Biológico - biodiversidad</v>
      </c>
      <c r="J246" s="109" t="str">
        <f>IF(A246="","",(VLOOKUP(A246,MATRIZASPECTOS[],10,FALSE)))</f>
        <v>Normal</v>
      </c>
      <c r="K246" s="109" t="str">
        <f>IF($A246="","",(VLOOKUP($A246,MATRIZASPECTOS[],14,FALSE)))</f>
        <v>Computadores y perifericos</v>
      </c>
      <c r="L246" s="110" t="str">
        <f>IF($A246="","",(VLOOKUP($A246,MATRIZASPECTOS[],15,FALSE)))</f>
        <v>4. Actividades de correspondencia y notificación</v>
      </c>
      <c r="M246" s="165">
        <f>IF($A246="","",(VLOOKUP($A246,MATRIZASPECTOS[],26,FALSE)))</f>
        <v>5</v>
      </c>
      <c r="N246" s="162">
        <f>IF($A246="","",(VLOOKUP($A246,MATRIZASPECTOS[],44,FALSE)))</f>
        <v>5</v>
      </c>
      <c r="O246" s="162">
        <f>IF($A246="","",(VLOOKUP($A246,MATRIZASPECTOS[],62,FALSE)))</f>
        <v>5</v>
      </c>
      <c r="P246" s="109"/>
      <c r="Q246" s="109"/>
      <c r="R246" s="226"/>
    </row>
    <row r="247" spans="1:18" ht="36.75" thickBot="1" x14ac:dyDescent="0.3">
      <c r="A247" s="15">
        <v>244</v>
      </c>
      <c r="B247" s="76" t="str">
        <f>IF(A247="","",(VLOOKUP(A247,MATRIZASPECTOS[],2,FALSE)))</f>
        <v>Atención Integral y Servicios a Grupos de Interés</v>
      </c>
      <c r="C247" s="76" t="str">
        <f>IF(A247="","",(VLOOKUP(A247,MATRIZASPECTOS[],3,FALSE)))</f>
        <v>Consumo de materias primas e insumos</v>
      </c>
      <c r="D247" s="107" t="str">
        <f>IF(A247="","",(VLOOKUP(A247,MATRIZASPECTOS[],4,FALSE)))</f>
        <v>Agotamiento general de los recursos naturales</v>
      </c>
      <c r="E247" s="108" t="str">
        <f>IF(A247="","",(VLOOKUP(A247,MATRIZASPECTOS[],6,FALSE)))</f>
        <v>PAR</v>
      </c>
      <c r="F247" s="109" t="str">
        <f>IF($A247="","",(VLOOKUP($A247,MATRIZASPECTOS[],7,FALSE)))</f>
        <v>Sede Central - Bogotá</v>
      </c>
      <c r="G247" s="109" t="str">
        <f>IF($A247="","",(VLOOKUP($A247,MATRIZASPECTOS[],8,FALSE)))</f>
        <v>Torre 3 - Local 107</v>
      </c>
      <c r="H247" s="109" t="str">
        <f>IF($A247="","",(VLOOKUP($A247,MATRIZASPECTOS[],18,FALSE)))</f>
        <v>Negativo</v>
      </c>
      <c r="I247" s="109" t="str">
        <f>IF(A247="","",(VLOOKUP(A247,MATRIZASPECTOS[],19,FALSE)))</f>
        <v>Biológico - biodiversidad</v>
      </c>
      <c r="J247" s="109" t="str">
        <f>IF(A247="","",(VLOOKUP(A247,MATRIZASPECTOS[],10,FALSE)))</f>
        <v>Normal</v>
      </c>
      <c r="K247" s="109" t="str">
        <f>IF($A247="","",(VLOOKUP($A247,MATRIZASPECTOS[],14,FALSE)))</f>
        <v>Mobiliario de oficina</v>
      </c>
      <c r="L247" s="110" t="str">
        <f>IF($A247="","",(VLOOKUP($A247,MATRIZASPECTOS[],15,FALSE)))</f>
        <v>4. Actividades de correspondencia y notificación</v>
      </c>
      <c r="M247" s="165">
        <f>IF($A247="","",(VLOOKUP($A247,MATRIZASPECTOS[],26,FALSE)))</f>
        <v>3</v>
      </c>
      <c r="N247" s="162">
        <f>IF($A247="","",(VLOOKUP($A247,MATRIZASPECTOS[],44,FALSE)))</f>
        <v>3</v>
      </c>
      <c r="O247" s="162">
        <f>IF($A247="","",(VLOOKUP($A247,MATRIZASPECTOS[],62,FALSE)))</f>
        <v>3</v>
      </c>
      <c r="P247" s="109"/>
      <c r="Q247" s="109"/>
      <c r="R247" s="226"/>
    </row>
    <row r="248" spans="1:18" ht="27.75" thickBot="1" x14ac:dyDescent="0.3">
      <c r="A248" s="15">
        <v>245</v>
      </c>
      <c r="B248" s="76" t="str">
        <f>IF(A248="","",(VLOOKUP(A248,MATRIZASPECTOS[],2,FALSE)))</f>
        <v>Atención Integral y Servicios a Grupos de Interés</v>
      </c>
      <c r="C248" s="76" t="str">
        <f>IF(A248="","",(VLOOKUP(A248,MATRIZASPECTOS[],3,FALSE)))</f>
        <v>Generación de empleo</v>
      </c>
      <c r="D248" s="107" t="str">
        <f>IF(A248="","",(VLOOKUP(A248,MATRIZASPECTOS[],4,FALSE)))</f>
        <v>Desarrollo económico y social</v>
      </c>
      <c r="E248" s="108" t="str">
        <f>IF(A248="","",(VLOOKUP(A248,MATRIZASPECTOS[],6,FALSE)))</f>
        <v>PAR</v>
      </c>
      <c r="F248" s="109" t="str">
        <f>IF($A248="","",(VLOOKUP($A248,MATRIZASPECTOS[],7,FALSE)))</f>
        <v>Sede Central - Bogotá</v>
      </c>
      <c r="G248" s="109" t="str">
        <f>IF($A248="","",(VLOOKUP($A248,MATRIZASPECTOS[],8,FALSE)))</f>
        <v>Torre 3 - Local 107</v>
      </c>
      <c r="H248" s="109" t="str">
        <f>IF($A248="","",(VLOOKUP($A248,MATRIZASPECTOS[],18,FALSE)))</f>
        <v>Positivo</v>
      </c>
      <c r="I248" s="109" t="str">
        <f>IF(A248="","",(VLOOKUP(A248,MATRIZASPECTOS[],19,FALSE)))</f>
        <v>Sociocultural - social</v>
      </c>
      <c r="J248" s="109" t="str">
        <f>IF(A248="","",(VLOOKUP(A248,MATRIZASPECTOS[],10,FALSE)))</f>
        <v>Normal</v>
      </c>
      <c r="K248" s="109" t="str">
        <f>IF($A248="","",(VLOOKUP($A248,MATRIZASPECTOS[],14,FALSE)))</f>
        <v>Recurso humano</v>
      </c>
      <c r="L248" s="110" t="str">
        <f>IF($A248="","",(VLOOKUP($A248,MATRIZASPECTOS[],15,FALSE)))</f>
        <v>4. Actividades de correspondencia y notificación</v>
      </c>
      <c r="M248" s="165">
        <f>IF($A248="","",(VLOOKUP($A248,MATRIZASPECTOS[],26,FALSE)))</f>
        <v>15</v>
      </c>
      <c r="N248" s="162">
        <f>IF($A248="","",(VLOOKUP($A248,MATRIZASPECTOS[],44,FALSE)))</f>
        <v>15</v>
      </c>
      <c r="O248" s="162">
        <f>IF($A248="","",(VLOOKUP($A248,MATRIZASPECTOS[],62,FALSE)))</f>
        <v>15</v>
      </c>
      <c r="P248" s="109"/>
      <c r="Q248" s="109"/>
      <c r="R248" s="226"/>
    </row>
    <row r="249" spans="1:18" ht="36.75" thickBot="1" x14ac:dyDescent="0.3">
      <c r="A249" s="15">
        <v>246</v>
      </c>
      <c r="B249" s="76" t="str">
        <f>IF(A249="","",(VLOOKUP(A249,MATRIZASPECTOS[],2,FALSE)))</f>
        <v>Atención Integral y Servicios a Grupos de Interés</v>
      </c>
      <c r="C249" s="76" t="str">
        <f>IF(A249="","",(VLOOKUP(A249,MATRIZASPECTOS[],3,FALSE)))</f>
        <v>Generación de vertimientos</v>
      </c>
      <c r="D249" s="107" t="str">
        <f>IF(A249="","",(VLOOKUP(A249,MATRIZASPECTOS[],4,FALSE)))</f>
        <v>Contaminación por descarga de aguas residuales domésticas</v>
      </c>
      <c r="E249" s="108" t="str">
        <f>IF(A249="","",(VLOOKUP(A249,MATRIZASPECTOS[],6,FALSE)))</f>
        <v>PAR</v>
      </c>
      <c r="F249" s="109" t="str">
        <f>IF($A249="","",(VLOOKUP($A249,MATRIZASPECTOS[],7,FALSE)))</f>
        <v>Sede Central - Bogotá</v>
      </c>
      <c r="G249" s="109" t="str">
        <f>IF($A249="","",(VLOOKUP($A249,MATRIZASPECTOS[],8,FALSE)))</f>
        <v>Torre 3 - Local 107</v>
      </c>
      <c r="H249" s="109" t="str">
        <f>IF($A249="","",(VLOOKUP($A249,MATRIZASPECTOS[],18,FALSE)))</f>
        <v>Negativo</v>
      </c>
      <c r="I249" s="109" t="str">
        <f>IF(A249="","",(VLOOKUP(A249,MATRIZASPECTOS[],19,FALSE)))</f>
        <v>Hidrológico - agua</v>
      </c>
      <c r="J249" s="109" t="str">
        <f>IF(A249="","",(VLOOKUP(A249,MATRIZASPECTOS[],10,FALSE)))</f>
        <v>Normal</v>
      </c>
      <c r="K249" s="109" t="str">
        <f>IF($A249="","",(VLOOKUP($A249,MATRIZASPECTOS[],14,FALSE)))</f>
        <v>Aguas residuales domésticas</v>
      </c>
      <c r="L249" s="110" t="str">
        <f>IF($A249="","",(VLOOKUP($A249,MATRIZASPECTOS[],15,FALSE)))</f>
        <v>4. Actividades de correspondencia y notificación</v>
      </c>
      <c r="M249" s="165">
        <f>IF($A249="","",(VLOOKUP($A249,MATRIZASPECTOS[],26,FALSE)))</f>
        <v>15</v>
      </c>
      <c r="N249" s="162">
        <f>IF($A249="","",(VLOOKUP($A249,MATRIZASPECTOS[],44,FALSE)))</f>
        <v>15</v>
      </c>
      <c r="O249" s="162">
        <f>IF($A249="","",(VLOOKUP($A249,MATRIZASPECTOS[],62,FALSE)))</f>
        <v>3</v>
      </c>
      <c r="P249" s="109"/>
      <c r="Q249" s="109"/>
      <c r="R249" s="226"/>
    </row>
    <row r="250" spans="1:18" ht="27.75" thickBot="1" x14ac:dyDescent="0.3">
      <c r="A250" s="15">
        <v>247</v>
      </c>
      <c r="B250" s="76" t="str">
        <f>IF(A250="","",(VLOOKUP(A250,MATRIZASPECTOS[],2,FALSE)))</f>
        <v>Atención Integral y Servicios a Grupos de Interés</v>
      </c>
      <c r="C250" s="76" t="str">
        <f>IF(A250="","",(VLOOKUP(A250,MATRIZASPECTOS[],3,FALSE)))</f>
        <v>Generación de residuos</v>
      </c>
      <c r="D250" s="107" t="str">
        <f>IF(A250="","",(VLOOKUP(A250,MATRIZASPECTOS[],4,FALSE)))</f>
        <v>Contaminación por generación de residuos ordinarios</v>
      </c>
      <c r="E250" s="108" t="str">
        <f>IF(A250="","",(VLOOKUP(A250,MATRIZASPECTOS[],6,FALSE)))</f>
        <v>PAR</v>
      </c>
      <c r="F250" s="109" t="str">
        <f>IF($A250="","",(VLOOKUP($A250,MATRIZASPECTOS[],7,FALSE)))</f>
        <v>Sede Central - Bogotá</v>
      </c>
      <c r="G250" s="109" t="str">
        <f>IF($A250="","",(VLOOKUP($A250,MATRIZASPECTOS[],8,FALSE)))</f>
        <v>Torre 3 - Local 107</v>
      </c>
      <c r="H250" s="109" t="str">
        <f>IF($A250="","",(VLOOKUP($A250,MATRIZASPECTOS[],18,FALSE)))</f>
        <v>Negativo</v>
      </c>
      <c r="I250" s="109" t="str">
        <f>IF(A250="","",(VLOOKUP(A250,MATRIZASPECTOS[],19,FALSE)))</f>
        <v>Geológico - suelo</v>
      </c>
      <c r="J250" s="109" t="str">
        <f>IF(A250="","",(VLOOKUP(A250,MATRIZASPECTOS[],10,FALSE)))</f>
        <v>Normal</v>
      </c>
      <c r="K250" s="109" t="str">
        <f>IF($A250="","",(VLOOKUP($A250,MATRIZASPECTOS[],14,FALSE)))</f>
        <v>Residuos ordinarios</v>
      </c>
      <c r="L250" s="110" t="str">
        <f>IF($A250="","",(VLOOKUP($A250,MATRIZASPECTOS[],15,FALSE)))</f>
        <v>4. Actividades de correspondencia y notificación</v>
      </c>
      <c r="M250" s="165">
        <f>IF($A250="","",(VLOOKUP($A250,MATRIZASPECTOS[],26,FALSE)))</f>
        <v>25</v>
      </c>
      <c r="N250" s="162">
        <f>IF($A250="","",(VLOOKUP($A250,MATRIZASPECTOS[],44,FALSE)))</f>
        <v>19.072164948453608</v>
      </c>
      <c r="O250" s="162">
        <f>IF($A250="","",(VLOOKUP($A250,MATRIZASPECTOS[],62,FALSE)))</f>
        <v>6.2956735977634128</v>
      </c>
      <c r="P250" s="109"/>
      <c r="Q250" s="109"/>
      <c r="R250" s="226"/>
    </row>
    <row r="251" spans="1:18" ht="51.75" thickBot="1" x14ac:dyDescent="0.3">
      <c r="A251" s="15">
        <v>248</v>
      </c>
      <c r="B251" s="76" t="str">
        <f>IF(A251="","",(VLOOKUP(A251,MATRIZASPECTOS[],2,FALSE)))</f>
        <v>Atención Integral y Servicios a Grupos de Interés</v>
      </c>
      <c r="C251" s="76" t="str">
        <f>IF(A251="","",(VLOOKUP(A251,MATRIZASPECTOS[],3,FALSE)))</f>
        <v>Generación de residuos</v>
      </c>
      <c r="D251" s="107" t="str">
        <f>IF(A251="","",(VLOOKUP(A251,MATRIZASPECTOS[],4,FALSE)))</f>
        <v>Aprovechamiento de residuos reutilizables</v>
      </c>
      <c r="E251" s="108" t="str">
        <f>IF(A251="","",(VLOOKUP(A251,MATRIZASPECTOS[],6,FALSE)))</f>
        <v>PAR</v>
      </c>
      <c r="F251" s="109" t="str">
        <f>IF($A251="","",(VLOOKUP($A251,MATRIZASPECTOS[],7,FALSE)))</f>
        <v>Sede Central - Bogotá</v>
      </c>
      <c r="G251" s="109" t="str">
        <f>IF($A251="","",(VLOOKUP($A251,MATRIZASPECTOS[],8,FALSE)))</f>
        <v>Torre 3 - Local 107</v>
      </c>
      <c r="H251" s="109" t="str">
        <f>IF($A251="","",(VLOOKUP($A251,MATRIZASPECTOS[],18,FALSE)))</f>
        <v>Positivo</v>
      </c>
      <c r="I251" s="109" t="str">
        <f>IF(A251="","",(VLOOKUP(A251,MATRIZASPECTOS[],19,FALSE)))</f>
        <v>Geológico - suelo</v>
      </c>
      <c r="J251" s="109" t="str">
        <f>IF(A251="","",(VLOOKUP(A251,MATRIZASPECTOS[],10,FALSE)))</f>
        <v>Normal</v>
      </c>
      <c r="K251" s="109" t="str">
        <f>IF($A251="","",(VLOOKUP($A251,MATRIZASPECTOS[],14,FALSE)))</f>
        <v>Residuos reutilizables (papel, cartón, vidrio, plástico rigido, plástico flexible)</v>
      </c>
      <c r="L251" s="110" t="str">
        <f>IF($A251="","",(VLOOKUP($A251,MATRIZASPECTOS[],15,FALSE)))</f>
        <v>4. Actividades de correspondencia y notificación</v>
      </c>
      <c r="M251" s="165">
        <f>IF($A251="","",(VLOOKUP($A251,MATRIZASPECTOS[],26,FALSE)))</f>
        <v>15</v>
      </c>
      <c r="N251" s="162">
        <f>IF($A251="","",(VLOOKUP($A251,MATRIZASPECTOS[],44,FALSE)))</f>
        <v>15</v>
      </c>
      <c r="O251" s="162">
        <f>IF($A251="","",(VLOOKUP($A251,MATRIZASPECTOS[],62,FALSE)))</f>
        <v>9</v>
      </c>
      <c r="P251" s="109"/>
      <c r="Q251" s="109"/>
      <c r="R251" s="226"/>
    </row>
    <row r="252" spans="1:18" ht="39" thickBot="1" x14ac:dyDescent="0.3">
      <c r="A252" s="15">
        <v>249</v>
      </c>
      <c r="B252" s="76" t="str">
        <f>IF(A252="","",(VLOOKUP(A252,MATRIZASPECTOS[],2,FALSE)))</f>
        <v>Atención Integral y Servicios a Grupos de Interés</v>
      </c>
      <c r="C252" s="76" t="str">
        <f>IF(A252="","",(VLOOKUP(A252,MATRIZASPECTOS[],3,FALSE)))</f>
        <v>Generación de residuos</v>
      </c>
      <c r="D252" s="107" t="str">
        <f>IF(A252="","",(VLOOKUP(A252,MATRIZASPECTOS[],4,FALSE)))</f>
        <v>Aprovechamiento de residuos recuperables</v>
      </c>
      <c r="E252" s="108" t="str">
        <f>IF(A252="","",(VLOOKUP(A252,MATRIZASPECTOS[],6,FALSE)))</f>
        <v>PAR</v>
      </c>
      <c r="F252" s="109" t="str">
        <f>IF($A252="","",(VLOOKUP($A252,MATRIZASPECTOS[],7,FALSE)))</f>
        <v>Sede Central - Bogotá</v>
      </c>
      <c r="G252" s="109" t="str">
        <f>IF($A252="","",(VLOOKUP($A252,MATRIZASPECTOS[],8,FALSE)))</f>
        <v>Torre 3 - Local 107</v>
      </c>
      <c r="H252" s="109" t="str">
        <f>IF($A252="","",(VLOOKUP($A252,MATRIZASPECTOS[],18,FALSE)))</f>
        <v>Positivo</v>
      </c>
      <c r="I252" s="109" t="str">
        <f>IF(A252="","",(VLOOKUP(A252,MATRIZASPECTOS[],19,FALSE)))</f>
        <v>Geológico - suelo</v>
      </c>
      <c r="J252" s="109" t="str">
        <f>IF(A252="","",(VLOOKUP(A252,MATRIZASPECTOS[],10,FALSE)))</f>
        <v>Normal</v>
      </c>
      <c r="K252" s="109" t="str">
        <f>IF($A252="","",(VLOOKUP($A252,MATRIZASPECTOS[],14,FALSE)))</f>
        <v>Residuos recuperables (aleaciones de distintos metales)</v>
      </c>
      <c r="L252" s="110" t="str">
        <f>IF($A252="","",(VLOOKUP($A252,MATRIZASPECTOS[],15,FALSE)))</f>
        <v>4. Actividades de correspondencia y notificación</v>
      </c>
      <c r="M252" s="165">
        <f>IF($A252="","",(VLOOKUP($A252,MATRIZASPECTOS[],26,FALSE)))</f>
        <v>15</v>
      </c>
      <c r="N252" s="162">
        <f>IF($A252="","",(VLOOKUP($A252,MATRIZASPECTOS[],44,FALSE)))</f>
        <v>15</v>
      </c>
      <c r="O252" s="162">
        <f>IF($A252="","",(VLOOKUP($A252,MATRIZASPECTOS[],62,FALSE)))</f>
        <v>9</v>
      </c>
      <c r="P252" s="109"/>
      <c r="Q252" s="109"/>
      <c r="R252" s="226"/>
    </row>
    <row r="253" spans="1:18" ht="45.75" thickBot="1" x14ac:dyDescent="0.3">
      <c r="A253" s="15">
        <v>250</v>
      </c>
      <c r="B253" s="76" t="str">
        <f>IF(A253="","",(VLOOKUP(A253,MATRIZASPECTOS[],2,FALSE)))</f>
        <v>Atención Integral y Servicios a Grupos de Interés</v>
      </c>
      <c r="C253" s="76" t="str">
        <f>IF(A253="","",(VLOOKUP(A253,MATRIZASPECTOS[],3,FALSE)))</f>
        <v>Generación de residuos</v>
      </c>
      <c r="D253" s="107" t="str">
        <f>IF(A253="","",(VLOOKUP(A253,MATRIZASPECTOS[],4,FALSE)))</f>
        <v>Contaminación por generación de residuos de aparatos eléctricos y electrónicos</v>
      </c>
      <c r="E253" s="108" t="str">
        <f>IF(A253="","",(VLOOKUP(A253,MATRIZASPECTOS[],6,FALSE)))</f>
        <v>PAR</v>
      </c>
      <c r="F253" s="109" t="str">
        <f>IF($A253="","",(VLOOKUP($A253,MATRIZASPECTOS[],7,FALSE)))</f>
        <v>Sede Central - Bogotá</v>
      </c>
      <c r="G253" s="109" t="str">
        <f>IF($A253="","",(VLOOKUP($A253,MATRIZASPECTOS[],8,FALSE)))</f>
        <v>Torre 3 - Local 107</v>
      </c>
      <c r="H253" s="109" t="str">
        <f>IF($A253="","",(VLOOKUP($A253,MATRIZASPECTOS[],18,FALSE)))</f>
        <v>Negativo</v>
      </c>
      <c r="I253" s="109" t="str">
        <f>IF(A253="","",(VLOOKUP(A253,MATRIZASPECTOS[],19,FALSE)))</f>
        <v>Geológico - suelo</v>
      </c>
      <c r="J253" s="109" t="str">
        <f>IF(A253="","",(VLOOKUP(A253,MATRIZASPECTOS[],10,FALSE)))</f>
        <v>Normal</v>
      </c>
      <c r="K253" s="109" t="str">
        <f>IF($A253="","",(VLOOKUP($A253,MATRIZASPECTOS[],14,FALSE)))</f>
        <v>Residuos de aparatos eléctricos y electrónicos</v>
      </c>
      <c r="L253" s="110" t="str">
        <f>IF($A253="","",(VLOOKUP($A253,MATRIZASPECTOS[],15,FALSE)))</f>
        <v>4. Actividades de correspondencia y notificación</v>
      </c>
      <c r="M253" s="165">
        <f>IF($A253="","",(VLOOKUP($A253,MATRIZASPECTOS[],26,FALSE)))</f>
        <v>25</v>
      </c>
      <c r="N253" s="162">
        <f>IF($A253="","",(VLOOKUP($A253,MATRIZASPECTOS[],44,FALSE)))</f>
        <v>25</v>
      </c>
      <c r="O253" s="162">
        <f>IF($A253="","",(VLOOKUP($A253,MATRIZASPECTOS[],62,FALSE)))</f>
        <v>25</v>
      </c>
      <c r="P253" s="109"/>
      <c r="Q253" s="109"/>
      <c r="R253" s="226"/>
    </row>
    <row r="254" spans="1:18" ht="27.75" thickBot="1" x14ac:dyDescent="0.3">
      <c r="A254" s="15">
        <v>251</v>
      </c>
      <c r="B254" s="76" t="str">
        <f>IF(A254="","",(VLOOKUP(A254,MATRIZASPECTOS[],2,FALSE)))</f>
        <v>Atención Integral y Servicios a Grupos de Interés</v>
      </c>
      <c r="C254" s="76" t="str">
        <f>IF(A254="","",(VLOOKUP(A254,MATRIZASPECTOS[],3,FALSE)))</f>
        <v>Generación de emisiones</v>
      </c>
      <c r="D254" s="107" t="str">
        <f>IF(A254="","",(VLOOKUP(A254,MATRIZASPECTOS[],4,FALSE)))</f>
        <v>Contaminación por emisión de varios agentes clasificados</v>
      </c>
      <c r="E254" s="108" t="str">
        <f>IF(A254="","",(VLOOKUP(A254,MATRIZASPECTOS[],6,FALSE)))</f>
        <v>PAR</v>
      </c>
      <c r="F254" s="109" t="str">
        <f>IF($A254="","",(VLOOKUP($A254,MATRIZASPECTOS[],7,FALSE)))</f>
        <v>Sede Central - Bogotá</v>
      </c>
      <c r="G254" s="109" t="str">
        <f>IF($A254="","",(VLOOKUP($A254,MATRIZASPECTOS[],8,FALSE)))</f>
        <v>Torre 3 - Local 107</v>
      </c>
      <c r="H254" s="109" t="str">
        <f>IF($A254="","",(VLOOKUP($A254,MATRIZASPECTOS[],18,FALSE)))</f>
        <v>Negativo</v>
      </c>
      <c r="I254" s="109" t="str">
        <f>IF(A254="","",(VLOOKUP(A254,MATRIZASPECTOS[],19,FALSE)))</f>
        <v>Atmosférico - aire</v>
      </c>
      <c r="J254" s="109" t="str">
        <f>IF(A254="","",(VLOOKUP(A254,MATRIZASPECTOS[],10,FALSE)))</f>
        <v>Normal</v>
      </c>
      <c r="K254" s="109" t="str">
        <f>IF($A254="","",(VLOOKUP($A254,MATRIZASPECTOS[],14,FALSE)))</f>
        <v>Emisión por combustión de transporte terrestre</v>
      </c>
      <c r="L254" s="110" t="str">
        <f>IF($A254="","",(VLOOKUP($A254,MATRIZASPECTOS[],15,FALSE)))</f>
        <v>2. Movilización para el desarrollo de actividades</v>
      </c>
      <c r="M254" s="165">
        <f>IF($A254="","",(VLOOKUP($A254,MATRIZASPECTOS[],26,FALSE)))</f>
        <v>15</v>
      </c>
      <c r="N254" s="162">
        <f>IF($A254="","",(VLOOKUP($A254,MATRIZASPECTOS[],44,FALSE)))</f>
        <v>15</v>
      </c>
      <c r="O254" s="162">
        <f>IF($A254="","",(VLOOKUP($A254,MATRIZASPECTOS[],62,FALSE)))</f>
        <v>9</v>
      </c>
      <c r="P254" s="109"/>
      <c r="Q254" s="109"/>
      <c r="R254" s="226"/>
    </row>
    <row r="255" spans="1:18" ht="27.75" thickBot="1" x14ac:dyDescent="0.3">
      <c r="A255" s="15">
        <v>252</v>
      </c>
      <c r="B255" s="76" t="str">
        <f>IF(A255="","",(VLOOKUP(A255,MATRIZASPECTOS[],2,FALSE)))</f>
        <v>Atención Integral y Servicios a Grupos de Interés</v>
      </c>
      <c r="C255" s="76" t="str">
        <f>IF(A255="","",(VLOOKUP(A255,MATRIZASPECTOS[],3,FALSE)))</f>
        <v>Generación de emisiones</v>
      </c>
      <c r="D255" s="107" t="str">
        <f>IF(A255="","",(VLOOKUP(A255,MATRIZASPECTOS[],4,FALSE)))</f>
        <v>Contaminación por emisión de varios agentes clasificados</v>
      </c>
      <c r="E255" s="108" t="str">
        <f>IF(A255="","",(VLOOKUP(A255,MATRIZASPECTOS[],6,FALSE)))</f>
        <v>PAR</v>
      </c>
      <c r="F255" s="109" t="str">
        <f>IF($A255="","",(VLOOKUP($A255,MATRIZASPECTOS[],7,FALSE)))</f>
        <v>Sede Central - Bogotá</v>
      </c>
      <c r="G255" s="109" t="str">
        <f>IF($A255="","",(VLOOKUP($A255,MATRIZASPECTOS[],8,FALSE)))</f>
        <v>Torre 3 - Local 107</v>
      </c>
      <c r="H255" s="109" t="str">
        <f>IF($A255="","",(VLOOKUP($A255,MATRIZASPECTOS[],18,FALSE)))</f>
        <v>Negativo</v>
      </c>
      <c r="I255" s="109" t="str">
        <f>IF(A255="","",(VLOOKUP(A255,MATRIZASPECTOS[],19,FALSE)))</f>
        <v>Atmosférico - aire</v>
      </c>
      <c r="J255" s="109" t="str">
        <f>IF(A255="","",(VLOOKUP(A255,MATRIZASPECTOS[],10,FALSE)))</f>
        <v>Normal</v>
      </c>
      <c r="K255" s="109" t="str">
        <f>IF($A255="","",(VLOOKUP($A255,MATRIZASPECTOS[],14,FALSE)))</f>
        <v>Emisión por combustión de transporte aereo</v>
      </c>
      <c r="L255" s="110" t="str">
        <f>IF($A255="","",(VLOOKUP($A255,MATRIZASPECTOS[],15,FALSE)))</f>
        <v>2. Movilización para el desarrollo de actividades</v>
      </c>
      <c r="M255" s="165">
        <f>IF($A255="","",(VLOOKUP($A255,MATRIZASPECTOS[],26,FALSE)))</f>
        <v>15</v>
      </c>
      <c r="N255" s="162">
        <f>IF($A255="","",(VLOOKUP($A255,MATRIZASPECTOS[],44,FALSE)))</f>
        <v>15</v>
      </c>
      <c r="O255" s="162">
        <f>IF($A255="","",(VLOOKUP($A255,MATRIZASPECTOS[],62,FALSE)))</f>
        <v>9</v>
      </c>
      <c r="P255" s="109"/>
      <c r="Q255" s="109"/>
      <c r="R255" s="226"/>
    </row>
    <row r="256" spans="1:18" ht="39" thickBot="1" x14ac:dyDescent="0.3">
      <c r="A256" s="15">
        <v>253</v>
      </c>
      <c r="B256" s="76" t="str">
        <f>IF(A256="","",(VLOOKUP(A256,MATRIZASPECTOS[],2,FALSE)))</f>
        <v>Atención Integral y Servicios a Grupos de Interés</v>
      </c>
      <c r="C256" s="76" t="str">
        <f>IF(A256="","",(VLOOKUP(A256,MATRIZASPECTOS[],3,FALSE)))</f>
        <v>Consumo de materias primas e insumos</v>
      </c>
      <c r="D256" s="107" t="str">
        <f>IF(A256="","",(VLOOKUP(A256,MATRIZASPECTOS[],4,FALSE)))</f>
        <v>Agotamiento de los recursos naturales no renovables</v>
      </c>
      <c r="E256" s="108" t="str">
        <f>IF(A256="","",(VLOOKUP(A256,MATRIZASPECTOS[],6,FALSE)))</f>
        <v>PAR</v>
      </c>
      <c r="F256" s="109" t="str">
        <f>IF($A256="","",(VLOOKUP($A256,MATRIZASPECTOS[],7,FALSE)))</f>
        <v>Sede Central - Bogotá</v>
      </c>
      <c r="G256" s="109" t="str">
        <f>IF($A256="","",(VLOOKUP($A256,MATRIZASPECTOS[],8,FALSE)))</f>
        <v>Torre 3 - Local 107</v>
      </c>
      <c r="H256" s="109" t="str">
        <f>IF($A256="","",(VLOOKUP($A256,MATRIZASPECTOS[],18,FALSE)))</f>
        <v>Negativo</v>
      </c>
      <c r="I256" s="109" t="str">
        <f>IF(A256="","",(VLOOKUP(A256,MATRIZASPECTOS[],19,FALSE)))</f>
        <v>Biológico - biodiversidad</v>
      </c>
      <c r="J256" s="109" t="str">
        <f>IF(A256="","",(VLOOKUP(A256,MATRIZASPECTOS[],10,FALSE)))</f>
        <v>Anormal</v>
      </c>
      <c r="K256" s="109" t="str">
        <f>IF($A256="","",(VLOOKUP($A256,MATRIZASPECTOS[],14,FALSE)))</f>
        <v>Combustible para planta generadora de energía eléctrica</v>
      </c>
      <c r="L256" s="110" t="str">
        <f>IF($A256="","",(VLOOKUP($A256,MATRIZASPECTOS[],15,FALSE)))</f>
        <v>4. Actividades de correspondencia y notificación</v>
      </c>
      <c r="M256" s="165">
        <f>IF($A256="","",(VLOOKUP($A256,MATRIZASPECTOS[],26,FALSE)))</f>
        <v>9</v>
      </c>
      <c r="N256" s="162">
        <f>IF($A256="","",(VLOOKUP($A256,MATRIZASPECTOS[],44,FALSE)))</f>
        <v>9</v>
      </c>
      <c r="O256" s="162">
        <f>IF($A256="","",(VLOOKUP($A256,MATRIZASPECTOS[],62,FALSE)))</f>
        <v>9</v>
      </c>
      <c r="P256" s="109"/>
      <c r="Q256" s="109"/>
      <c r="R256" s="226"/>
    </row>
    <row r="257" spans="1:18" ht="39" thickBot="1" x14ac:dyDescent="0.3">
      <c r="A257" s="15">
        <v>254</v>
      </c>
      <c r="B257" s="76" t="str">
        <f>IF(A257="","",(VLOOKUP(A257,MATRIZASPECTOS[],2,FALSE)))</f>
        <v>Atención Integral y Servicios a Grupos de Interés</v>
      </c>
      <c r="C257" s="76" t="str">
        <f>IF(A257="","",(VLOOKUP(A257,MATRIZASPECTOS[],3,FALSE)))</f>
        <v>Generación de emisiones</v>
      </c>
      <c r="D257" s="107" t="str">
        <f>IF(A257="","",(VLOOKUP(A257,MATRIZASPECTOS[],4,FALSE)))</f>
        <v>Contaminación por emisión de contaminantes criterio</v>
      </c>
      <c r="E257" s="108" t="str">
        <f>IF(A257="","",(VLOOKUP(A257,MATRIZASPECTOS[],6,FALSE)))</f>
        <v>PAR</v>
      </c>
      <c r="F257" s="109" t="str">
        <f>IF($A257="","",(VLOOKUP($A257,MATRIZASPECTOS[],7,FALSE)))</f>
        <v>Sede Central - Bogotá</v>
      </c>
      <c r="G257" s="109" t="str">
        <f>IF($A257="","",(VLOOKUP($A257,MATRIZASPECTOS[],8,FALSE)))</f>
        <v>Torre 3 - Local 107</v>
      </c>
      <c r="H257" s="109" t="str">
        <f>IF($A257="","",(VLOOKUP($A257,MATRIZASPECTOS[],18,FALSE)))</f>
        <v>Negativo</v>
      </c>
      <c r="I257" s="109" t="str">
        <f>IF(A257="","",(VLOOKUP(A257,MATRIZASPECTOS[],19,FALSE)))</f>
        <v>Atmosférico - aire</v>
      </c>
      <c r="J257" s="109" t="str">
        <f>IF(A257="","",(VLOOKUP(A257,MATRIZASPECTOS[],10,FALSE)))</f>
        <v>Anormal</v>
      </c>
      <c r="K257" s="109" t="str">
        <f>IF($A257="","",(VLOOKUP($A257,MATRIZASPECTOS[],14,FALSE)))</f>
        <v>Emisión por combustión de planta generadora de energía eléctrica</v>
      </c>
      <c r="L257" s="110" t="str">
        <f>IF($A257="","",(VLOOKUP($A257,MATRIZASPECTOS[],15,FALSE)))</f>
        <v>4. Actividades de correspondencia y notificación</v>
      </c>
      <c r="M257" s="165">
        <f>IF($A257="","",(VLOOKUP($A257,MATRIZASPECTOS[],26,FALSE)))</f>
        <v>9</v>
      </c>
      <c r="N257" s="162">
        <f>IF($A257="","",(VLOOKUP($A257,MATRIZASPECTOS[],44,FALSE)))</f>
        <v>9</v>
      </c>
      <c r="O257" s="162">
        <f>IF($A257="","",(VLOOKUP($A257,MATRIZASPECTOS[],62,FALSE)))</f>
        <v>9</v>
      </c>
      <c r="P257" s="109"/>
      <c r="Q257" s="109"/>
      <c r="R257" s="226"/>
    </row>
    <row r="258" spans="1:18" ht="39" thickBot="1" x14ac:dyDescent="0.3">
      <c r="A258" s="15">
        <v>255</v>
      </c>
      <c r="B258" s="76" t="str">
        <f>IF(A258="","",(VLOOKUP(A258,MATRIZASPECTOS[],2,FALSE)))</f>
        <v>Atención Integral y Servicios a Grupos de Interés</v>
      </c>
      <c r="C258" s="76" t="str">
        <f>IF(A258="","",(VLOOKUP(A258,MATRIZASPECTOS[],3,FALSE)))</f>
        <v>Generación de emisiones</v>
      </c>
      <c r="D258" s="107" t="str">
        <f>IF(A258="","",(VLOOKUP(A258,MATRIZASPECTOS[],4,FALSE)))</f>
        <v>Contaminación por emisión de ruido</v>
      </c>
      <c r="E258" s="108" t="str">
        <f>IF(A258="","",(VLOOKUP(A258,MATRIZASPECTOS[],6,FALSE)))</f>
        <v>PAR</v>
      </c>
      <c r="F258" s="109" t="str">
        <f>IF($A258="","",(VLOOKUP($A258,MATRIZASPECTOS[],7,FALSE)))</f>
        <v>Sede Central - Bogotá</v>
      </c>
      <c r="G258" s="109" t="str">
        <f>IF($A258="","",(VLOOKUP($A258,MATRIZASPECTOS[],8,FALSE)))</f>
        <v>Torre 3 - Local 107</v>
      </c>
      <c r="H258" s="109" t="str">
        <f>IF($A258="","",(VLOOKUP($A258,MATRIZASPECTOS[],18,FALSE)))</f>
        <v>Negativo</v>
      </c>
      <c r="I258" s="109" t="str">
        <f>IF(A258="","",(VLOOKUP(A258,MATRIZASPECTOS[],19,FALSE)))</f>
        <v>Atmosférico - aire</v>
      </c>
      <c r="J258" s="109" t="str">
        <f>IF(A258="","",(VLOOKUP(A258,MATRIZASPECTOS[],10,FALSE)))</f>
        <v>Anormal</v>
      </c>
      <c r="K258" s="109" t="str">
        <f>IF($A258="","",(VLOOKUP($A258,MATRIZASPECTOS[],14,FALSE)))</f>
        <v>Ruido por funcionamiento de planta generadora de energía eléctrica</v>
      </c>
      <c r="L258" s="110" t="str">
        <f>IF($A258="","",(VLOOKUP($A258,MATRIZASPECTOS[],15,FALSE)))</f>
        <v>4. Actividades de correspondencia y notificación</v>
      </c>
      <c r="M258" s="165">
        <f>IF($A258="","",(VLOOKUP($A258,MATRIZASPECTOS[],26,FALSE)))</f>
        <v>3</v>
      </c>
      <c r="N258" s="162">
        <f>IF($A258="","",(VLOOKUP($A258,MATRIZASPECTOS[],44,FALSE)))</f>
        <v>3</v>
      </c>
      <c r="O258" s="162">
        <f>IF($A258="","",(VLOOKUP($A258,MATRIZASPECTOS[],62,FALSE)))</f>
        <v>3</v>
      </c>
      <c r="P258" s="109"/>
      <c r="Q258" s="109"/>
      <c r="R258" s="226"/>
    </row>
    <row r="259" spans="1:18" ht="27.75" thickBot="1" x14ac:dyDescent="0.3">
      <c r="A259" s="15">
        <v>256</v>
      </c>
      <c r="B259" s="76" t="str">
        <f>IF(A259="","",(VLOOKUP(A259,MATRIZASPECTOS[],2,FALSE)))</f>
        <v>Atención Integral y Servicios a Grupos de Interés</v>
      </c>
      <c r="C259" s="76" t="str">
        <f>IF(A259="","",(VLOOKUP(A259,MATRIZASPECTOS[],3,FALSE)))</f>
        <v>Generación de residuos</v>
      </c>
      <c r="D259" s="107" t="str">
        <f>IF(A259="","",(VLOOKUP(A259,MATRIZASPECTOS[],4,FALSE)))</f>
        <v>Contaminación por generación de residuos ordinarios</v>
      </c>
      <c r="E259" s="108" t="str">
        <f>IF(A259="","",(VLOOKUP(A259,MATRIZASPECTOS[],6,FALSE)))</f>
        <v>PAR</v>
      </c>
      <c r="F259" s="109" t="str">
        <f>IF($A259="","",(VLOOKUP($A259,MATRIZASPECTOS[],7,FALSE)))</f>
        <v>Sede Central - Bogotá</v>
      </c>
      <c r="G259" s="109" t="str">
        <f>IF($A259="","",(VLOOKUP($A259,MATRIZASPECTOS[],8,FALSE)))</f>
        <v>Torre 3 - Local 107</v>
      </c>
      <c r="H259" s="109" t="str">
        <f>IF($A259="","",(VLOOKUP($A259,MATRIZASPECTOS[],18,FALSE)))</f>
        <v>Negativo</v>
      </c>
      <c r="I259" s="109" t="str">
        <f>IF(A259="","",(VLOOKUP(A259,MATRIZASPECTOS[],19,FALSE)))</f>
        <v>Geológico - suelo</v>
      </c>
      <c r="J259" s="109" t="str">
        <f>IF(A259="","",(VLOOKUP(A259,MATRIZASPECTOS[],10,FALSE)))</f>
        <v>Anormal</v>
      </c>
      <c r="K259" s="109" t="str">
        <f>IF($A259="","",(VLOOKUP($A259,MATRIZASPECTOS[],14,FALSE)))</f>
        <v>Residuos ordinarios</v>
      </c>
      <c r="L259" s="110" t="str">
        <f>IF($A259="","",(VLOOKUP($A259,MATRIZASPECTOS[],15,FALSE)))</f>
        <v>4. Actividades de correspondencia y notificación</v>
      </c>
      <c r="M259" s="165">
        <f>IF($A259="","",(VLOOKUP($A259,MATRIZASPECTOS[],26,FALSE)))</f>
        <v>25</v>
      </c>
      <c r="N259" s="162">
        <f>IF($A259="","",(VLOOKUP($A259,MATRIZASPECTOS[],44,FALSE)))</f>
        <v>19.072164948453608</v>
      </c>
      <c r="O259" s="162">
        <f>IF($A259="","",(VLOOKUP($A259,MATRIZASPECTOS[],62,FALSE)))</f>
        <v>6.2956735977634128</v>
      </c>
      <c r="P259" s="109"/>
      <c r="Q259" s="109"/>
      <c r="R259" s="226"/>
    </row>
    <row r="260" spans="1:18" ht="27.75" thickBot="1" x14ac:dyDescent="0.3">
      <c r="A260" s="15">
        <v>257</v>
      </c>
      <c r="B260" s="76" t="str">
        <f>IF(A260="","",(VLOOKUP(A260,MATRIZASPECTOS[],2,FALSE)))</f>
        <v>Atención Integral y Servicios a Grupos de Interés</v>
      </c>
      <c r="C260" s="76" t="str">
        <f>IF(A260="","",(VLOOKUP(A260,MATRIZASPECTOS[],3,FALSE)))</f>
        <v>Generación de residuos</v>
      </c>
      <c r="D260" s="107" t="str">
        <f>IF(A260="","",(VLOOKUP(A260,MATRIZASPECTOS[],4,FALSE)))</f>
        <v>Contaminación por generación de residuos ordinarios</v>
      </c>
      <c r="E260" s="108" t="str">
        <f>IF(A260="","",(VLOOKUP(A260,MATRIZASPECTOS[],6,FALSE)))</f>
        <v>PAR</v>
      </c>
      <c r="F260" s="109" t="str">
        <f>IF($A260="","",(VLOOKUP($A260,MATRIZASPECTOS[],7,FALSE)))</f>
        <v>Sede Central - Bogotá</v>
      </c>
      <c r="G260" s="109" t="str">
        <f>IF($A260="","",(VLOOKUP($A260,MATRIZASPECTOS[],8,FALSE)))</f>
        <v>Torre 3 - Local 107</v>
      </c>
      <c r="H260" s="109" t="str">
        <f>IF($A260="","",(VLOOKUP($A260,MATRIZASPECTOS[],18,FALSE)))</f>
        <v>Negativo</v>
      </c>
      <c r="I260" s="109" t="str">
        <f>IF(A260="","",(VLOOKUP(A260,MATRIZASPECTOS[],19,FALSE)))</f>
        <v>Geológico - suelo</v>
      </c>
      <c r="J260" s="109" t="str">
        <f>IF(A260="","",(VLOOKUP(A260,MATRIZASPECTOS[],10,FALSE)))</f>
        <v>Situación de emergencia</v>
      </c>
      <c r="K260" s="109" t="str">
        <f>IF($A260="","",(VLOOKUP($A260,MATRIZASPECTOS[],14,FALSE)))</f>
        <v>Residuos ordinarios</v>
      </c>
      <c r="L260" s="110" t="str">
        <f>IF($A260="","",(VLOOKUP($A260,MATRIZASPECTOS[],15,FALSE)))</f>
        <v>4. Actividades de correspondencia y notificación</v>
      </c>
      <c r="M260" s="165">
        <f>IF($A260="","",(VLOOKUP($A260,MATRIZASPECTOS[],26,FALSE)))</f>
        <v>25</v>
      </c>
      <c r="N260" s="162">
        <f>IF($A260="","",(VLOOKUP($A260,MATRIZASPECTOS[],44,FALSE)))</f>
        <v>19.072164948453608</v>
      </c>
      <c r="O260" s="162">
        <f>IF($A260="","",(VLOOKUP($A260,MATRIZASPECTOS[],62,FALSE)))</f>
        <v>6.2956735977634128</v>
      </c>
      <c r="P260" s="109"/>
      <c r="Q260" s="109"/>
      <c r="R260" s="226"/>
    </row>
    <row r="261" spans="1:18" ht="51.75" thickBot="1" x14ac:dyDescent="0.3">
      <c r="A261" s="15">
        <v>258</v>
      </c>
      <c r="B261" s="76" t="str">
        <f>IF(A261="","",(VLOOKUP(A261,MATRIZASPECTOS[],2,FALSE)))</f>
        <v>Atención Integral y Servicios a Grupos de Interés</v>
      </c>
      <c r="C261" s="76" t="str">
        <f>IF(A261="","",(VLOOKUP(A261,MATRIZASPECTOS[],3,FALSE)))</f>
        <v>Generación de residuos</v>
      </c>
      <c r="D261" s="107" t="str">
        <f>IF(A261="","",(VLOOKUP(A261,MATRIZASPECTOS[],4,FALSE)))</f>
        <v>Contaminación por generación de residuos recuperables</v>
      </c>
      <c r="E261" s="108" t="str">
        <f>IF(A261="","",(VLOOKUP(A261,MATRIZASPECTOS[],6,FALSE)))</f>
        <v>PAR</v>
      </c>
      <c r="F261" s="109" t="str">
        <f>IF($A261="","",(VLOOKUP($A261,MATRIZASPECTOS[],7,FALSE)))</f>
        <v>Sede Central - Bogotá</v>
      </c>
      <c r="G261" s="109" t="str">
        <f>IF($A261="","",(VLOOKUP($A261,MATRIZASPECTOS[],8,FALSE)))</f>
        <v>Torre 3 - Local 107</v>
      </c>
      <c r="H261" s="109" t="str">
        <f>IF($A261="","",(VLOOKUP($A261,MATRIZASPECTOS[],18,FALSE)))</f>
        <v>Negativo</v>
      </c>
      <c r="I261" s="109" t="str">
        <f>IF(A261="","",(VLOOKUP(A261,MATRIZASPECTOS[],19,FALSE)))</f>
        <v>Geológico - suelo</v>
      </c>
      <c r="J261" s="109" t="str">
        <f>IF(A261="","",(VLOOKUP(A261,MATRIZASPECTOS[],10,FALSE)))</f>
        <v>Situación de emergencia</v>
      </c>
      <c r="K261" s="109" t="str">
        <f>IF($A261="","",(VLOOKUP($A261,MATRIZASPECTOS[],14,FALSE)))</f>
        <v>Residuos reutilizables (papel, cartón, vidrio, plástico rigido, plástico flexible)</v>
      </c>
      <c r="L261" s="110" t="str">
        <f>IF($A261="","",(VLOOKUP($A261,MATRIZASPECTOS[],15,FALSE)))</f>
        <v>4. Actividades de correspondencia y notificación</v>
      </c>
      <c r="M261" s="165">
        <f>IF($A261="","",(VLOOKUP($A261,MATRIZASPECTOS[],26,FALSE)))</f>
        <v>15</v>
      </c>
      <c r="N261" s="162">
        <f>IF($A261="","",(VLOOKUP($A261,MATRIZASPECTOS[],44,FALSE)))</f>
        <v>15</v>
      </c>
      <c r="O261" s="162">
        <f>IF($A261="","",(VLOOKUP($A261,MATRIZASPECTOS[],62,FALSE)))</f>
        <v>15</v>
      </c>
      <c r="P261" s="109"/>
      <c r="Q261" s="109"/>
      <c r="R261" s="226"/>
    </row>
    <row r="262" spans="1:18" ht="39" thickBot="1" x14ac:dyDescent="0.3">
      <c r="A262" s="15">
        <v>259</v>
      </c>
      <c r="B262" s="76" t="str">
        <f>IF(A262="","",(VLOOKUP(A262,MATRIZASPECTOS[],2,FALSE)))</f>
        <v>Atención Integral y Servicios a Grupos de Interés</v>
      </c>
      <c r="C262" s="76" t="str">
        <f>IF(A262="","",(VLOOKUP(A262,MATRIZASPECTOS[],3,FALSE)))</f>
        <v>Generación de residuos</v>
      </c>
      <c r="D262" s="107" t="str">
        <f>IF(A262="","",(VLOOKUP(A262,MATRIZASPECTOS[],4,FALSE)))</f>
        <v>Contaminación por generación de residuos reutilizables</v>
      </c>
      <c r="E262" s="108" t="str">
        <f>IF(A262="","",(VLOOKUP(A262,MATRIZASPECTOS[],6,FALSE)))</f>
        <v>PAR</v>
      </c>
      <c r="F262" s="109" t="str">
        <f>IF($A262="","",(VLOOKUP($A262,MATRIZASPECTOS[],7,FALSE)))</f>
        <v>Sede Central - Bogotá</v>
      </c>
      <c r="G262" s="109" t="str">
        <f>IF($A262="","",(VLOOKUP($A262,MATRIZASPECTOS[],8,FALSE)))</f>
        <v>Torre 3 - Local 107</v>
      </c>
      <c r="H262" s="109" t="str">
        <f>IF($A262="","",(VLOOKUP($A262,MATRIZASPECTOS[],18,FALSE)))</f>
        <v>Negativo</v>
      </c>
      <c r="I262" s="109" t="str">
        <f>IF(A262="","",(VLOOKUP(A262,MATRIZASPECTOS[],19,FALSE)))</f>
        <v>Geológico - suelo</v>
      </c>
      <c r="J262" s="109" t="str">
        <f>IF(A262="","",(VLOOKUP(A262,MATRIZASPECTOS[],10,FALSE)))</f>
        <v>Situación de emergencia</v>
      </c>
      <c r="K262" s="109" t="str">
        <f>IF($A262="","",(VLOOKUP($A262,MATRIZASPECTOS[],14,FALSE)))</f>
        <v>Residuos recuperables (aleaciones de distintos metales)</v>
      </c>
      <c r="L262" s="110" t="str">
        <f>IF($A262="","",(VLOOKUP($A262,MATRIZASPECTOS[],15,FALSE)))</f>
        <v>4. Actividades de correspondencia y notificación</v>
      </c>
      <c r="M262" s="165">
        <f>IF($A262="","",(VLOOKUP($A262,MATRIZASPECTOS[],26,FALSE)))</f>
        <v>15</v>
      </c>
      <c r="N262" s="162">
        <f>IF($A262="","",(VLOOKUP($A262,MATRIZASPECTOS[],44,FALSE)))</f>
        <v>15</v>
      </c>
      <c r="O262" s="162">
        <f>IF($A262="","",(VLOOKUP($A262,MATRIZASPECTOS[],62,FALSE)))</f>
        <v>15</v>
      </c>
      <c r="P262" s="109"/>
      <c r="Q262" s="109"/>
      <c r="R262" s="226"/>
    </row>
    <row r="263" spans="1:18" ht="45.75" thickBot="1" x14ac:dyDescent="0.3">
      <c r="A263" s="15">
        <v>260</v>
      </c>
      <c r="B263" s="76" t="str">
        <f>IF(A263="","",(VLOOKUP(A263,MATRIZASPECTOS[],2,FALSE)))</f>
        <v>Atención Integral y Servicios a Grupos de Interés</v>
      </c>
      <c r="C263" s="76" t="str">
        <f>IF(A263="","",(VLOOKUP(A263,MATRIZASPECTOS[],3,FALSE)))</f>
        <v>Generación de residuos</v>
      </c>
      <c r="D263" s="107" t="str">
        <f>IF(A263="","",(VLOOKUP(A263,MATRIZASPECTOS[],4,FALSE)))</f>
        <v>Contaminación por generación de residuos de aparatos eléctricos y electrónicos</v>
      </c>
      <c r="E263" s="108" t="str">
        <f>IF(A263="","",(VLOOKUP(A263,MATRIZASPECTOS[],6,FALSE)))</f>
        <v>PAR</v>
      </c>
      <c r="F263" s="109" t="str">
        <f>IF($A263="","",(VLOOKUP($A263,MATRIZASPECTOS[],7,FALSE)))</f>
        <v>Sede Central - Bogotá</v>
      </c>
      <c r="G263" s="109" t="str">
        <f>IF($A263="","",(VLOOKUP($A263,MATRIZASPECTOS[],8,FALSE)))</f>
        <v>Torre 3 - Local 107</v>
      </c>
      <c r="H263" s="109" t="str">
        <f>IF($A263="","",(VLOOKUP($A263,MATRIZASPECTOS[],18,FALSE)))</f>
        <v>Negativo</v>
      </c>
      <c r="I263" s="109" t="str">
        <f>IF(A263="","",(VLOOKUP(A263,MATRIZASPECTOS[],19,FALSE)))</f>
        <v>Geológico - suelo</v>
      </c>
      <c r="J263" s="109" t="str">
        <f>IF(A263="","",(VLOOKUP(A263,MATRIZASPECTOS[],10,FALSE)))</f>
        <v>Situación de emergencia</v>
      </c>
      <c r="K263" s="109" t="str">
        <f>IF($A263="","",(VLOOKUP($A263,MATRIZASPECTOS[],14,FALSE)))</f>
        <v>Residuos de aparatos eléctricos y electrónicos</v>
      </c>
      <c r="L263" s="110" t="str">
        <f>IF($A263="","",(VLOOKUP($A263,MATRIZASPECTOS[],15,FALSE)))</f>
        <v>4. Actividades de correspondencia y notificación</v>
      </c>
      <c r="M263" s="165">
        <f>IF($A263="","",(VLOOKUP($A263,MATRIZASPECTOS[],26,FALSE)))</f>
        <v>15</v>
      </c>
      <c r="N263" s="162">
        <f>IF($A263="","",(VLOOKUP($A263,MATRIZASPECTOS[],44,FALSE)))</f>
        <v>15</v>
      </c>
      <c r="O263" s="162">
        <f>IF($A263="","",(VLOOKUP($A263,MATRIZASPECTOS[],62,FALSE)))</f>
        <v>15</v>
      </c>
      <c r="P263" s="109"/>
      <c r="Q263" s="109"/>
      <c r="R263" s="226"/>
    </row>
    <row r="264" spans="1:18" ht="27.75" thickBot="1" x14ac:dyDescent="0.3">
      <c r="A264" s="15">
        <v>261</v>
      </c>
      <c r="B264" s="76" t="str">
        <f>IF(A264="","",(VLOOKUP(A264,MATRIZASPECTOS[],2,FALSE)))</f>
        <v>Atención Integral y Servicios a Grupos de Interés</v>
      </c>
      <c r="C264" s="76" t="str">
        <f>IF(A264="","",(VLOOKUP(A264,MATRIZASPECTOS[],3,FALSE)))</f>
        <v>Generación de residuos</v>
      </c>
      <c r="D264" s="107" t="str">
        <f>IF(A264="","",(VLOOKUP(A264,MATRIZASPECTOS[],4,FALSE)))</f>
        <v>Contaminación por generación de residuos de escombro</v>
      </c>
      <c r="E264" s="108" t="str">
        <f>IF(A264="","",(VLOOKUP(A264,MATRIZASPECTOS[],6,FALSE)))</f>
        <v>PAR</v>
      </c>
      <c r="F264" s="109" t="str">
        <f>IF($A264="","",(VLOOKUP($A264,MATRIZASPECTOS[],7,FALSE)))</f>
        <v>Sede Central - Bogotá</v>
      </c>
      <c r="G264" s="109" t="str">
        <f>IF($A264="","",(VLOOKUP($A264,MATRIZASPECTOS[],8,FALSE)))</f>
        <v>Torre 3 - Local 107</v>
      </c>
      <c r="H264" s="109" t="str">
        <f>IF($A264="","",(VLOOKUP($A264,MATRIZASPECTOS[],18,FALSE)))</f>
        <v>Negativo</v>
      </c>
      <c r="I264" s="109" t="str">
        <f>IF(A264="","",(VLOOKUP(A264,MATRIZASPECTOS[],19,FALSE)))</f>
        <v>Geológico - suelo</v>
      </c>
      <c r="J264" s="109" t="str">
        <f>IF(A264="","",(VLOOKUP(A264,MATRIZASPECTOS[],10,FALSE)))</f>
        <v>Situación de emergencia</v>
      </c>
      <c r="K264" s="109" t="str">
        <f>IF($A264="","",(VLOOKUP($A264,MATRIZASPECTOS[],14,FALSE)))</f>
        <v>Residuos de escombro</v>
      </c>
      <c r="L264" s="110" t="str">
        <f>IF($A264="","",(VLOOKUP($A264,MATRIZASPECTOS[],15,FALSE)))</f>
        <v>4. Actividades de correspondencia y notificación</v>
      </c>
      <c r="M264" s="165">
        <f>IF($A264="","",(VLOOKUP($A264,MATRIZASPECTOS[],26,FALSE)))</f>
        <v>5</v>
      </c>
      <c r="N264" s="162">
        <f>IF($A264="","",(VLOOKUP($A264,MATRIZASPECTOS[],44,FALSE)))</f>
        <v>5</v>
      </c>
      <c r="O264" s="162">
        <f>IF($A264="","",(VLOOKUP($A264,MATRIZASPECTOS[],62,FALSE)))</f>
        <v>5</v>
      </c>
      <c r="P264" s="109"/>
      <c r="Q264" s="109"/>
      <c r="R264" s="226"/>
    </row>
    <row r="265" spans="1:18" ht="27.75" thickBot="1" x14ac:dyDescent="0.3">
      <c r="A265" s="15">
        <v>262</v>
      </c>
      <c r="B265" s="76" t="str">
        <f>IF(A265="","",(VLOOKUP(A265,MATRIZASPECTOS[],2,FALSE)))</f>
        <v>Atención Integral y Servicios a Grupos de Interés</v>
      </c>
      <c r="C265" s="76" t="str">
        <f>IF(A265="","",(VLOOKUP(A265,MATRIZASPECTOS[],3,FALSE)))</f>
        <v>Generación de residuos</v>
      </c>
      <c r="D265" s="107" t="str">
        <f>IF(A265="","",(VLOOKUP(A265,MATRIZASPECTOS[],4,FALSE)))</f>
        <v>Contaminación por generación de residuos peligrosos</v>
      </c>
      <c r="E265" s="108" t="str">
        <f>IF(A265="","",(VLOOKUP(A265,MATRIZASPECTOS[],6,FALSE)))</f>
        <v>PAR</v>
      </c>
      <c r="F265" s="109" t="str">
        <f>IF($A265="","",(VLOOKUP($A265,MATRIZASPECTOS[],7,FALSE)))</f>
        <v>Sede Central - Bogotá</v>
      </c>
      <c r="G265" s="109" t="str">
        <f>IF($A265="","",(VLOOKUP($A265,MATRIZASPECTOS[],8,FALSE)))</f>
        <v>Torre 3 - Local 107</v>
      </c>
      <c r="H265" s="109" t="str">
        <f>IF($A265="","",(VLOOKUP($A265,MATRIZASPECTOS[],18,FALSE)))</f>
        <v>Negativo</v>
      </c>
      <c r="I265" s="109" t="str">
        <f>IF(A265="","",(VLOOKUP(A265,MATRIZASPECTOS[],19,FALSE)))</f>
        <v>Geológico - suelo</v>
      </c>
      <c r="J265" s="109" t="str">
        <f>IF(A265="","",(VLOOKUP(A265,MATRIZASPECTOS[],10,FALSE)))</f>
        <v>Situación de emergencia</v>
      </c>
      <c r="K265" s="109" t="str">
        <f>IF($A265="","",(VLOOKUP($A265,MATRIZASPECTOS[],14,FALSE)))</f>
        <v>Residuos infecciosos o de riesgo biológico</v>
      </c>
      <c r="L265" s="110" t="str">
        <f>IF($A265="","",(VLOOKUP($A265,MATRIZASPECTOS[],15,FALSE)))</f>
        <v>4. Actividades de correspondencia y notificación</v>
      </c>
      <c r="M265" s="165">
        <f>IF($A265="","",(VLOOKUP($A265,MATRIZASPECTOS[],26,FALSE)))</f>
        <v>3</v>
      </c>
      <c r="N265" s="162">
        <f>IF($A265="","",(VLOOKUP($A265,MATRIZASPECTOS[],44,FALSE)))</f>
        <v>3</v>
      </c>
      <c r="O265" s="162">
        <f>IF($A265="","",(VLOOKUP($A265,MATRIZASPECTOS[],62,FALSE)))</f>
        <v>3</v>
      </c>
      <c r="P265" s="109"/>
      <c r="Q265" s="109"/>
      <c r="R265" s="226"/>
    </row>
    <row r="266" spans="1:18" ht="26.25" thickBot="1" x14ac:dyDescent="0.3">
      <c r="A266" s="15">
        <v>263</v>
      </c>
      <c r="B266" s="76" t="str">
        <f>IF(A266="","",(VLOOKUP(A266,MATRIZASPECTOS[],2,FALSE)))</f>
        <v>Adquisición de Bienes y Servicios</v>
      </c>
      <c r="C266" s="76" t="str">
        <f>IF(A266="","",(VLOOKUP(A266,MATRIZASPECTOS[],3,FALSE)))</f>
        <v>Consumo del recurso hídrico</v>
      </c>
      <c r="D266" s="107" t="str">
        <f>IF(A266="","",(VLOOKUP(A266,MATRIZASPECTOS[],4,FALSE)))</f>
        <v>Agotamiento del recurso hídrico</v>
      </c>
      <c r="E266" s="108" t="str">
        <f>IF(A266="","",(VLOOKUP(A266,MATRIZASPECTOS[],6,FALSE)))</f>
        <v>PAR</v>
      </c>
      <c r="F266" s="109" t="str">
        <f>IF($A266="","",(VLOOKUP($A266,MATRIZASPECTOS[],7,FALSE)))</f>
        <v>Sede Central - Bogotá</v>
      </c>
      <c r="G266" s="109" t="str">
        <f>IF($A266="","",(VLOOKUP($A266,MATRIZASPECTOS[],8,FALSE)))</f>
        <v>Torre 4 - Piso 10</v>
      </c>
      <c r="H266" s="109" t="str">
        <f>IF($A266="","",(VLOOKUP($A266,MATRIZASPECTOS[],18,FALSE)))</f>
        <v>Negativo</v>
      </c>
      <c r="I266" s="109" t="str">
        <f>IF(A266="","",(VLOOKUP(A266,MATRIZASPECTOS[],19,FALSE)))</f>
        <v>Hidrológico - agua</v>
      </c>
      <c r="J266" s="109" t="str">
        <f>IF(A266="","",(VLOOKUP(A266,MATRIZASPECTOS[],10,FALSE)))</f>
        <v>Normal</v>
      </c>
      <c r="K266" s="109" t="str">
        <f>IF($A266="","",(VLOOKUP($A266,MATRIZASPECTOS[],14,FALSE)))</f>
        <v>Agua potable</v>
      </c>
      <c r="L266" s="110" t="str">
        <f>IF($A266="","",(VLOOKUP($A266,MATRIZASPECTOS[],15,FALSE)))</f>
        <v>1. Adquisición y movilización de insumos y equipos</v>
      </c>
      <c r="M266" s="165">
        <f>IF($A266="","",(VLOOKUP($A266,MATRIZASPECTOS[],26,FALSE)))</f>
        <v>9</v>
      </c>
      <c r="N266" s="162">
        <f>IF($A266="","",(VLOOKUP($A266,MATRIZASPECTOS[],44,FALSE)))</f>
        <v>9</v>
      </c>
      <c r="O266" s="162">
        <f>IF($A266="","",(VLOOKUP($A266,MATRIZASPECTOS[],62,FALSE)))</f>
        <v>1</v>
      </c>
      <c r="P266" s="109"/>
      <c r="Q266" s="109"/>
      <c r="R266" s="226"/>
    </row>
    <row r="267" spans="1:18" ht="26.25" thickBot="1" x14ac:dyDescent="0.3">
      <c r="A267" s="15">
        <v>264</v>
      </c>
      <c r="B267" s="76" t="str">
        <f>IF(A267="","",(VLOOKUP(A267,MATRIZASPECTOS[],2,FALSE)))</f>
        <v>Adquisición de Bienes y Servicios</v>
      </c>
      <c r="C267" s="76" t="str">
        <f>IF(A267="","",(VLOOKUP(A267,MATRIZASPECTOS[],3,FALSE)))</f>
        <v>Consumo del recurso hídrico</v>
      </c>
      <c r="D267" s="107" t="str">
        <f>IF(A267="","",(VLOOKUP(A267,MATRIZASPECTOS[],4,FALSE)))</f>
        <v>Agotamiento del recurso hídrico</v>
      </c>
      <c r="E267" s="108" t="str">
        <f>IF(A267="","",(VLOOKUP(A267,MATRIZASPECTOS[],6,FALSE)))</f>
        <v>PAR</v>
      </c>
      <c r="F267" s="109" t="str">
        <f>IF($A267="","",(VLOOKUP($A267,MATRIZASPECTOS[],7,FALSE)))</f>
        <v>Sede Central - Bogotá</v>
      </c>
      <c r="G267" s="109" t="str">
        <f>IF($A267="","",(VLOOKUP($A267,MATRIZASPECTOS[],8,FALSE)))</f>
        <v>Torre 4 - Piso 10</v>
      </c>
      <c r="H267" s="109" t="str">
        <f>IF($A267="","",(VLOOKUP($A267,MATRIZASPECTOS[],18,FALSE)))</f>
        <v>Negativo</v>
      </c>
      <c r="I267" s="109" t="str">
        <f>IF(A267="","",(VLOOKUP(A267,MATRIZASPECTOS[],19,FALSE)))</f>
        <v>Hidrológico - agua</v>
      </c>
      <c r="J267" s="109" t="str">
        <f>IF(A267="","",(VLOOKUP(A267,MATRIZASPECTOS[],10,FALSE)))</f>
        <v>Normal</v>
      </c>
      <c r="K267" s="109" t="str">
        <f>IF($A267="","",(VLOOKUP($A267,MATRIZASPECTOS[],14,FALSE)))</f>
        <v>Agua no potable</v>
      </c>
      <c r="L267" s="110" t="str">
        <f>IF($A267="","",(VLOOKUP($A267,MATRIZASPECTOS[],15,FALSE)))</f>
        <v>1. Adquisición y movilización de insumos y equipos</v>
      </c>
      <c r="M267" s="165">
        <f>IF($A267="","",(VLOOKUP($A267,MATRIZASPECTOS[],26,FALSE)))</f>
        <v>1</v>
      </c>
      <c r="N267" s="162">
        <f>IF($A267="","",(VLOOKUP($A267,MATRIZASPECTOS[],44,FALSE)))</f>
        <v>1</v>
      </c>
      <c r="O267" s="162">
        <f>IF($A267="","",(VLOOKUP($A267,MATRIZASPECTOS[],62,FALSE)))</f>
        <v>1</v>
      </c>
      <c r="P267" s="109"/>
      <c r="Q267" s="109"/>
      <c r="R267" s="226"/>
    </row>
    <row r="268" spans="1:18" ht="27.75" thickBot="1" x14ac:dyDescent="0.3">
      <c r="A268" s="15">
        <v>265</v>
      </c>
      <c r="B268" s="76" t="str">
        <f>IF(A268="","",(VLOOKUP(A268,MATRIZASPECTOS[],2,FALSE)))</f>
        <v>Adquisición de Bienes y Servicios</v>
      </c>
      <c r="C268" s="76" t="str">
        <f>IF(A268="","",(VLOOKUP(A268,MATRIZASPECTOS[],3,FALSE)))</f>
        <v>Consumo de energía eléctrica</v>
      </c>
      <c r="D268" s="107" t="str">
        <f>IF(A268="","",(VLOOKUP(A268,MATRIZASPECTOS[],4,FALSE)))</f>
        <v>Presión sobre el recurso energético eléctrico</v>
      </c>
      <c r="E268" s="108" t="str">
        <f>IF(A268="","",(VLOOKUP(A268,MATRIZASPECTOS[],6,FALSE)))</f>
        <v>PAR</v>
      </c>
      <c r="F268" s="109" t="str">
        <f>IF($A268="","",(VLOOKUP($A268,MATRIZASPECTOS[],7,FALSE)))</f>
        <v>Sede Central - Bogotá</v>
      </c>
      <c r="G268" s="109" t="str">
        <f>IF($A268="","",(VLOOKUP($A268,MATRIZASPECTOS[],8,FALSE)))</f>
        <v>Torre 4 - Piso 10</v>
      </c>
      <c r="H268" s="109" t="str">
        <f>IF($A268="","",(VLOOKUP($A268,MATRIZASPECTOS[],18,FALSE)))</f>
        <v>Negativo</v>
      </c>
      <c r="I268" s="109" t="str">
        <f>IF(A268="","",(VLOOKUP(A268,MATRIZASPECTOS[],19,FALSE)))</f>
        <v>Hidrológico - agua</v>
      </c>
      <c r="J268" s="109" t="str">
        <f>IF(A268="","",(VLOOKUP(A268,MATRIZASPECTOS[],10,FALSE)))</f>
        <v>Normal</v>
      </c>
      <c r="K268" s="109" t="str">
        <f>IF($A268="","",(VLOOKUP($A268,MATRIZASPECTOS[],14,FALSE)))</f>
        <v>Energía eléctrica</v>
      </c>
      <c r="L268" s="110" t="str">
        <f>IF($A268="","",(VLOOKUP($A268,MATRIZASPECTOS[],15,FALSE)))</f>
        <v>1. Adquisición y movilización de insumos y equipos</v>
      </c>
      <c r="M268" s="165">
        <f>IF($A268="","",(VLOOKUP($A268,MATRIZASPECTOS[],26,FALSE)))</f>
        <v>25</v>
      </c>
      <c r="N268" s="162">
        <f>IF($A268="","",(VLOOKUP($A268,MATRIZASPECTOS[],44,FALSE)))</f>
        <v>27.632916908773968</v>
      </c>
      <c r="O268" s="162">
        <f>IF($A268="","",(VLOOKUP($A268,MATRIZASPECTOS[],62,FALSE)))</f>
        <v>25.179890141528624</v>
      </c>
      <c r="P268" s="109"/>
      <c r="Q268" s="109"/>
      <c r="R268" s="226"/>
    </row>
    <row r="269" spans="1:18" ht="36.75" thickBot="1" x14ac:dyDescent="0.3">
      <c r="A269" s="15">
        <v>266</v>
      </c>
      <c r="B269" s="76" t="str">
        <f>IF(A269="","",(VLOOKUP(A269,MATRIZASPECTOS[],2,FALSE)))</f>
        <v>Adquisición de Bienes y Servicios</v>
      </c>
      <c r="C269" s="76" t="str">
        <f>IF(A269="","",(VLOOKUP(A269,MATRIZASPECTOS[],3,FALSE)))</f>
        <v>Consumo de materias primas e insumos</v>
      </c>
      <c r="D269" s="107" t="str">
        <f>IF(A269="","",(VLOOKUP(A269,MATRIZASPECTOS[],4,FALSE)))</f>
        <v>Agotamiento de los recursos naturales no renovables</v>
      </c>
      <c r="E269" s="108" t="str">
        <f>IF(A269="","",(VLOOKUP(A269,MATRIZASPECTOS[],6,FALSE)))</f>
        <v>PAR</v>
      </c>
      <c r="F269" s="109" t="str">
        <f>IF($A269="","",(VLOOKUP($A269,MATRIZASPECTOS[],7,FALSE)))</f>
        <v>Sede Central - Bogotá</v>
      </c>
      <c r="G269" s="109" t="str">
        <f>IF($A269="","",(VLOOKUP($A269,MATRIZASPECTOS[],8,FALSE)))</f>
        <v>Torre 4 - Piso 10</v>
      </c>
      <c r="H269" s="109" t="str">
        <f>IF($A269="","",(VLOOKUP($A269,MATRIZASPECTOS[],18,FALSE)))</f>
        <v>Negativo</v>
      </c>
      <c r="I269" s="109" t="str">
        <f>IF(A269="","",(VLOOKUP(A269,MATRIZASPECTOS[],19,FALSE)))</f>
        <v>Biológico - biodiversidad</v>
      </c>
      <c r="J269" s="109" t="str">
        <f>IF(A269="","",(VLOOKUP(A269,MATRIZASPECTOS[],10,FALSE)))</f>
        <v>Normal</v>
      </c>
      <c r="K269" s="109" t="str">
        <f>IF($A269="","",(VLOOKUP($A269,MATRIZASPECTOS[],14,FALSE)))</f>
        <v>Papel</v>
      </c>
      <c r="L269" s="110" t="str">
        <f>IF($A269="","",(VLOOKUP($A269,MATRIZASPECTOS[],15,FALSE)))</f>
        <v>1. Adquisición y movilización de insumos y equipos</v>
      </c>
      <c r="M269" s="165">
        <f>IF($A269="","",(VLOOKUP($A269,MATRIZASPECTOS[],26,FALSE)))</f>
        <v>15</v>
      </c>
      <c r="N269" s="162">
        <f>IF($A269="","",(VLOOKUP($A269,MATRIZASPECTOS[],44,FALSE)))</f>
        <v>15</v>
      </c>
      <c r="O269" s="162">
        <f>IF($A269="","",(VLOOKUP($A269,MATRIZASPECTOS[],62,FALSE)))</f>
        <v>9</v>
      </c>
      <c r="P269" s="109"/>
      <c r="Q269" s="109"/>
      <c r="R269" s="226"/>
    </row>
    <row r="270" spans="1:18" ht="36.75" thickBot="1" x14ac:dyDescent="0.3">
      <c r="A270" s="15">
        <v>267</v>
      </c>
      <c r="B270" s="76" t="str">
        <f>IF(A270="","",(VLOOKUP(A270,MATRIZASPECTOS[],2,FALSE)))</f>
        <v>Adquisición de Bienes y Servicios</v>
      </c>
      <c r="C270" s="76" t="str">
        <f>IF(A270="","",(VLOOKUP(A270,MATRIZASPECTOS[],3,FALSE)))</f>
        <v>Consumo de materias primas e insumos</v>
      </c>
      <c r="D270" s="107" t="str">
        <f>IF(A270="","",(VLOOKUP(A270,MATRIZASPECTOS[],4,FALSE)))</f>
        <v>Agotamiento general de los recursos naturales</v>
      </c>
      <c r="E270" s="108" t="str">
        <f>IF(A270="","",(VLOOKUP(A270,MATRIZASPECTOS[],6,FALSE)))</f>
        <v>PAR</v>
      </c>
      <c r="F270" s="109" t="str">
        <f>IF($A270="","",(VLOOKUP($A270,MATRIZASPECTOS[],7,FALSE)))</f>
        <v>Sede Central - Bogotá</v>
      </c>
      <c r="G270" s="109" t="str">
        <f>IF($A270="","",(VLOOKUP($A270,MATRIZASPECTOS[],8,FALSE)))</f>
        <v>Torre 4 - Piso 10</v>
      </c>
      <c r="H270" s="109" t="str">
        <f>IF($A270="","",(VLOOKUP($A270,MATRIZASPECTOS[],18,FALSE)))</f>
        <v>Negativo</v>
      </c>
      <c r="I270" s="109" t="str">
        <f>IF(A270="","",(VLOOKUP(A270,MATRIZASPECTOS[],19,FALSE)))</f>
        <v>Biológico - biodiversidad</v>
      </c>
      <c r="J270" s="109" t="str">
        <f>IF(A270="","",(VLOOKUP(A270,MATRIZASPECTOS[],10,FALSE)))</f>
        <v>Normal</v>
      </c>
      <c r="K270" s="109" t="str">
        <f>IF($A270="","",(VLOOKUP($A270,MATRIZASPECTOS[],14,FALSE)))</f>
        <v>Elementos pequeños de oficina</v>
      </c>
      <c r="L270" s="110" t="str">
        <f>IF($A270="","",(VLOOKUP($A270,MATRIZASPECTOS[],15,FALSE)))</f>
        <v>1. Adquisición y movilización de insumos y equipos</v>
      </c>
      <c r="M270" s="165">
        <f>IF($A270="","",(VLOOKUP($A270,MATRIZASPECTOS[],26,FALSE)))</f>
        <v>3</v>
      </c>
      <c r="N270" s="162">
        <f>IF($A270="","",(VLOOKUP($A270,MATRIZASPECTOS[],44,FALSE)))</f>
        <v>3</v>
      </c>
      <c r="O270" s="162">
        <f>IF($A270="","",(VLOOKUP($A270,MATRIZASPECTOS[],62,FALSE)))</f>
        <v>1</v>
      </c>
      <c r="P270" s="109"/>
      <c r="Q270" s="109"/>
      <c r="R270" s="226"/>
    </row>
    <row r="271" spans="1:18" ht="36.75" thickBot="1" x14ac:dyDescent="0.3">
      <c r="A271" s="15">
        <v>268</v>
      </c>
      <c r="B271" s="76" t="str">
        <f>IF(A271="","",(VLOOKUP(A271,MATRIZASPECTOS[],2,FALSE)))</f>
        <v>Adquisición de Bienes y Servicios</v>
      </c>
      <c r="C271" s="76" t="str">
        <f>IF(A271="","",(VLOOKUP(A271,MATRIZASPECTOS[],3,FALSE)))</f>
        <v>Consumo de materias primas e insumos</v>
      </c>
      <c r="D271" s="107" t="str">
        <f>IF(A271="","",(VLOOKUP(A271,MATRIZASPECTOS[],4,FALSE)))</f>
        <v>Agotamiento de los recursos naturales no renovables</v>
      </c>
      <c r="E271" s="108" t="str">
        <f>IF(A271="","",(VLOOKUP(A271,MATRIZASPECTOS[],6,FALSE)))</f>
        <v>PAR</v>
      </c>
      <c r="F271" s="109" t="str">
        <f>IF($A271="","",(VLOOKUP($A271,MATRIZASPECTOS[],7,FALSE)))</f>
        <v>Sede Central - Bogotá</v>
      </c>
      <c r="G271" s="109" t="str">
        <f>IF($A271="","",(VLOOKUP($A271,MATRIZASPECTOS[],8,FALSE)))</f>
        <v>Torre 4 - Piso 10</v>
      </c>
      <c r="H271" s="109" t="str">
        <f>IF($A271="","",(VLOOKUP($A271,MATRIZASPECTOS[],18,FALSE)))</f>
        <v>Negativo</v>
      </c>
      <c r="I271" s="109" t="str">
        <f>IF(A271="","",(VLOOKUP(A271,MATRIZASPECTOS[],19,FALSE)))</f>
        <v>Biológico - biodiversidad</v>
      </c>
      <c r="J271" s="109" t="str">
        <f>IF(A271="","",(VLOOKUP(A271,MATRIZASPECTOS[],10,FALSE)))</f>
        <v>Normal</v>
      </c>
      <c r="K271" s="109" t="str">
        <f>IF($A271="","",(VLOOKUP($A271,MATRIZASPECTOS[],14,FALSE)))</f>
        <v>Movilización terrestre</v>
      </c>
      <c r="L271" s="110" t="str">
        <f>IF($A271="","",(VLOOKUP($A271,MATRIZASPECTOS[],15,FALSE)))</f>
        <v>2. Movilización para el desarrollo de actividades</v>
      </c>
      <c r="M271" s="165">
        <f>IF($A271="","",(VLOOKUP($A271,MATRIZASPECTOS[],26,FALSE)))</f>
        <v>15</v>
      </c>
      <c r="N271" s="162">
        <f>IF($A271="","",(VLOOKUP($A271,MATRIZASPECTOS[],44,FALSE)))</f>
        <v>15</v>
      </c>
      <c r="O271" s="162">
        <f>IF($A271="","",(VLOOKUP($A271,MATRIZASPECTOS[],62,FALSE)))</f>
        <v>9</v>
      </c>
      <c r="P271" s="109"/>
      <c r="Q271" s="109"/>
      <c r="R271" s="226"/>
    </row>
    <row r="272" spans="1:18" ht="36.75" thickBot="1" x14ac:dyDescent="0.3">
      <c r="A272" s="15">
        <v>269</v>
      </c>
      <c r="B272" s="76" t="str">
        <f>IF(A272="","",(VLOOKUP(A272,MATRIZASPECTOS[],2,FALSE)))</f>
        <v>Adquisición de Bienes y Servicios</v>
      </c>
      <c r="C272" s="76" t="str">
        <f>IF(A272="","",(VLOOKUP(A272,MATRIZASPECTOS[],3,FALSE)))</f>
        <v>Consumo de materias primas e insumos</v>
      </c>
      <c r="D272" s="107" t="str">
        <f>IF(A272="","",(VLOOKUP(A272,MATRIZASPECTOS[],4,FALSE)))</f>
        <v>Agotamiento general de los recursos naturales</v>
      </c>
      <c r="E272" s="108" t="str">
        <f>IF(A272="","",(VLOOKUP(A272,MATRIZASPECTOS[],6,FALSE)))</f>
        <v>PAR</v>
      </c>
      <c r="F272" s="109" t="str">
        <f>IF($A272="","",(VLOOKUP($A272,MATRIZASPECTOS[],7,FALSE)))</f>
        <v>Sede Central - Bogotá</v>
      </c>
      <c r="G272" s="109" t="str">
        <f>IF($A272="","",(VLOOKUP($A272,MATRIZASPECTOS[],8,FALSE)))</f>
        <v>Torre 4 - Piso 10</v>
      </c>
      <c r="H272" s="109" t="str">
        <f>IF($A272="","",(VLOOKUP($A272,MATRIZASPECTOS[],18,FALSE)))</f>
        <v>Negativo</v>
      </c>
      <c r="I272" s="109" t="str">
        <f>IF(A272="","",(VLOOKUP(A272,MATRIZASPECTOS[],19,FALSE)))</f>
        <v>Biológico - biodiversidad</v>
      </c>
      <c r="J272" s="109" t="str">
        <f>IF(A272="","",(VLOOKUP(A272,MATRIZASPECTOS[],10,FALSE)))</f>
        <v>Normal</v>
      </c>
      <c r="K272" s="109" t="str">
        <f>IF($A272="","",(VLOOKUP($A272,MATRIZASPECTOS[],14,FALSE)))</f>
        <v>Mobiliario de oficina</v>
      </c>
      <c r="L272" s="110" t="str">
        <f>IF($A272="","",(VLOOKUP($A272,MATRIZASPECTOS[],15,FALSE)))</f>
        <v>1. Adquisición y movilización de insumos y equipos</v>
      </c>
      <c r="M272" s="165">
        <f>IF($A272="","",(VLOOKUP($A272,MATRIZASPECTOS[],26,FALSE)))</f>
        <v>3</v>
      </c>
      <c r="N272" s="162">
        <f>IF($A272="","",(VLOOKUP($A272,MATRIZASPECTOS[],44,FALSE)))</f>
        <v>3</v>
      </c>
      <c r="O272" s="162">
        <f>IF($A272="","",(VLOOKUP($A272,MATRIZASPECTOS[],62,FALSE)))</f>
        <v>3</v>
      </c>
      <c r="P272" s="109"/>
      <c r="Q272" s="109"/>
      <c r="R272" s="226"/>
    </row>
    <row r="273" spans="1:18" ht="26.25" thickBot="1" x14ac:dyDescent="0.3">
      <c r="A273" s="15">
        <v>270</v>
      </c>
      <c r="B273" s="76" t="str">
        <f>IF(A273="","",(VLOOKUP(A273,MATRIZASPECTOS[],2,FALSE)))</f>
        <v>Adquisición de Bienes y Servicios</v>
      </c>
      <c r="C273" s="76" t="str">
        <f>IF(A273="","",(VLOOKUP(A273,MATRIZASPECTOS[],3,FALSE)))</f>
        <v>Generación de empleo</v>
      </c>
      <c r="D273" s="107" t="str">
        <f>IF(A273="","",(VLOOKUP(A273,MATRIZASPECTOS[],4,FALSE)))</f>
        <v>Desarrollo económico y social</v>
      </c>
      <c r="E273" s="108" t="str">
        <f>IF(A273="","",(VLOOKUP(A273,MATRIZASPECTOS[],6,FALSE)))</f>
        <v>PAR</v>
      </c>
      <c r="F273" s="109" t="str">
        <f>IF($A273="","",(VLOOKUP($A273,MATRIZASPECTOS[],7,FALSE)))</f>
        <v>Sede Central - Bogotá</v>
      </c>
      <c r="G273" s="109" t="str">
        <f>IF($A273="","",(VLOOKUP($A273,MATRIZASPECTOS[],8,FALSE)))</f>
        <v>Torre 4 - Piso 10</v>
      </c>
      <c r="H273" s="109" t="str">
        <f>IF($A273="","",(VLOOKUP($A273,MATRIZASPECTOS[],18,FALSE)))</f>
        <v>Positivo</v>
      </c>
      <c r="I273" s="109" t="str">
        <f>IF(A273="","",(VLOOKUP(A273,MATRIZASPECTOS[],19,FALSE)))</f>
        <v>Sociocultural - social</v>
      </c>
      <c r="J273" s="109" t="str">
        <f>IF(A273="","",(VLOOKUP(A273,MATRIZASPECTOS[],10,FALSE)))</f>
        <v>Normal</v>
      </c>
      <c r="K273" s="109" t="str">
        <f>IF($A273="","",(VLOOKUP($A273,MATRIZASPECTOS[],14,FALSE)))</f>
        <v>Recurso humano</v>
      </c>
      <c r="L273" s="110" t="str">
        <f>IF($A273="","",(VLOOKUP($A273,MATRIZASPECTOS[],15,FALSE)))</f>
        <v>1. Adquisición y movilización de insumos y equipos</v>
      </c>
      <c r="M273" s="165">
        <f>IF($A273="","",(VLOOKUP($A273,MATRIZASPECTOS[],26,FALSE)))</f>
        <v>15</v>
      </c>
      <c r="N273" s="162">
        <f>IF($A273="","",(VLOOKUP($A273,MATRIZASPECTOS[],44,FALSE)))</f>
        <v>15</v>
      </c>
      <c r="O273" s="162">
        <f>IF($A273="","",(VLOOKUP($A273,MATRIZASPECTOS[],62,FALSE)))</f>
        <v>15</v>
      </c>
      <c r="P273" s="109"/>
      <c r="Q273" s="109"/>
      <c r="R273" s="226"/>
    </row>
    <row r="274" spans="1:18" ht="36.75" thickBot="1" x14ac:dyDescent="0.3">
      <c r="A274" s="15">
        <v>271</v>
      </c>
      <c r="B274" s="76" t="str">
        <f>IF(A274="","",(VLOOKUP(A274,MATRIZASPECTOS[],2,FALSE)))</f>
        <v>Adquisición de Bienes y Servicios</v>
      </c>
      <c r="C274" s="76" t="str">
        <f>IF(A274="","",(VLOOKUP(A274,MATRIZASPECTOS[],3,FALSE)))</f>
        <v>Generación de vertimientos</v>
      </c>
      <c r="D274" s="107" t="str">
        <f>IF(A274="","",(VLOOKUP(A274,MATRIZASPECTOS[],4,FALSE)))</f>
        <v>Contaminación por descarga de aguas residuales domésticas</v>
      </c>
      <c r="E274" s="108" t="str">
        <f>IF(A274="","",(VLOOKUP(A274,MATRIZASPECTOS[],6,FALSE)))</f>
        <v>PAR</v>
      </c>
      <c r="F274" s="109" t="str">
        <f>IF($A274="","",(VLOOKUP($A274,MATRIZASPECTOS[],7,FALSE)))</f>
        <v>Sede Central - Bogotá</v>
      </c>
      <c r="G274" s="109" t="str">
        <f>IF($A274="","",(VLOOKUP($A274,MATRIZASPECTOS[],8,FALSE)))</f>
        <v>Torre 4 - Piso 10</v>
      </c>
      <c r="H274" s="109" t="str">
        <f>IF($A274="","",(VLOOKUP($A274,MATRIZASPECTOS[],18,FALSE)))</f>
        <v>Negativo</v>
      </c>
      <c r="I274" s="109" t="str">
        <f>IF(A274="","",(VLOOKUP(A274,MATRIZASPECTOS[],19,FALSE)))</f>
        <v>Hidrológico - agua</v>
      </c>
      <c r="J274" s="109" t="str">
        <f>IF(A274="","",(VLOOKUP(A274,MATRIZASPECTOS[],10,FALSE)))</f>
        <v>Normal</v>
      </c>
      <c r="K274" s="109" t="str">
        <f>IF($A274="","",(VLOOKUP($A274,MATRIZASPECTOS[],14,FALSE)))</f>
        <v>Aguas residuales domésticas</v>
      </c>
      <c r="L274" s="110" t="str">
        <f>IF($A274="","",(VLOOKUP($A274,MATRIZASPECTOS[],15,FALSE)))</f>
        <v>1. Adquisición y movilización de insumos y equipos</v>
      </c>
      <c r="M274" s="165">
        <f>IF($A274="","",(VLOOKUP($A274,MATRIZASPECTOS[],26,FALSE)))</f>
        <v>15</v>
      </c>
      <c r="N274" s="162">
        <f>IF($A274="","",(VLOOKUP($A274,MATRIZASPECTOS[],44,FALSE)))</f>
        <v>15</v>
      </c>
      <c r="O274" s="162">
        <f>IF($A274="","",(VLOOKUP($A274,MATRIZASPECTOS[],62,FALSE)))</f>
        <v>3</v>
      </c>
      <c r="P274" s="109"/>
      <c r="Q274" s="109"/>
      <c r="R274" s="226"/>
    </row>
    <row r="275" spans="1:18" ht="27.75" thickBot="1" x14ac:dyDescent="0.3">
      <c r="A275" s="15">
        <v>272</v>
      </c>
      <c r="B275" s="76" t="str">
        <f>IF(A275="","",(VLOOKUP(A275,MATRIZASPECTOS[],2,FALSE)))</f>
        <v>Adquisición de Bienes y Servicios</v>
      </c>
      <c r="C275" s="76" t="str">
        <f>IF(A275="","",(VLOOKUP(A275,MATRIZASPECTOS[],3,FALSE)))</f>
        <v>Generación de residuos</v>
      </c>
      <c r="D275" s="107" t="str">
        <f>IF(A275="","",(VLOOKUP(A275,MATRIZASPECTOS[],4,FALSE)))</f>
        <v>Contaminación por generación de residuos ordinarios</v>
      </c>
      <c r="E275" s="108" t="str">
        <f>IF(A275="","",(VLOOKUP(A275,MATRIZASPECTOS[],6,FALSE)))</f>
        <v>PAR</v>
      </c>
      <c r="F275" s="109" t="str">
        <f>IF($A275="","",(VLOOKUP($A275,MATRIZASPECTOS[],7,FALSE)))</f>
        <v>Sede Central - Bogotá</v>
      </c>
      <c r="G275" s="109" t="str">
        <f>IF($A275="","",(VLOOKUP($A275,MATRIZASPECTOS[],8,FALSE)))</f>
        <v>Torre 4 - Piso 10</v>
      </c>
      <c r="H275" s="109" t="str">
        <f>IF($A275="","",(VLOOKUP($A275,MATRIZASPECTOS[],18,FALSE)))</f>
        <v>Negativo</v>
      </c>
      <c r="I275" s="109" t="str">
        <f>IF(A275="","",(VLOOKUP(A275,MATRIZASPECTOS[],19,FALSE)))</f>
        <v>Geológico - suelo</v>
      </c>
      <c r="J275" s="109" t="str">
        <f>IF(A275="","",(VLOOKUP(A275,MATRIZASPECTOS[],10,FALSE)))</f>
        <v>Normal</v>
      </c>
      <c r="K275" s="109" t="str">
        <f>IF($A275="","",(VLOOKUP($A275,MATRIZASPECTOS[],14,FALSE)))</f>
        <v>Residuos ordinarios</v>
      </c>
      <c r="L275" s="110" t="str">
        <f>IF($A275="","",(VLOOKUP($A275,MATRIZASPECTOS[],15,FALSE)))</f>
        <v>1. Adquisición y movilización de insumos y equipos</v>
      </c>
      <c r="M275" s="165">
        <f>IF($A275="","",(VLOOKUP($A275,MATRIZASPECTOS[],26,FALSE)))</f>
        <v>25</v>
      </c>
      <c r="N275" s="162">
        <f>IF($A275="","",(VLOOKUP($A275,MATRIZASPECTOS[],44,FALSE)))</f>
        <v>19.072164948453608</v>
      </c>
      <c r="O275" s="162">
        <f>IF($A275="","",(VLOOKUP($A275,MATRIZASPECTOS[],62,FALSE)))</f>
        <v>6.2956735977634128</v>
      </c>
      <c r="P275" s="109"/>
      <c r="Q275" s="109"/>
      <c r="R275" s="226"/>
    </row>
    <row r="276" spans="1:18" ht="51.75" thickBot="1" x14ac:dyDescent="0.3">
      <c r="A276" s="15">
        <v>273</v>
      </c>
      <c r="B276" s="76" t="str">
        <f>IF(A276="","",(VLOOKUP(A276,MATRIZASPECTOS[],2,FALSE)))</f>
        <v>Adquisición de Bienes y Servicios</v>
      </c>
      <c r="C276" s="76" t="str">
        <f>IF(A276="","",(VLOOKUP(A276,MATRIZASPECTOS[],3,FALSE)))</f>
        <v>Generación de residuos</v>
      </c>
      <c r="D276" s="107" t="str">
        <f>IF(A276="","",(VLOOKUP(A276,MATRIZASPECTOS[],4,FALSE)))</f>
        <v>Aprovechamiento de residuos reutilizables</v>
      </c>
      <c r="E276" s="108" t="str">
        <f>IF(A276="","",(VLOOKUP(A276,MATRIZASPECTOS[],6,FALSE)))</f>
        <v>PAR</v>
      </c>
      <c r="F276" s="109" t="str">
        <f>IF($A276="","",(VLOOKUP($A276,MATRIZASPECTOS[],7,FALSE)))</f>
        <v>Sede Central - Bogotá</v>
      </c>
      <c r="G276" s="109" t="str">
        <f>IF($A276="","",(VLOOKUP($A276,MATRIZASPECTOS[],8,FALSE)))</f>
        <v>Torre 4 - Piso 10</v>
      </c>
      <c r="H276" s="109" t="str">
        <f>IF($A276="","",(VLOOKUP($A276,MATRIZASPECTOS[],18,FALSE)))</f>
        <v>Positivo</v>
      </c>
      <c r="I276" s="109" t="str">
        <f>IF(A276="","",(VLOOKUP(A276,MATRIZASPECTOS[],19,FALSE)))</f>
        <v>Geológico - suelo</v>
      </c>
      <c r="J276" s="109" t="str">
        <f>IF(A276="","",(VLOOKUP(A276,MATRIZASPECTOS[],10,FALSE)))</f>
        <v>Normal</v>
      </c>
      <c r="K276" s="109" t="str">
        <f>IF($A276="","",(VLOOKUP($A276,MATRIZASPECTOS[],14,FALSE)))</f>
        <v>Residuos reutilizables (papel, cartón, vidrio, plástico rigido, plástico flexible)</v>
      </c>
      <c r="L276" s="110" t="str">
        <f>IF($A276="","",(VLOOKUP($A276,MATRIZASPECTOS[],15,FALSE)))</f>
        <v>1. Adquisición y movilización de insumos y equipos</v>
      </c>
      <c r="M276" s="165">
        <f>IF($A276="","",(VLOOKUP($A276,MATRIZASPECTOS[],26,FALSE)))</f>
        <v>15</v>
      </c>
      <c r="N276" s="162">
        <f>IF($A276="","",(VLOOKUP($A276,MATRIZASPECTOS[],44,FALSE)))</f>
        <v>15</v>
      </c>
      <c r="O276" s="162">
        <f>IF($A276="","",(VLOOKUP($A276,MATRIZASPECTOS[],62,FALSE)))</f>
        <v>9</v>
      </c>
      <c r="P276" s="109"/>
      <c r="Q276" s="109"/>
      <c r="R276" s="226"/>
    </row>
    <row r="277" spans="1:18" ht="39" thickBot="1" x14ac:dyDescent="0.3">
      <c r="A277" s="15">
        <v>274</v>
      </c>
      <c r="B277" s="76" t="str">
        <f>IF(A277="","",(VLOOKUP(A277,MATRIZASPECTOS[],2,FALSE)))</f>
        <v>Adquisición de Bienes y Servicios</v>
      </c>
      <c r="C277" s="76" t="str">
        <f>IF(A277="","",(VLOOKUP(A277,MATRIZASPECTOS[],3,FALSE)))</f>
        <v>Generación de residuos</v>
      </c>
      <c r="D277" s="107" t="str">
        <f>IF(A277="","",(VLOOKUP(A277,MATRIZASPECTOS[],4,FALSE)))</f>
        <v>Aprovechamiento de residuos recuperables</v>
      </c>
      <c r="E277" s="108" t="str">
        <f>IF(A277="","",(VLOOKUP(A277,MATRIZASPECTOS[],6,FALSE)))</f>
        <v>PAR</v>
      </c>
      <c r="F277" s="109" t="str">
        <f>IF($A277="","",(VLOOKUP($A277,MATRIZASPECTOS[],7,FALSE)))</f>
        <v>Sede Central - Bogotá</v>
      </c>
      <c r="G277" s="109" t="str">
        <f>IF($A277="","",(VLOOKUP($A277,MATRIZASPECTOS[],8,FALSE)))</f>
        <v>Torre 4 - Piso 10</v>
      </c>
      <c r="H277" s="109" t="str">
        <f>IF($A277="","",(VLOOKUP($A277,MATRIZASPECTOS[],18,FALSE)))</f>
        <v>Positivo</v>
      </c>
      <c r="I277" s="109" t="str">
        <f>IF(A277="","",(VLOOKUP(A277,MATRIZASPECTOS[],19,FALSE)))</f>
        <v>Geológico - suelo</v>
      </c>
      <c r="J277" s="109" t="str">
        <f>IF(A277="","",(VLOOKUP(A277,MATRIZASPECTOS[],10,FALSE)))</f>
        <v>Normal</v>
      </c>
      <c r="K277" s="109" t="str">
        <f>IF($A277="","",(VLOOKUP($A277,MATRIZASPECTOS[],14,FALSE)))</f>
        <v>Residuos recuperables (aleaciones de distintos metales)</v>
      </c>
      <c r="L277" s="110" t="str">
        <f>IF($A277="","",(VLOOKUP($A277,MATRIZASPECTOS[],15,FALSE)))</f>
        <v>1. Adquisición y movilización de insumos y equipos</v>
      </c>
      <c r="M277" s="165">
        <f>IF($A277="","",(VLOOKUP($A277,MATRIZASPECTOS[],26,FALSE)))</f>
        <v>15</v>
      </c>
      <c r="N277" s="162">
        <f>IF($A277="","",(VLOOKUP($A277,MATRIZASPECTOS[],44,FALSE)))</f>
        <v>15</v>
      </c>
      <c r="O277" s="162">
        <f>IF($A277="","",(VLOOKUP($A277,MATRIZASPECTOS[],62,FALSE)))</f>
        <v>9</v>
      </c>
      <c r="P277" s="109"/>
      <c r="Q277" s="109"/>
      <c r="R277" s="226"/>
    </row>
    <row r="278" spans="1:18" ht="45.75" thickBot="1" x14ac:dyDescent="0.3">
      <c r="A278" s="15">
        <v>275</v>
      </c>
      <c r="B278" s="76" t="str">
        <f>IF(A278="","",(VLOOKUP(A278,MATRIZASPECTOS[],2,FALSE)))</f>
        <v>Adquisición de Bienes y Servicios</v>
      </c>
      <c r="C278" s="76" t="str">
        <f>IF(A278="","",(VLOOKUP(A278,MATRIZASPECTOS[],3,FALSE)))</f>
        <v>Generación de residuos</v>
      </c>
      <c r="D278" s="107" t="str">
        <f>IF(A278="","",(VLOOKUP(A278,MATRIZASPECTOS[],4,FALSE)))</f>
        <v>Contaminación por generación de residuos de aparatos eléctricos y electrónicos</v>
      </c>
      <c r="E278" s="108" t="str">
        <f>IF(A278="","",(VLOOKUP(A278,MATRIZASPECTOS[],6,FALSE)))</f>
        <v>PAR</v>
      </c>
      <c r="F278" s="109" t="str">
        <f>IF($A278="","",(VLOOKUP($A278,MATRIZASPECTOS[],7,FALSE)))</f>
        <v>Sede Central - Bogotá</v>
      </c>
      <c r="G278" s="109" t="str">
        <f>IF($A278="","",(VLOOKUP($A278,MATRIZASPECTOS[],8,FALSE)))</f>
        <v>Torre 4 - Piso 10</v>
      </c>
      <c r="H278" s="109" t="str">
        <f>IF($A278="","",(VLOOKUP($A278,MATRIZASPECTOS[],18,FALSE)))</f>
        <v>Negativo</v>
      </c>
      <c r="I278" s="109" t="str">
        <f>IF(A278="","",(VLOOKUP(A278,MATRIZASPECTOS[],19,FALSE)))</f>
        <v>Geológico - suelo</v>
      </c>
      <c r="J278" s="109" t="str">
        <f>IF(A278="","",(VLOOKUP(A278,MATRIZASPECTOS[],10,FALSE)))</f>
        <v>Normal</v>
      </c>
      <c r="K278" s="109" t="str">
        <f>IF($A278="","",(VLOOKUP($A278,MATRIZASPECTOS[],14,FALSE)))</f>
        <v>Residuos de aparatos eléctricos y electrónicos</v>
      </c>
      <c r="L278" s="110" t="str">
        <f>IF($A278="","",(VLOOKUP($A278,MATRIZASPECTOS[],15,FALSE)))</f>
        <v>1. Adquisición y movilización de insumos y equipos</v>
      </c>
      <c r="M278" s="165">
        <f>IF($A278="","",(VLOOKUP($A278,MATRIZASPECTOS[],26,FALSE)))</f>
        <v>25</v>
      </c>
      <c r="N278" s="162">
        <f>IF($A278="","",(VLOOKUP($A278,MATRIZASPECTOS[],44,FALSE)))</f>
        <v>25</v>
      </c>
      <c r="O278" s="162">
        <f>IF($A278="","",(VLOOKUP($A278,MATRIZASPECTOS[],62,FALSE)))</f>
        <v>25</v>
      </c>
      <c r="P278" s="109"/>
      <c r="Q278" s="109"/>
      <c r="R278" s="226"/>
    </row>
    <row r="279" spans="1:18" ht="39" thickBot="1" x14ac:dyDescent="0.3">
      <c r="A279" s="15">
        <v>276</v>
      </c>
      <c r="B279" s="76" t="str">
        <f>IF(A279="","",(VLOOKUP(A279,MATRIZASPECTOS[],2,FALSE)))</f>
        <v>Adquisición de Bienes y Servicios</v>
      </c>
      <c r="C279" s="76" t="str">
        <f>IF(A279="","",(VLOOKUP(A279,MATRIZASPECTOS[],3,FALSE)))</f>
        <v>Consumo de materias primas e insumos</v>
      </c>
      <c r="D279" s="107" t="str">
        <f>IF(A279="","",(VLOOKUP(A279,MATRIZASPECTOS[],4,FALSE)))</f>
        <v>Agotamiento de los recursos naturales no renovables</v>
      </c>
      <c r="E279" s="108" t="str">
        <f>IF(A279="","",(VLOOKUP(A279,MATRIZASPECTOS[],6,FALSE)))</f>
        <v>PAR</v>
      </c>
      <c r="F279" s="109" t="str">
        <f>IF($A279="","",(VLOOKUP($A279,MATRIZASPECTOS[],7,FALSE)))</f>
        <v>Sede Central - Bogotá</v>
      </c>
      <c r="G279" s="109" t="str">
        <f>IF($A279="","",(VLOOKUP($A279,MATRIZASPECTOS[],8,FALSE)))</f>
        <v>Torre 4 - Piso 10</v>
      </c>
      <c r="H279" s="109" t="str">
        <f>IF($A279="","",(VLOOKUP($A279,MATRIZASPECTOS[],18,FALSE)))</f>
        <v>Negativo</v>
      </c>
      <c r="I279" s="109" t="str">
        <f>IF(A279="","",(VLOOKUP(A279,MATRIZASPECTOS[],19,FALSE)))</f>
        <v>Biológico - biodiversidad</v>
      </c>
      <c r="J279" s="109" t="str">
        <f>IF(A279="","",(VLOOKUP(A279,MATRIZASPECTOS[],10,FALSE)))</f>
        <v>Anormal</v>
      </c>
      <c r="K279" s="109" t="str">
        <f>IF($A279="","",(VLOOKUP($A279,MATRIZASPECTOS[],14,FALSE)))</f>
        <v>Combustible para planta generadora de energía eléctrica</v>
      </c>
      <c r="L279" s="110" t="str">
        <f>IF($A279="","",(VLOOKUP($A279,MATRIZASPECTOS[],15,FALSE)))</f>
        <v>1. Adquisición y movilización de insumos y equipos</v>
      </c>
      <c r="M279" s="165">
        <f>IF($A279="","",(VLOOKUP($A279,MATRIZASPECTOS[],26,FALSE)))</f>
        <v>9</v>
      </c>
      <c r="N279" s="162">
        <f>IF($A279="","",(VLOOKUP($A279,MATRIZASPECTOS[],44,FALSE)))</f>
        <v>9</v>
      </c>
      <c r="O279" s="162">
        <f>IF($A279="","",(VLOOKUP($A279,MATRIZASPECTOS[],62,FALSE)))</f>
        <v>9</v>
      </c>
      <c r="P279" s="109"/>
      <c r="Q279" s="109"/>
      <c r="R279" s="226"/>
    </row>
    <row r="280" spans="1:18" ht="39" thickBot="1" x14ac:dyDescent="0.3">
      <c r="A280" s="15">
        <v>277</v>
      </c>
      <c r="B280" s="76" t="str">
        <f>IF(A280="","",(VLOOKUP(A280,MATRIZASPECTOS[],2,FALSE)))</f>
        <v>Adquisición de Bienes y Servicios</v>
      </c>
      <c r="C280" s="76" t="str">
        <f>IF(A280="","",(VLOOKUP(A280,MATRIZASPECTOS[],3,FALSE)))</f>
        <v>Generación de emisiones</v>
      </c>
      <c r="D280" s="107" t="str">
        <f>IF(A280="","",(VLOOKUP(A280,MATRIZASPECTOS[],4,FALSE)))</f>
        <v>Contaminación por emisión de contaminantes criterio</v>
      </c>
      <c r="E280" s="108" t="str">
        <f>IF(A280="","",(VLOOKUP(A280,MATRIZASPECTOS[],6,FALSE)))</f>
        <v>PAR</v>
      </c>
      <c r="F280" s="109" t="str">
        <f>IF($A280="","",(VLOOKUP($A280,MATRIZASPECTOS[],7,FALSE)))</f>
        <v>Sede Central - Bogotá</v>
      </c>
      <c r="G280" s="109" t="str">
        <f>IF($A280="","",(VLOOKUP($A280,MATRIZASPECTOS[],8,FALSE)))</f>
        <v>Torre 4 - Piso 10</v>
      </c>
      <c r="H280" s="109" t="str">
        <f>IF($A280="","",(VLOOKUP($A280,MATRIZASPECTOS[],18,FALSE)))</f>
        <v>Negativo</v>
      </c>
      <c r="I280" s="109" t="str">
        <f>IF(A280="","",(VLOOKUP(A280,MATRIZASPECTOS[],19,FALSE)))</f>
        <v>Atmosférico - aire</v>
      </c>
      <c r="J280" s="109" t="str">
        <f>IF(A280="","",(VLOOKUP(A280,MATRIZASPECTOS[],10,FALSE)))</f>
        <v>Anormal</v>
      </c>
      <c r="K280" s="109" t="str">
        <f>IF($A280="","",(VLOOKUP($A280,MATRIZASPECTOS[],14,FALSE)))</f>
        <v>Emisión por combustión de planta generadora de energía eléctrica</v>
      </c>
      <c r="L280" s="110" t="str">
        <f>IF($A280="","",(VLOOKUP($A280,MATRIZASPECTOS[],15,FALSE)))</f>
        <v>1. Adquisición y movilización de insumos y equipos</v>
      </c>
      <c r="M280" s="165">
        <f>IF($A280="","",(VLOOKUP($A280,MATRIZASPECTOS[],26,FALSE)))</f>
        <v>9</v>
      </c>
      <c r="N280" s="162">
        <f>IF($A280="","",(VLOOKUP($A280,MATRIZASPECTOS[],44,FALSE)))</f>
        <v>9</v>
      </c>
      <c r="O280" s="162">
        <f>IF($A280="","",(VLOOKUP($A280,MATRIZASPECTOS[],62,FALSE)))</f>
        <v>9</v>
      </c>
      <c r="P280" s="109"/>
      <c r="Q280" s="109"/>
      <c r="R280" s="226"/>
    </row>
    <row r="281" spans="1:18" ht="39" thickBot="1" x14ac:dyDescent="0.3">
      <c r="A281" s="15">
        <v>278</v>
      </c>
      <c r="B281" s="76" t="str">
        <f>IF(A281="","",(VLOOKUP(A281,MATRIZASPECTOS[],2,FALSE)))</f>
        <v>Adquisición de Bienes y Servicios</v>
      </c>
      <c r="C281" s="76" t="str">
        <f>IF(A281="","",(VLOOKUP(A281,MATRIZASPECTOS[],3,FALSE)))</f>
        <v>Generación de emisiones</v>
      </c>
      <c r="D281" s="107" t="str">
        <f>IF(A281="","",(VLOOKUP(A281,MATRIZASPECTOS[],4,FALSE)))</f>
        <v>Contaminación por emisión de ruido</v>
      </c>
      <c r="E281" s="108" t="str">
        <f>IF(A281="","",(VLOOKUP(A281,MATRIZASPECTOS[],6,FALSE)))</f>
        <v>PAR</v>
      </c>
      <c r="F281" s="109" t="str">
        <f>IF($A281="","",(VLOOKUP($A281,MATRIZASPECTOS[],7,FALSE)))</f>
        <v>Sede Central - Bogotá</v>
      </c>
      <c r="G281" s="109" t="str">
        <f>IF($A281="","",(VLOOKUP($A281,MATRIZASPECTOS[],8,FALSE)))</f>
        <v>Torre 4 - Piso 10</v>
      </c>
      <c r="H281" s="109" t="str">
        <f>IF($A281="","",(VLOOKUP($A281,MATRIZASPECTOS[],18,FALSE)))</f>
        <v>Negativo</v>
      </c>
      <c r="I281" s="109" t="str">
        <f>IF(A281="","",(VLOOKUP(A281,MATRIZASPECTOS[],19,FALSE)))</f>
        <v>Atmosférico - aire</v>
      </c>
      <c r="J281" s="109" t="str">
        <f>IF(A281="","",(VLOOKUP(A281,MATRIZASPECTOS[],10,FALSE)))</f>
        <v>Anormal</v>
      </c>
      <c r="K281" s="109" t="str">
        <f>IF($A281="","",(VLOOKUP($A281,MATRIZASPECTOS[],14,FALSE)))</f>
        <v>Ruido por funcionamiento de planta generadora de energía eléctrica</v>
      </c>
      <c r="L281" s="110" t="str">
        <f>IF($A281="","",(VLOOKUP($A281,MATRIZASPECTOS[],15,FALSE)))</f>
        <v>1. Adquisición y movilización de insumos y equipos</v>
      </c>
      <c r="M281" s="165">
        <f>IF($A281="","",(VLOOKUP($A281,MATRIZASPECTOS[],26,FALSE)))</f>
        <v>3</v>
      </c>
      <c r="N281" s="162">
        <f>IF($A281="","",(VLOOKUP($A281,MATRIZASPECTOS[],44,FALSE)))</f>
        <v>3</v>
      </c>
      <c r="O281" s="162">
        <f>IF($A281="","",(VLOOKUP($A281,MATRIZASPECTOS[],62,FALSE)))</f>
        <v>3</v>
      </c>
      <c r="P281" s="109"/>
      <c r="Q281" s="109"/>
      <c r="R281" s="226"/>
    </row>
    <row r="282" spans="1:18" ht="27.75" thickBot="1" x14ac:dyDescent="0.3">
      <c r="A282" s="15">
        <v>279</v>
      </c>
      <c r="B282" s="76" t="str">
        <f>IF(A282="","",(VLOOKUP(A282,MATRIZASPECTOS[],2,FALSE)))</f>
        <v>Adquisición de Bienes y Servicios</v>
      </c>
      <c r="C282" s="76" t="str">
        <f>IF(A282="","",(VLOOKUP(A282,MATRIZASPECTOS[],3,FALSE)))</f>
        <v>Generación de residuos</v>
      </c>
      <c r="D282" s="107" t="str">
        <f>IF(A282="","",(VLOOKUP(A282,MATRIZASPECTOS[],4,FALSE)))</f>
        <v>Contaminación por generación de residuos ordinarios</v>
      </c>
      <c r="E282" s="108" t="str">
        <f>IF(A282="","",(VLOOKUP(A282,MATRIZASPECTOS[],6,FALSE)))</f>
        <v>PAR</v>
      </c>
      <c r="F282" s="109" t="str">
        <f>IF($A282="","",(VLOOKUP($A282,MATRIZASPECTOS[],7,FALSE)))</f>
        <v>Sede Central - Bogotá</v>
      </c>
      <c r="G282" s="109" t="str">
        <f>IF($A282="","",(VLOOKUP($A282,MATRIZASPECTOS[],8,FALSE)))</f>
        <v>Torre 4 - Piso 10</v>
      </c>
      <c r="H282" s="109" t="str">
        <f>IF($A282="","",(VLOOKUP($A282,MATRIZASPECTOS[],18,FALSE)))</f>
        <v>Negativo</v>
      </c>
      <c r="I282" s="109" t="str">
        <f>IF(A282="","",(VLOOKUP(A282,MATRIZASPECTOS[],19,FALSE)))</f>
        <v>Geológico - suelo</v>
      </c>
      <c r="J282" s="109" t="str">
        <f>IF(A282="","",(VLOOKUP(A282,MATRIZASPECTOS[],10,FALSE)))</f>
        <v>Anormal</v>
      </c>
      <c r="K282" s="109" t="str">
        <f>IF($A282="","",(VLOOKUP($A282,MATRIZASPECTOS[],14,FALSE)))</f>
        <v>Residuos ordinarios</v>
      </c>
      <c r="L282" s="110" t="str">
        <f>IF($A282="","",(VLOOKUP($A282,MATRIZASPECTOS[],15,FALSE)))</f>
        <v>1. Adquisición y movilización de insumos y equipos</v>
      </c>
      <c r="M282" s="165">
        <f>IF($A282="","",(VLOOKUP($A282,MATRIZASPECTOS[],26,FALSE)))</f>
        <v>25</v>
      </c>
      <c r="N282" s="162">
        <f>IF($A282="","",(VLOOKUP($A282,MATRIZASPECTOS[],44,FALSE)))</f>
        <v>19.072164948453608</v>
      </c>
      <c r="O282" s="162">
        <f>IF($A282="","",(VLOOKUP($A282,MATRIZASPECTOS[],62,FALSE)))</f>
        <v>6.2956735977634128</v>
      </c>
      <c r="P282" s="109"/>
      <c r="Q282" s="109"/>
      <c r="R282" s="226"/>
    </row>
    <row r="283" spans="1:18" ht="27.75" thickBot="1" x14ac:dyDescent="0.3">
      <c r="A283" s="15">
        <v>280</v>
      </c>
      <c r="B283" s="76" t="str">
        <f>IF(A283="","",(VLOOKUP(A283,MATRIZASPECTOS[],2,FALSE)))</f>
        <v>Adquisición de Bienes y Servicios</v>
      </c>
      <c r="C283" s="76" t="str">
        <f>IF(A283="","",(VLOOKUP(A283,MATRIZASPECTOS[],3,FALSE)))</f>
        <v>Generación de residuos</v>
      </c>
      <c r="D283" s="107" t="str">
        <f>IF(A283="","",(VLOOKUP(A283,MATRIZASPECTOS[],4,FALSE)))</f>
        <v>Contaminación por generación de residuos ordinarios</v>
      </c>
      <c r="E283" s="108" t="str">
        <f>IF(A283="","",(VLOOKUP(A283,MATRIZASPECTOS[],6,FALSE)))</f>
        <v>PAR</v>
      </c>
      <c r="F283" s="109" t="str">
        <f>IF($A283="","",(VLOOKUP($A283,MATRIZASPECTOS[],7,FALSE)))</f>
        <v>Sede Central - Bogotá</v>
      </c>
      <c r="G283" s="109" t="str">
        <f>IF($A283="","",(VLOOKUP($A283,MATRIZASPECTOS[],8,FALSE)))</f>
        <v>Torre 4 - Piso 10</v>
      </c>
      <c r="H283" s="109" t="str">
        <f>IF($A283="","",(VLOOKUP($A283,MATRIZASPECTOS[],18,FALSE)))</f>
        <v>Negativo</v>
      </c>
      <c r="I283" s="109" t="str">
        <f>IF(A283="","",(VLOOKUP(A283,MATRIZASPECTOS[],19,FALSE)))</f>
        <v>Geológico - suelo</v>
      </c>
      <c r="J283" s="109" t="str">
        <f>IF(A283="","",(VLOOKUP(A283,MATRIZASPECTOS[],10,FALSE)))</f>
        <v>Situación de emergencia</v>
      </c>
      <c r="K283" s="109" t="str">
        <f>IF($A283="","",(VLOOKUP($A283,MATRIZASPECTOS[],14,FALSE)))</f>
        <v>Residuos ordinarios</v>
      </c>
      <c r="L283" s="110" t="str">
        <f>IF($A283="","",(VLOOKUP($A283,MATRIZASPECTOS[],15,FALSE)))</f>
        <v>1. Adquisición y movilización de insumos y equipos</v>
      </c>
      <c r="M283" s="165">
        <f>IF($A283="","",(VLOOKUP($A283,MATRIZASPECTOS[],26,FALSE)))</f>
        <v>25</v>
      </c>
      <c r="N283" s="162">
        <f>IF($A283="","",(VLOOKUP($A283,MATRIZASPECTOS[],44,FALSE)))</f>
        <v>19.072164948453608</v>
      </c>
      <c r="O283" s="162">
        <f>IF($A283="","",(VLOOKUP($A283,MATRIZASPECTOS[],62,FALSE)))</f>
        <v>6.2956735977634128</v>
      </c>
      <c r="P283" s="109"/>
      <c r="Q283" s="109"/>
      <c r="R283" s="226"/>
    </row>
    <row r="284" spans="1:18" ht="51.75" thickBot="1" x14ac:dyDescent="0.3">
      <c r="A284" s="15">
        <v>281</v>
      </c>
      <c r="B284" s="76" t="str">
        <f>IF(A284="","",(VLOOKUP(A284,MATRIZASPECTOS[],2,FALSE)))</f>
        <v>Adquisición de Bienes y Servicios</v>
      </c>
      <c r="C284" s="76" t="str">
        <f>IF(A284="","",(VLOOKUP(A284,MATRIZASPECTOS[],3,FALSE)))</f>
        <v>Generación de residuos</v>
      </c>
      <c r="D284" s="107" t="str">
        <f>IF(A284="","",(VLOOKUP(A284,MATRIZASPECTOS[],4,FALSE)))</f>
        <v>Contaminación por generación de residuos recuperables</v>
      </c>
      <c r="E284" s="108" t="str">
        <f>IF(A284="","",(VLOOKUP(A284,MATRIZASPECTOS[],6,FALSE)))</f>
        <v>PAR</v>
      </c>
      <c r="F284" s="109" t="str">
        <f>IF($A284="","",(VLOOKUP($A284,MATRIZASPECTOS[],7,FALSE)))</f>
        <v>Sede Central - Bogotá</v>
      </c>
      <c r="G284" s="109" t="str">
        <f>IF($A284="","",(VLOOKUP($A284,MATRIZASPECTOS[],8,FALSE)))</f>
        <v>Torre 4 - Piso 10</v>
      </c>
      <c r="H284" s="109" t="str">
        <f>IF($A284="","",(VLOOKUP($A284,MATRIZASPECTOS[],18,FALSE)))</f>
        <v>Negativo</v>
      </c>
      <c r="I284" s="109" t="str">
        <f>IF(A284="","",(VLOOKUP(A284,MATRIZASPECTOS[],19,FALSE)))</f>
        <v>Geológico - suelo</v>
      </c>
      <c r="J284" s="109" t="str">
        <f>IF(A284="","",(VLOOKUP(A284,MATRIZASPECTOS[],10,FALSE)))</f>
        <v>Situación de emergencia</v>
      </c>
      <c r="K284" s="109" t="str">
        <f>IF($A284="","",(VLOOKUP($A284,MATRIZASPECTOS[],14,FALSE)))</f>
        <v>Residuos reutilizables (papel, cartón, vidrio, plástico rigido, plástico flexible)</v>
      </c>
      <c r="L284" s="110" t="str">
        <f>IF($A284="","",(VLOOKUP($A284,MATRIZASPECTOS[],15,FALSE)))</f>
        <v>1. Adquisición y movilización de insumos y equipos</v>
      </c>
      <c r="M284" s="165">
        <f>IF($A284="","",(VLOOKUP($A284,MATRIZASPECTOS[],26,FALSE)))</f>
        <v>15</v>
      </c>
      <c r="N284" s="162">
        <f>IF($A284="","",(VLOOKUP($A284,MATRIZASPECTOS[],44,FALSE)))</f>
        <v>15</v>
      </c>
      <c r="O284" s="162">
        <f>IF($A284="","",(VLOOKUP($A284,MATRIZASPECTOS[],62,FALSE)))</f>
        <v>15</v>
      </c>
      <c r="P284" s="109"/>
      <c r="Q284" s="109"/>
      <c r="R284" s="226"/>
    </row>
    <row r="285" spans="1:18" ht="39" thickBot="1" x14ac:dyDescent="0.3">
      <c r="A285" s="15">
        <v>282</v>
      </c>
      <c r="B285" s="76" t="str">
        <f>IF(A285="","",(VLOOKUP(A285,MATRIZASPECTOS[],2,FALSE)))</f>
        <v>Adquisición de Bienes y Servicios</v>
      </c>
      <c r="C285" s="76" t="str">
        <f>IF(A285="","",(VLOOKUP(A285,MATRIZASPECTOS[],3,FALSE)))</f>
        <v>Generación de residuos</v>
      </c>
      <c r="D285" s="107" t="str">
        <f>IF(A285="","",(VLOOKUP(A285,MATRIZASPECTOS[],4,FALSE)))</f>
        <v>Contaminación por generación de residuos reutilizables</v>
      </c>
      <c r="E285" s="108" t="str">
        <f>IF(A285="","",(VLOOKUP(A285,MATRIZASPECTOS[],6,FALSE)))</f>
        <v>PAR</v>
      </c>
      <c r="F285" s="109" t="str">
        <f>IF($A285="","",(VLOOKUP($A285,MATRIZASPECTOS[],7,FALSE)))</f>
        <v>Sede Central - Bogotá</v>
      </c>
      <c r="G285" s="109" t="str">
        <f>IF($A285="","",(VLOOKUP($A285,MATRIZASPECTOS[],8,FALSE)))</f>
        <v>Torre 4 - Piso 10</v>
      </c>
      <c r="H285" s="109" t="str">
        <f>IF($A285="","",(VLOOKUP($A285,MATRIZASPECTOS[],18,FALSE)))</f>
        <v>Negativo</v>
      </c>
      <c r="I285" s="109" t="str">
        <f>IF(A285="","",(VLOOKUP(A285,MATRIZASPECTOS[],19,FALSE)))</f>
        <v>Geológico - suelo</v>
      </c>
      <c r="J285" s="109" t="str">
        <f>IF(A285="","",(VLOOKUP(A285,MATRIZASPECTOS[],10,FALSE)))</f>
        <v>Situación de emergencia</v>
      </c>
      <c r="K285" s="109" t="str">
        <f>IF($A285="","",(VLOOKUP($A285,MATRIZASPECTOS[],14,FALSE)))</f>
        <v>Residuos recuperables (aleaciones de distintos metales)</v>
      </c>
      <c r="L285" s="110" t="str">
        <f>IF($A285="","",(VLOOKUP($A285,MATRIZASPECTOS[],15,FALSE)))</f>
        <v>1. Adquisición y movilización de insumos y equipos</v>
      </c>
      <c r="M285" s="165">
        <f>IF($A285="","",(VLOOKUP($A285,MATRIZASPECTOS[],26,FALSE)))</f>
        <v>15</v>
      </c>
      <c r="N285" s="162">
        <f>IF($A285="","",(VLOOKUP($A285,MATRIZASPECTOS[],44,FALSE)))</f>
        <v>15</v>
      </c>
      <c r="O285" s="162">
        <f>IF($A285="","",(VLOOKUP($A285,MATRIZASPECTOS[],62,FALSE)))</f>
        <v>15</v>
      </c>
      <c r="P285" s="109"/>
      <c r="Q285" s="109"/>
      <c r="R285" s="226"/>
    </row>
    <row r="286" spans="1:18" ht="45.75" thickBot="1" x14ac:dyDescent="0.3">
      <c r="A286" s="15">
        <v>283</v>
      </c>
      <c r="B286" s="76" t="str">
        <f>IF(A286="","",(VLOOKUP(A286,MATRIZASPECTOS[],2,FALSE)))</f>
        <v>Adquisición de Bienes y Servicios</v>
      </c>
      <c r="C286" s="76" t="str">
        <f>IF(A286="","",(VLOOKUP(A286,MATRIZASPECTOS[],3,FALSE)))</f>
        <v>Generación de residuos</v>
      </c>
      <c r="D286" s="107" t="str">
        <f>IF(A286="","",(VLOOKUP(A286,MATRIZASPECTOS[],4,FALSE)))</f>
        <v>Contaminación por generación de residuos de aparatos eléctricos y electrónicos</v>
      </c>
      <c r="E286" s="108" t="str">
        <f>IF(A286="","",(VLOOKUP(A286,MATRIZASPECTOS[],6,FALSE)))</f>
        <v>PAR</v>
      </c>
      <c r="F286" s="109" t="str">
        <f>IF($A286="","",(VLOOKUP($A286,MATRIZASPECTOS[],7,FALSE)))</f>
        <v>Sede Central - Bogotá</v>
      </c>
      <c r="G286" s="109" t="str">
        <f>IF($A286="","",(VLOOKUP($A286,MATRIZASPECTOS[],8,FALSE)))</f>
        <v>Torre 4 - Piso 10</v>
      </c>
      <c r="H286" s="109" t="str">
        <f>IF($A286="","",(VLOOKUP($A286,MATRIZASPECTOS[],18,FALSE)))</f>
        <v>Negativo</v>
      </c>
      <c r="I286" s="109" t="str">
        <f>IF(A286="","",(VLOOKUP(A286,MATRIZASPECTOS[],19,FALSE)))</f>
        <v>Geológico - suelo</v>
      </c>
      <c r="J286" s="109" t="str">
        <f>IF(A286="","",(VLOOKUP(A286,MATRIZASPECTOS[],10,FALSE)))</f>
        <v>Situación de emergencia</v>
      </c>
      <c r="K286" s="109" t="str">
        <f>IF($A286="","",(VLOOKUP($A286,MATRIZASPECTOS[],14,FALSE)))</f>
        <v>Residuos de aparatos eléctricos y electrónicos</v>
      </c>
      <c r="L286" s="110" t="str">
        <f>IF($A286="","",(VLOOKUP($A286,MATRIZASPECTOS[],15,FALSE)))</f>
        <v>1. Adquisición y movilización de insumos y equipos</v>
      </c>
      <c r="M286" s="165">
        <f>IF($A286="","",(VLOOKUP($A286,MATRIZASPECTOS[],26,FALSE)))</f>
        <v>15</v>
      </c>
      <c r="N286" s="162">
        <f>IF($A286="","",(VLOOKUP($A286,MATRIZASPECTOS[],44,FALSE)))</f>
        <v>15</v>
      </c>
      <c r="O286" s="162">
        <f>IF($A286="","",(VLOOKUP($A286,MATRIZASPECTOS[],62,FALSE)))</f>
        <v>15</v>
      </c>
      <c r="P286" s="109"/>
      <c r="Q286" s="109"/>
      <c r="R286" s="226"/>
    </row>
    <row r="287" spans="1:18" ht="27.75" thickBot="1" x14ac:dyDescent="0.3">
      <c r="A287" s="15">
        <v>284</v>
      </c>
      <c r="B287" s="76" t="str">
        <f>IF(A287="","",(VLOOKUP(A287,MATRIZASPECTOS[],2,FALSE)))</f>
        <v>Adquisición de Bienes y Servicios</v>
      </c>
      <c r="C287" s="76" t="str">
        <f>IF(A287="","",(VLOOKUP(A287,MATRIZASPECTOS[],3,FALSE)))</f>
        <v>Generación de residuos</v>
      </c>
      <c r="D287" s="107" t="str">
        <f>IF(A287="","",(VLOOKUP(A287,MATRIZASPECTOS[],4,FALSE)))</f>
        <v>Contaminación por generación de residuos de escombro</v>
      </c>
      <c r="E287" s="108" t="str">
        <f>IF(A287="","",(VLOOKUP(A287,MATRIZASPECTOS[],6,FALSE)))</f>
        <v>PAR</v>
      </c>
      <c r="F287" s="109" t="str">
        <f>IF($A287="","",(VLOOKUP($A287,MATRIZASPECTOS[],7,FALSE)))</f>
        <v>Sede Central - Bogotá</v>
      </c>
      <c r="G287" s="109" t="str">
        <f>IF($A287="","",(VLOOKUP($A287,MATRIZASPECTOS[],8,FALSE)))</f>
        <v>Torre 4 - Piso 10</v>
      </c>
      <c r="H287" s="109" t="str">
        <f>IF($A287="","",(VLOOKUP($A287,MATRIZASPECTOS[],18,FALSE)))</f>
        <v>Negativo</v>
      </c>
      <c r="I287" s="109" t="str">
        <f>IF(A287="","",(VLOOKUP(A287,MATRIZASPECTOS[],19,FALSE)))</f>
        <v>Geológico - suelo</v>
      </c>
      <c r="J287" s="109" t="str">
        <f>IF(A287="","",(VLOOKUP(A287,MATRIZASPECTOS[],10,FALSE)))</f>
        <v>Situación de emergencia</v>
      </c>
      <c r="K287" s="109" t="str">
        <f>IF($A287="","",(VLOOKUP($A287,MATRIZASPECTOS[],14,FALSE)))</f>
        <v>Residuos de escombro</v>
      </c>
      <c r="L287" s="110" t="str">
        <f>IF($A287="","",(VLOOKUP($A287,MATRIZASPECTOS[],15,FALSE)))</f>
        <v>1. Adquisición y movilización de insumos y equipos</v>
      </c>
      <c r="M287" s="165">
        <f>IF($A287="","",(VLOOKUP($A287,MATRIZASPECTOS[],26,FALSE)))</f>
        <v>5</v>
      </c>
      <c r="N287" s="162">
        <f>IF($A287="","",(VLOOKUP($A287,MATRIZASPECTOS[],44,FALSE)))</f>
        <v>5</v>
      </c>
      <c r="O287" s="162">
        <f>IF($A287="","",(VLOOKUP($A287,MATRIZASPECTOS[],62,FALSE)))</f>
        <v>5</v>
      </c>
      <c r="P287" s="109"/>
      <c r="Q287" s="109"/>
      <c r="R287" s="226"/>
    </row>
    <row r="288" spans="1:18" ht="27.75" thickBot="1" x14ac:dyDescent="0.3">
      <c r="A288" s="15">
        <v>285</v>
      </c>
      <c r="B288" s="76" t="str">
        <f>IF(A288="","",(VLOOKUP(A288,MATRIZASPECTOS[],2,FALSE)))</f>
        <v>Adquisición de Bienes y Servicios</v>
      </c>
      <c r="C288" s="76" t="str">
        <f>IF(A288="","",(VLOOKUP(A288,MATRIZASPECTOS[],3,FALSE)))</f>
        <v>Generación de residuos</v>
      </c>
      <c r="D288" s="107" t="str">
        <f>IF(A288="","",(VLOOKUP(A288,MATRIZASPECTOS[],4,FALSE)))</f>
        <v>Contaminación por generación de residuos peligrosos</v>
      </c>
      <c r="E288" s="108" t="str">
        <f>IF(A288="","",(VLOOKUP(A288,MATRIZASPECTOS[],6,FALSE)))</f>
        <v>PAR</v>
      </c>
      <c r="F288" s="109" t="str">
        <f>IF($A288="","",(VLOOKUP($A288,MATRIZASPECTOS[],7,FALSE)))</f>
        <v>Sede Central - Bogotá</v>
      </c>
      <c r="G288" s="109" t="str">
        <f>IF($A288="","",(VLOOKUP($A288,MATRIZASPECTOS[],8,FALSE)))</f>
        <v>Torre 4 - Piso 10</v>
      </c>
      <c r="H288" s="109" t="str">
        <f>IF($A288="","",(VLOOKUP($A288,MATRIZASPECTOS[],18,FALSE)))</f>
        <v>Negativo</v>
      </c>
      <c r="I288" s="109" t="str">
        <f>IF(A288="","",(VLOOKUP(A288,MATRIZASPECTOS[],19,FALSE)))</f>
        <v>Geológico - suelo</v>
      </c>
      <c r="J288" s="109" t="str">
        <f>IF(A288="","",(VLOOKUP(A288,MATRIZASPECTOS[],10,FALSE)))</f>
        <v>Situación de emergencia</v>
      </c>
      <c r="K288" s="109" t="str">
        <f>IF($A288="","",(VLOOKUP($A288,MATRIZASPECTOS[],14,FALSE)))</f>
        <v>Residuos infecciosos o de riesgo biológico</v>
      </c>
      <c r="L288" s="110" t="str">
        <f>IF($A288="","",(VLOOKUP($A288,MATRIZASPECTOS[],15,FALSE)))</f>
        <v>1. Adquisición y movilización de insumos y equipos</v>
      </c>
      <c r="M288" s="165">
        <f>IF($A288="","",(VLOOKUP($A288,MATRIZASPECTOS[],26,FALSE)))</f>
        <v>3</v>
      </c>
      <c r="N288" s="162">
        <f>IF($A288="","",(VLOOKUP($A288,MATRIZASPECTOS[],44,FALSE)))</f>
        <v>3</v>
      </c>
      <c r="O288" s="162">
        <f>IF($A288="","",(VLOOKUP($A288,MATRIZASPECTOS[],62,FALSE)))</f>
        <v>3</v>
      </c>
      <c r="P288" s="109"/>
      <c r="Q288" s="109"/>
      <c r="R288" s="226"/>
    </row>
    <row r="289" spans="1:18" ht="26.25" thickBot="1" x14ac:dyDescent="0.3">
      <c r="A289" s="15">
        <v>286</v>
      </c>
      <c r="B289" s="18" t="str">
        <f>IF(A289="","",(VLOOKUP(A289,MATRIZASPECTOS[],2,FALSE)))</f>
        <v>Administración de Bienes y Servicios</v>
      </c>
      <c r="C289" s="18" t="str">
        <f>IF(A289="","",(VLOOKUP(A289,MATRIZASPECTOS[],3,FALSE)))</f>
        <v>Consumo del recurso hídrico</v>
      </c>
      <c r="D289" s="133" t="str">
        <f>IF(A289="","",(VLOOKUP(A289,MATRIZASPECTOS[],4,FALSE)))</f>
        <v>Agotamiento del recurso hídrico</v>
      </c>
      <c r="E289" s="108" t="str">
        <f>IF(A289="","",(VLOOKUP(A289,MATRIZASPECTOS[],6,FALSE)))</f>
        <v>PAR</v>
      </c>
      <c r="F289" s="109" t="str">
        <f>IF($A289="","",(VLOOKUP($A289,MATRIZASPECTOS[],7,FALSE)))</f>
        <v>Sede Central - Bogotá</v>
      </c>
      <c r="G289" s="109" t="str">
        <f>IF($A289="","",(VLOOKUP($A289,MATRIZASPECTOS[],8,FALSE)))</f>
        <v>Torre 4 - Piso 10</v>
      </c>
      <c r="H289" s="109" t="str">
        <f>IF($A289="","",(VLOOKUP($A289,MATRIZASPECTOS[],18,FALSE)))</f>
        <v>Negativo</v>
      </c>
      <c r="I289" s="135" t="str">
        <f>IF(A289="","",(VLOOKUP(A289,MATRIZASPECTOS[],19,FALSE)))</f>
        <v>Hidrológico - agua</v>
      </c>
      <c r="J289" s="135" t="str">
        <f>IF(A289="","",(VLOOKUP(A289,MATRIZASPECTOS[],10,FALSE)))</f>
        <v>Normal</v>
      </c>
      <c r="K289" s="135" t="str">
        <f>IF($A289="","",(VLOOKUP($A289,MATRIZASPECTOS[],14,FALSE)))</f>
        <v>Agua potable</v>
      </c>
      <c r="L289" s="134" t="str">
        <f>IF($A289="","",(VLOOKUP($A289,MATRIZASPECTOS[],15,FALSE)))</f>
        <v>3.3. Desarrollo de actividades de apoyo</v>
      </c>
      <c r="M289" s="164">
        <f>IF($A289="","",(VLOOKUP($A289,MATRIZASPECTOS[],26,FALSE)))</f>
        <v>9</v>
      </c>
      <c r="N289" s="161">
        <f>IF($A289="","",(VLOOKUP($A289,MATRIZASPECTOS[],44,FALSE)))</f>
        <v>9</v>
      </c>
      <c r="O289" s="161">
        <f>IF($A289="","",(VLOOKUP($A289,MATRIZASPECTOS[],62,FALSE)))</f>
        <v>15</v>
      </c>
      <c r="P289" s="135"/>
      <c r="Q289" s="135"/>
      <c r="R289" s="227"/>
    </row>
    <row r="290" spans="1:18" ht="26.25" thickBot="1" x14ac:dyDescent="0.3">
      <c r="A290" s="15">
        <v>287</v>
      </c>
      <c r="B290" s="18" t="str">
        <f>IF(A290="","",(VLOOKUP(A290,MATRIZASPECTOS[],2,FALSE)))</f>
        <v>Administración de Bienes y Servicios</v>
      </c>
      <c r="C290" s="18" t="str">
        <f>IF(A290="","",(VLOOKUP(A290,MATRIZASPECTOS[],3,FALSE)))</f>
        <v>Consumo del recurso hídrico</v>
      </c>
      <c r="D290" s="133" t="str">
        <f>IF(A290="","",(VLOOKUP(A290,MATRIZASPECTOS[],4,FALSE)))</f>
        <v>Agotamiento del recurso hídrico</v>
      </c>
      <c r="E290" s="108" t="str">
        <f>IF(A290="","",(VLOOKUP(A290,MATRIZASPECTOS[],6,FALSE)))</f>
        <v>PAR</v>
      </c>
      <c r="F290" s="109" t="str">
        <f>IF($A290="","",(VLOOKUP($A290,MATRIZASPECTOS[],7,FALSE)))</f>
        <v>Sede Central - Bogotá</v>
      </c>
      <c r="G290" s="109" t="str">
        <f>IF($A290="","",(VLOOKUP($A290,MATRIZASPECTOS[],8,FALSE)))</f>
        <v>Torre 4 - Piso 10</v>
      </c>
      <c r="H290" s="109" t="str">
        <f>IF($A290="","",(VLOOKUP($A290,MATRIZASPECTOS[],18,FALSE)))</f>
        <v>Negativo</v>
      </c>
      <c r="I290" s="135" t="str">
        <f>IF(A290="","",(VLOOKUP(A290,MATRIZASPECTOS[],19,FALSE)))</f>
        <v>Hidrológico - agua</v>
      </c>
      <c r="J290" s="135" t="str">
        <f>IF(A290="","",(VLOOKUP(A290,MATRIZASPECTOS[],10,FALSE)))</f>
        <v>Normal</v>
      </c>
      <c r="K290" s="135" t="str">
        <f>IF($A290="","",(VLOOKUP($A290,MATRIZASPECTOS[],14,FALSE)))</f>
        <v>Agua no potable</v>
      </c>
      <c r="L290" s="134" t="str">
        <f>IF($A290="","",(VLOOKUP($A290,MATRIZASPECTOS[],15,FALSE)))</f>
        <v>3.3. Desarrollo de actividades de apoyo</v>
      </c>
      <c r="M290" s="164">
        <f>IF($A290="","",(VLOOKUP($A290,MATRIZASPECTOS[],26,FALSE)))</f>
        <v>1</v>
      </c>
      <c r="N290" s="161">
        <f>IF($A290="","",(VLOOKUP($A290,MATRIZASPECTOS[],44,FALSE)))</f>
        <v>1</v>
      </c>
      <c r="O290" s="161">
        <f>IF($A290="","",(VLOOKUP($A290,MATRIZASPECTOS[],62,FALSE)))</f>
        <v>3</v>
      </c>
      <c r="P290" s="135"/>
      <c r="Q290" s="135"/>
      <c r="R290" s="227"/>
    </row>
    <row r="291" spans="1:18" ht="27.75" thickBot="1" x14ac:dyDescent="0.3">
      <c r="A291" s="15">
        <v>288</v>
      </c>
      <c r="B291" s="18" t="str">
        <f>IF(A291="","",(VLOOKUP(A291,MATRIZASPECTOS[],2,FALSE)))</f>
        <v>Administración de Bienes y Servicios</v>
      </c>
      <c r="C291" s="18" t="str">
        <f>IF(A291="","",(VLOOKUP(A291,MATRIZASPECTOS[],3,FALSE)))</f>
        <v>Consumo de energía eléctrica</v>
      </c>
      <c r="D291" s="133" t="str">
        <f>IF(A291="","",(VLOOKUP(A291,MATRIZASPECTOS[],4,FALSE)))</f>
        <v>Presión sobre el recurso energético eléctrico</v>
      </c>
      <c r="E291" s="108" t="str">
        <f>IF(A291="","",(VLOOKUP(A291,MATRIZASPECTOS[],6,FALSE)))</f>
        <v>PAR</v>
      </c>
      <c r="F291" s="109" t="str">
        <f>IF($A291="","",(VLOOKUP($A291,MATRIZASPECTOS[],7,FALSE)))</f>
        <v>Sede Central - Bogotá</v>
      </c>
      <c r="G291" s="109" t="str">
        <f>IF($A291="","",(VLOOKUP($A291,MATRIZASPECTOS[],8,FALSE)))</f>
        <v>Torre 4 - Piso 10</v>
      </c>
      <c r="H291" s="109" t="str">
        <f>IF($A291="","",(VLOOKUP($A291,MATRIZASPECTOS[],18,FALSE)))</f>
        <v>Negativo</v>
      </c>
      <c r="I291" s="135" t="str">
        <f>IF(A291="","",(VLOOKUP(A291,MATRIZASPECTOS[],19,FALSE)))</f>
        <v>Hidrológico - agua</v>
      </c>
      <c r="J291" s="135" t="str">
        <f>IF(A291="","",(VLOOKUP(A291,MATRIZASPECTOS[],10,FALSE)))</f>
        <v>Normal</v>
      </c>
      <c r="K291" s="135" t="str">
        <f>IF($A291="","",(VLOOKUP($A291,MATRIZASPECTOS[],14,FALSE)))</f>
        <v>Energía eléctrica</v>
      </c>
      <c r="L291" s="134" t="str">
        <f>IF($A291="","",(VLOOKUP($A291,MATRIZASPECTOS[],15,FALSE)))</f>
        <v>3.3. Desarrollo de actividades de apoyo</v>
      </c>
      <c r="M291" s="164">
        <f>IF($A291="","",(VLOOKUP($A291,MATRIZASPECTOS[],26,FALSE)))</f>
        <v>25</v>
      </c>
      <c r="N291" s="161">
        <f>IF($A291="","",(VLOOKUP($A291,MATRIZASPECTOS[],44,FALSE)))</f>
        <v>27.632916908773968</v>
      </c>
      <c r="O291" s="161">
        <f>IF($A291="","",(VLOOKUP($A291,MATRIZASPECTOS[],62,FALSE)))</f>
        <v>25.179890141528624</v>
      </c>
      <c r="P291" s="135"/>
      <c r="Q291" s="135"/>
      <c r="R291" s="227"/>
    </row>
    <row r="292" spans="1:18" ht="36.75" thickBot="1" x14ac:dyDescent="0.3">
      <c r="A292" s="15">
        <v>289</v>
      </c>
      <c r="B292" s="18" t="str">
        <f>IF(A292="","",(VLOOKUP(A292,MATRIZASPECTOS[],2,FALSE)))</f>
        <v>Administración de Bienes y Servicios</v>
      </c>
      <c r="C292" s="18" t="str">
        <f>IF(A292="","",(VLOOKUP(A292,MATRIZASPECTOS[],3,FALSE)))</f>
        <v>Consumo de materias primas e insumos</v>
      </c>
      <c r="D292" s="133" t="str">
        <f>IF(A292="","",(VLOOKUP(A292,MATRIZASPECTOS[],4,FALSE)))</f>
        <v>Agotamiento de los recursos naturales no renovables</v>
      </c>
      <c r="E292" s="108" t="str">
        <f>IF(A292="","",(VLOOKUP(A292,MATRIZASPECTOS[],6,FALSE)))</f>
        <v>PAR</v>
      </c>
      <c r="F292" s="109" t="str">
        <f>IF($A292="","",(VLOOKUP($A292,MATRIZASPECTOS[],7,FALSE)))</f>
        <v>Sede Central - Bogotá</v>
      </c>
      <c r="G292" s="109" t="str">
        <f>IF($A292="","",(VLOOKUP($A292,MATRIZASPECTOS[],8,FALSE)))</f>
        <v>Torre 4 - Piso 10</v>
      </c>
      <c r="H292" s="109" t="str">
        <f>IF($A292="","",(VLOOKUP($A292,MATRIZASPECTOS[],18,FALSE)))</f>
        <v>Negativo</v>
      </c>
      <c r="I292" s="135" t="str">
        <f>IF(A292="","",(VLOOKUP(A292,MATRIZASPECTOS[],19,FALSE)))</f>
        <v>Biológico - biodiversidad</v>
      </c>
      <c r="J292" s="135" t="str">
        <f>IF(A292="","",(VLOOKUP(A292,MATRIZASPECTOS[],10,FALSE)))</f>
        <v>Normal</v>
      </c>
      <c r="K292" s="135" t="str">
        <f>IF($A292="","",(VLOOKUP($A292,MATRIZASPECTOS[],14,FALSE)))</f>
        <v>Papel</v>
      </c>
      <c r="L292" s="134" t="str">
        <f>IF($A292="","",(VLOOKUP($A292,MATRIZASPECTOS[],15,FALSE)))</f>
        <v>1. Adquisición y movilización de insumos y equipos</v>
      </c>
      <c r="M292" s="164">
        <f>IF($A292="","",(VLOOKUP($A292,MATRIZASPECTOS[],26,FALSE)))</f>
        <v>15</v>
      </c>
      <c r="N292" s="161">
        <f>IF($A292="","",(VLOOKUP($A292,MATRIZASPECTOS[],44,FALSE)))</f>
        <v>15</v>
      </c>
      <c r="O292" s="161">
        <f>IF($A292="","",(VLOOKUP($A292,MATRIZASPECTOS[],62,FALSE)))</f>
        <v>9</v>
      </c>
      <c r="P292" s="135"/>
      <c r="Q292" s="135"/>
      <c r="R292" s="227"/>
    </row>
    <row r="293" spans="1:18" ht="36.75" thickBot="1" x14ac:dyDescent="0.3">
      <c r="A293" s="15">
        <v>290</v>
      </c>
      <c r="B293" s="18" t="str">
        <f>IF(A293="","",(VLOOKUP(A293,MATRIZASPECTOS[],2,FALSE)))</f>
        <v>Administración de Bienes y Servicios</v>
      </c>
      <c r="C293" s="18" t="str">
        <f>IF(A293="","",(VLOOKUP(A293,MATRIZASPECTOS[],3,FALSE)))</f>
        <v>Consumo de materias primas e insumos</v>
      </c>
      <c r="D293" s="133" t="str">
        <f>IF(A293="","",(VLOOKUP(A293,MATRIZASPECTOS[],4,FALSE)))</f>
        <v>Agotamiento general de los recursos naturales</v>
      </c>
      <c r="E293" s="108" t="str">
        <f>IF(A293="","",(VLOOKUP(A293,MATRIZASPECTOS[],6,FALSE)))</f>
        <v>PAR</v>
      </c>
      <c r="F293" s="109" t="str">
        <f>IF($A293="","",(VLOOKUP($A293,MATRIZASPECTOS[],7,FALSE)))</f>
        <v>Sede Central - Bogotá</v>
      </c>
      <c r="G293" s="109" t="str">
        <f>IF($A293="","",(VLOOKUP($A293,MATRIZASPECTOS[],8,FALSE)))</f>
        <v>Torre 4 - Piso 10</v>
      </c>
      <c r="H293" s="109" t="str">
        <f>IF($A293="","",(VLOOKUP($A293,MATRIZASPECTOS[],18,FALSE)))</f>
        <v>Negativo</v>
      </c>
      <c r="I293" s="135" t="str">
        <f>IF(A293="","",(VLOOKUP(A293,MATRIZASPECTOS[],19,FALSE)))</f>
        <v>Biológico - biodiversidad</v>
      </c>
      <c r="J293" s="135" t="str">
        <f>IF(A293="","",(VLOOKUP(A293,MATRIZASPECTOS[],10,FALSE)))</f>
        <v>Normal</v>
      </c>
      <c r="K293" s="135" t="str">
        <f>IF($A293="","",(VLOOKUP($A293,MATRIZASPECTOS[],14,FALSE)))</f>
        <v>Elementos pequeños de oficina</v>
      </c>
      <c r="L293" s="134" t="str">
        <f>IF($A293="","",(VLOOKUP($A293,MATRIZASPECTOS[],15,FALSE)))</f>
        <v>1. Adquisición y movilización de insumos y equipos</v>
      </c>
      <c r="M293" s="164">
        <f>IF($A293="","",(VLOOKUP($A293,MATRIZASPECTOS[],26,FALSE)))</f>
        <v>15</v>
      </c>
      <c r="N293" s="161">
        <f>IF($A293="","",(VLOOKUP($A293,MATRIZASPECTOS[],44,FALSE)))</f>
        <v>15</v>
      </c>
      <c r="O293" s="161">
        <f>IF($A293="","",(VLOOKUP($A293,MATRIZASPECTOS[],62,FALSE)))</f>
        <v>1</v>
      </c>
      <c r="P293" s="135"/>
      <c r="Q293" s="135"/>
      <c r="R293" s="227"/>
    </row>
    <row r="294" spans="1:18" ht="36.75" thickBot="1" x14ac:dyDescent="0.3">
      <c r="A294" s="15">
        <v>291</v>
      </c>
      <c r="B294" s="18" t="str">
        <f>IF(A294="","",(VLOOKUP(A294,MATRIZASPECTOS[],2,FALSE)))</f>
        <v>Administración de Bienes y Servicios</v>
      </c>
      <c r="C294" s="18" t="str">
        <f>IF(A294="","",(VLOOKUP(A294,MATRIZASPECTOS[],3,FALSE)))</f>
        <v>Consumo de materias primas e insumos</v>
      </c>
      <c r="D294" s="133" t="str">
        <f>IF(A294="","",(VLOOKUP(A294,MATRIZASPECTOS[],4,FALSE)))</f>
        <v>Agotamiento de los recursos naturales no renovables</v>
      </c>
      <c r="E294" s="108" t="str">
        <f>IF(A294="","",(VLOOKUP(A294,MATRIZASPECTOS[],6,FALSE)))</f>
        <v>PAR</v>
      </c>
      <c r="F294" s="109" t="str">
        <f>IF($A294="","",(VLOOKUP($A294,MATRIZASPECTOS[],7,FALSE)))</f>
        <v>Sede Central - Bogotá</v>
      </c>
      <c r="G294" s="109" t="str">
        <f>IF($A294="","",(VLOOKUP($A294,MATRIZASPECTOS[],8,FALSE)))</f>
        <v>Torre 4 - Piso 10</v>
      </c>
      <c r="H294" s="109" t="str">
        <f>IF($A294="","",(VLOOKUP($A294,MATRIZASPECTOS[],18,FALSE)))</f>
        <v>Negativo</v>
      </c>
      <c r="I294" s="135" t="str">
        <f>IF(A294="","",(VLOOKUP(A294,MATRIZASPECTOS[],19,FALSE)))</f>
        <v>Biológico - biodiversidad</v>
      </c>
      <c r="J294" s="135" t="str">
        <f>IF(A294="","",(VLOOKUP(A294,MATRIZASPECTOS[],10,FALSE)))</f>
        <v>Normal</v>
      </c>
      <c r="K294" s="135" t="str">
        <f>IF($A294="","",(VLOOKUP($A294,MATRIZASPECTOS[],14,FALSE)))</f>
        <v>Movilización terrestre</v>
      </c>
      <c r="L294" s="134" t="str">
        <f>IF($A294="","",(VLOOKUP($A294,MATRIZASPECTOS[],15,FALSE)))</f>
        <v>2. Movilización para el desarrollo de actividades</v>
      </c>
      <c r="M294" s="164">
        <f>IF($A294="","",(VLOOKUP($A294,MATRIZASPECTOS[],26,FALSE)))</f>
        <v>25</v>
      </c>
      <c r="N294" s="161">
        <f>IF($A294="","",(VLOOKUP($A294,MATRIZASPECTOS[],44,FALSE)))</f>
        <v>25</v>
      </c>
      <c r="O294" s="161">
        <f>IF($A294="","",(VLOOKUP($A294,MATRIZASPECTOS[],62,FALSE)))</f>
        <v>9</v>
      </c>
      <c r="P294" s="135"/>
      <c r="Q294" s="135"/>
      <c r="R294" s="227"/>
    </row>
    <row r="295" spans="1:18" ht="36.75" thickBot="1" x14ac:dyDescent="0.3">
      <c r="A295" s="15">
        <v>292</v>
      </c>
      <c r="B295" s="18" t="str">
        <f>IF(A295="","",(VLOOKUP(A295,MATRIZASPECTOS[],2,FALSE)))</f>
        <v>Administración de Bienes y Servicios</v>
      </c>
      <c r="C295" s="18" t="str">
        <f>IF(A295="","",(VLOOKUP(A295,MATRIZASPECTOS[],3,FALSE)))</f>
        <v>Consumo de materias primas e insumos</v>
      </c>
      <c r="D295" s="133" t="str">
        <f>IF(A295="","",(VLOOKUP(A295,MATRIZASPECTOS[],4,FALSE)))</f>
        <v>Agotamiento de los recursos naturales no renovables</v>
      </c>
      <c r="E295" s="108" t="str">
        <f>IF(A295="","",(VLOOKUP(A295,MATRIZASPECTOS[],6,FALSE)))</f>
        <v>PAR</v>
      </c>
      <c r="F295" s="109" t="str">
        <f>IF($A295="","",(VLOOKUP($A295,MATRIZASPECTOS[],7,FALSE)))</f>
        <v>Sede Central - Bogotá</v>
      </c>
      <c r="G295" s="109" t="str">
        <f>IF($A295="","",(VLOOKUP($A295,MATRIZASPECTOS[],8,FALSE)))</f>
        <v>Torre 4 - Piso 10</v>
      </c>
      <c r="H295" s="109" t="str">
        <f>IF($A295="","",(VLOOKUP($A295,MATRIZASPECTOS[],18,FALSE)))</f>
        <v>Negativo</v>
      </c>
      <c r="I295" s="135" t="str">
        <f>IF(A295="","",(VLOOKUP(A295,MATRIZASPECTOS[],19,FALSE)))</f>
        <v>Biológico - biodiversidad</v>
      </c>
      <c r="J295" s="135" t="str">
        <f>IF(A295="","",(VLOOKUP(A295,MATRIZASPECTOS[],10,FALSE)))</f>
        <v>Normal</v>
      </c>
      <c r="K295" s="135" t="str">
        <f>IF($A295="","",(VLOOKUP($A295,MATRIZASPECTOS[],14,FALSE)))</f>
        <v>Movilización aérea</v>
      </c>
      <c r="L295" s="134" t="str">
        <f>IF($A295="","",(VLOOKUP($A295,MATRIZASPECTOS[],15,FALSE)))</f>
        <v>2. Movilización para el desarrollo de actividades</v>
      </c>
      <c r="M295" s="164">
        <f>IF($A295="","",(VLOOKUP($A295,MATRIZASPECTOS[],26,FALSE)))</f>
        <v>25</v>
      </c>
      <c r="N295" s="161">
        <f>IF($A295="","",(VLOOKUP($A295,MATRIZASPECTOS[],44,FALSE)))</f>
        <v>25</v>
      </c>
      <c r="O295" s="161">
        <f>IF($A295="","",(VLOOKUP($A295,MATRIZASPECTOS[],62,FALSE)))</f>
        <v>9</v>
      </c>
      <c r="P295" s="135"/>
      <c r="Q295" s="135"/>
      <c r="R295" s="227"/>
    </row>
    <row r="296" spans="1:18" ht="36.75" thickBot="1" x14ac:dyDescent="0.3">
      <c r="A296" s="15">
        <v>293</v>
      </c>
      <c r="B296" s="18" t="str">
        <f>IF(A296="","",(VLOOKUP(A296,MATRIZASPECTOS[],2,FALSE)))</f>
        <v>Administración de Bienes y Servicios</v>
      </c>
      <c r="C296" s="18" t="str">
        <f>IF(A296="","",(VLOOKUP(A296,MATRIZASPECTOS[],3,FALSE)))</f>
        <v>Consumo de materias primas e insumos</v>
      </c>
      <c r="D296" s="133" t="str">
        <f>IF(A296="","",(VLOOKUP(A296,MATRIZASPECTOS[],4,FALSE)))</f>
        <v>Agotamiento general de los recursos naturales</v>
      </c>
      <c r="E296" s="108" t="str">
        <f>IF(A296="","",(VLOOKUP(A296,MATRIZASPECTOS[],6,FALSE)))</f>
        <v>PAR</v>
      </c>
      <c r="F296" s="109" t="str">
        <f>IF($A296="","",(VLOOKUP($A296,MATRIZASPECTOS[],7,FALSE)))</f>
        <v>Sede Central - Bogotá</v>
      </c>
      <c r="G296" s="109" t="str">
        <f>IF($A296="","",(VLOOKUP($A296,MATRIZASPECTOS[],8,FALSE)))</f>
        <v>Torre 4 - Piso 10</v>
      </c>
      <c r="H296" s="109" t="str">
        <f>IF($A296="","",(VLOOKUP($A296,MATRIZASPECTOS[],18,FALSE)))</f>
        <v>Negativo</v>
      </c>
      <c r="I296" s="135" t="str">
        <f>IF(A296="","",(VLOOKUP(A296,MATRIZASPECTOS[],19,FALSE)))</f>
        <v>Biológico - biodiversidad</v>
      </c>
      <c r="J296" s="135" t="str">
        <f>IF(A296="","",(VLOOKUP(A296,MATRIZASPECTOS[],10,FALSE)))</f>
        <v>Normal</v>
      </c>
      <c r="K296" s="135" t="str">
        <f>IF($A296="","",(VLOOKUP($A296,MATRIZASPECTOS[],14,FALSE)))</f>
        <v>Computadores y perifericos</v>
      </c>
      <c r="L296" s="134" t="str">
        <f>IF($A296="","",(VLOOKUP($A296,MATRIZASPECTOS[],15,FALSE)))</f>
        <v>1. Adquisición y movilización de insumos y equipos</v>
      </c>
      <c r="M296" s="164">
        <f>IF($A296="","",(VLOOKUP($A296,MATRIZASPECTOS[],26,FALSE)))</f>
        <v>5</v>
      </c>
      <c r="N296" s="161">
        <f>IF($A296="","",(VLOOKUP($A296,MATRIZASPECTOS[],44,FALSE)))</f>
        <v>5</v>
      </c>
      <c r="O296" s="161">
        <f>IF($A296="","",(VLOOKUP($A296,MATRIZASPECTOS[],62,FALSE)))</f>
        <v>5</v>
      </c>
      <c r="P296" s="135"/>
      <c r="Q296" s="135"/>
      <c r="R296" s="227"/>
    </row>
    <row r="297" spans="1:18" ht="36.75" thickBot="1" x14ac:dyDescent="0.3">
      <c r="A297" s="15">
        <v>294</v>
      </c>
      <c r="B297" s="18" t="str">
        <f>IF(A297="","",(VLOOKUP(A297,MATRIZASPECTOS[],2,FALSE)))</f>
        <v>Administración de Bienes y Servicios</v>
      </c>
      <c r="C297" s="18" t="str">
        <f>IF(A297="","",(VLOOKUP(A297,MATRIZASPECTOS[],3,FALSE)))</f>
        <v>Consumo de materias primas e insumos</v>
      </c>
      <c r="D297" s="133" t="str">
        <f>IF(A297="","",(VLOOKUP(A297,MATRIZASPECTOS[],4,FALSE)))</f>
        <v>Agotamiento general de los recursos naturales</v>
      </c>
      <c r="E297" s="108" t="str">
        <f>IF(A297="","",(VLOOKUP(A297,MATRIZASPECTOS[],6,FALSE)))</f>
        <v>PAR</v>
      </c>
      <c r="F297" s="109" t="str">
        <f>IF($A297="","",(VLOOKUP($A297,MATRIZASPECTOS[],7,FALSE)))</f>
        <v>Sede Central - Bogotá</v>
      </c>
      <c r="G297" s="109" t="str">
        <f>IF($A297="","",(VLOOKUP($A297,MATRIZASPECTOS[],8,FALSE)))</f>
        <v>Torre 4 - Piso 10</v>
      </c>
      <c r="H297" s="109" t="str">
        <f>IF($A297="","",(VLOOKUP($A297,MATRIZASPECTOS[],18,FALSE)))</f>
        <v>Negativo</v>
      </c>
      <c r="I297" s="135" t="str">
        <f>IF(A297="","",(VLOOKUP(A297,MATRIZASPECTOS[],19,FALSE)))</f>
        <v>Biológico - biodiversidad</v>
      </c>
      <c r="J297" s="135" t="str">
        <f>IF(A297="","",(VLOOKUP(A297,MATRIZASPECTOS[],10,FALSE)))</f>
        <v>Normal</v>
      </c>
      <c r="K297" s="135" t="str">
        <f>IF($A297="","",(VLOOKUP($A297,MATRIZASPECTOS[],14,FALSE)))</f>
        <v>Mobiliario de oficina</v>
      </c>
      <c r="L297" s="134" t="str">
        <f>IF($A297="","",(VLOOKUP($A297,MATRIZASPECTOS[],15,FALSE)))</f>
        <v>1. Adquisición y movilización de insumos y equipos</v>
      </c>
      <c r="M297" s="164">
        <f>IF($A297="","",(VLOOKUP($A297,MATRIZASPECTOS[],26,FALSE)))</f>
        <v>3</v>
      </c>
      <c r="N297" s="161">
        <f>IF($A297="","",(VLOOKUP($A297,MATRIZASPECTOS[],44,FALSE)))</f>
        <v>3</v>
      </c>
      <c r="O297" s="161">
        <f>IF($A297="","",(VLOOKUP($A297,MATRIZASPECTOS[],62,FALSE)))</f>
        <v>3</v>
      </c>
      <c r="P297" s="135"/>
      <c r="Q297" s="135"/>
      <c r="R297" s="227"/>
    </row>
    <row r="298" spans="1:18" ht="26.25" thickBot="1" x14ac:dyDescent="0.3">
      <c r="A298" s="15">
        <v>295</v>
      </c>
      <c r="B298" s="18" t="str">
        <f>IF(A298="","",(VLOOKUP(A298,MATRIZASPECTOS[],2,FALSE)))</f>
        <v>Administración de Bienes y Servicios</v>
      </c>
      <c r="C298" s="18" t="str">
        <f>IF(A298="","",(VLOOKUP(A298,MATRIZASPECTOS[],3,FALSE)))</f>
        <v>Generación de empleo</v>
      </c>
      <c r="D298" s="133" t="str">
        <f>IF(A298="","",(VLOOKUP(A298,MATRIZASPECTOS[],4,FALSE)))</f>
        <v>Desarrollo económico y social</v>
      </c>
      <c r="E298" s="108" t="str">
        <f>IF(A298="","",(VLOOKUP(A298,MATRIZASPECTOS[],6,FALSE)))</f>
        <v>PAR</v>
      </c>
      <c r="F298" s="109" t="str">
        <f>IF($A298="","",(VLOOKUP($A298,MATRIZASPECTOS[],7,FALSE)))</f>
        <v>Sede Central - Bogotá</v>
      </c>
      <c r="G298" s="109" t="str">
        <f>IF($A298="","",(VLOOKUP($A298,MATRIZASPECTOS[],8,FALSE)))</f>
        <v>Torre 4 - Piso 10</v>
      </c>
      <c r="H298" s="109" t="str">
        <f>IF($A298="","",(VLOOKUP($A298,MATRIZASPECTOS[],18,FALSE)))</f>
        <v>Positivo</v>
      </c>
      <c r="I298" s="135" t="str">
        <f>IF(A298="","",(VLOOKUP(A298,MATRIZASPECTOS[],19,FALSE)))</f>
        <v>Sociocultural - social</v>
      </c>
      <c r="J298" s="135" t="str">
        <f>IF(A298="","",(VLOOKUP(A298,MATRIZASPECTOS[],10,FALSE)))</f>
        <v>Normal</v>
      </c>
      <c r="K298" s="135" t="str">
        <f>IF($A298="","",(VLOOKUP($A298,MATRIZASPECTOS[],14,FALSE)))</f>
        <v>Recurso humano</v>
      </c>
      <c r="L298" s="134" t="str">
        <f>IF($A298="","",(VLOOKUP($A298,MATRIZASPECTOS[],15,FALSE)))</f>
        <v>3.3. Desarrollo de actividades de apoyo</v>
      </c>
      <c r="M298" s="164">
        <f>IF($A298="","",(VLOOKUP($A298,MATRIZASPECTOS[],26,FALSE)))</f>
        <v>15</v>
      </c>
      <c r="N298" s="161">
        <f>IF($A298="","",(VLOOKUP($A298,MATRIZASPECTOS[],44,FALSE)))</f>
        <v>15</v>
      </c>
      <c r="O298" s="161">
        <f>IF($A298="","",(VLOOKUP($A298,MATRIZASPECTOS[],62,FALSE)))</f>
        <v>15</v>
      </c>
      <c r="P298" s="135"/>
      <c r="Q298" s="135"/>
      <c r="R298" s="227"/>
    </row>
    <row r="299" spans="1:18" ht="36.75" thickBot="1" x14ac:dyDescent="0.3">
      <c r="A299" s="15">
        <v>296</v>
      </c>
      <c r="B299" s="18" t="str">
        <f>IF(A299="","",(VLOOKUP(A299,MATRIZASPECTOS[],2,FALSE)))</f>
        <v>Administración de Bienes y Servicios</v>
      </c>
      <c r="C299" s="18" t="str">
        <f>IF(A299="","",(VLOOKUP(A299,MATRIZASPECTOS[],3,FALSE)))</f>
        <v>Consumo de materias primas e insumos</v>
      </c>
      <c r="D299" s="133" t="str">
        <f>IF(A299="","",(VLOOKUP(A299,MATRIZASPECTOS[],4,FALSE)))</f>
        <v>Agotamiento general de los recursos naturales</v>
      </c>
      <c r="E299" s="108" t="str">
        <f>IF(A299="","",(VLOOKUP(A299,MATRIZASPECTOS[],6,FALSE)))</f>
        <v>PAR</v>
      </c>
      <c r="F299" s="109" t="str">
        <f>IF($A299="","",(VLOOKUP($A299,MATRIZASPECTOS[],7,FALSE)))</f>
        <v>Sede Central - Bogotá</v>
      </c>
      <c r="G299" s="109" t="str">
        <f>IF($A299="","",(VLOOKUP($A299,MATRIZASPECTOS[],8,FALSE)))</f>
        <v>Torre 4 - Piso 10</v>
      </c>
      <c r="H299" s="109" t="str">
        <f>IF($A299="","",(VLOOKUP($A299,MATRIZASPECTOS[],18,FALSE)))</f>
        <v>Negativo</v>
      </c>
      <c r="I299" s="135" t="str">
        <f>IF(A299="","",(VLOOKUP(A299,MATRIZASPECTOS[],19,FALSE)))</f>
        <v>Biológico - biodiversidad</v>
      </c>
      <c r="J299" s="135" t="str">
        <f>IF(A299="","",(VLOOKUP(A299,MATRIZASPECTOS[],10,FALSE)))</f>
        <v>Normal</v>
      </c>
      <c r="K299" s="135" t="str">
        <f>IF($A299="","",(VLOOKUP($A299,MATRIZASPECTOS[],14,FALSE)))</f>
        <v>Elementos de protección personal</v>
      </c>
      <c r="L299" s="134" t="str">
        <f>IF($A299="","",(VLOOKUP($A299,MATRIZASPECTOS[],15,FALSE)))</f>
        <v>1. Adquisición y movilización de insumos y equipos</v>
      </c>
      <c r="M299" s="164">
        <f>IF($A299="","",(VLOOKUP($A299,MATRIZASPECTOS[],26,FALSE)))</f>
        <v>25</v>
      </c>
      <c r="N299" s="161">
        <f>IF($A299="","",(VLOOKUP($A299,MATRIZASPECTOS[],44,FALSE)))</f>
        <v>25</v>
      </c>
      <c r="O299" s="161">
        <f>IF($A299="","",(VLOOKUP($A299,MATRIZASPECTOS[],62,FALSE)))</f>
        <v>25</v>
      </c>
      <c r="P299" s="135"/>
      <c r="Q299" s="135"/>
      <c r="R299" s="227"/>
    </row>
    <row r="300" spans="1:18" ht="36.75" thickBot="1" x14ac:dyDescent="0.3">
      <c r="A300" s="15">
        <v>297</v>
      </c>
      <c r="B300" s="18" t="str">
        <f>IF(A300="","",(VLOOKUP(A300,MATRIZASPECTOS[],2,FALSE)))</f>
        <v>Administración de Bienes y Servicios</v>
      </c>
      <c r="C300" s="18" t="str">
        <f>IF(A300="","",(VLOOKUP(A300,MATRIZASPECTOS[],3,FALSE)))</f>
        <v>Consumo de materias primas e insumos</v>
      </c>
      <c r="D300" s="133" t="str">
        <f>IF(A300="","",(VLOOKUP(A300,MATRIZASPECTOS[],4,FALSE)))</f>
        <v>Agotamiento general de los recursos naturales</v>
      </c>
      <c r="E300" s="108" t="str">
        <f>IF(A300="","",(VLOOKUP(A300,MATRIZASPECTOS[],6,FALSE)))</f>
        <v>PAR</v>
      </c>
      <c r="F300" s="109" t="str">
        <f>IF($A300="","",(VLOOKUP($A300,MATRIZASPECTOS[],7,FALSE)))</f>
        <v>Sede Central - Bogotá</v>
      </c>
      <c r="G300" s="109" t="str">
        <f>IF($A300="","",(VLOOKUP($A300,MATRIZASPECTOS[],8,FALSE)))</f>
        <v>Torre 4 - Piso 10</v>
      </c>
      <c r="H300" s="109" t="str">
        <f>IF($A300="","",(VLOOKUP($A300,MATRIZASPECTOS[],18,FALSE)))</f>
        <v>Negativo</v>
      </c>
      <c r="I300" s="135" t="str">
        <f>IF(A300="","",(VLOOKUP(A300,MATRIZASPECTOS[],19,FALSE)))</f>
        <v>Biológico - biodiversidad</v>
      </c>
      <c r="J300" s="135" t="str">
        <f>IF(A300="","",(VLOOKUP(A300,MATRIZASPECTOS[],10,FALSE)))</f>
        <v>Normal</v>
      </c>
      <c r="K300" s="135" t="str">
        <f>IF($A300="","",(VLOOKUP($A300,MATRIZASPECTOS[],14,FALSE)))</f>
        <v>Vehículos automotores terrestres</v>
      </c>
      <c r="L300" s="134" t="str">
        <f>IF($A300="","",(VLOOKUP($A300,MATRIZASPECTOS[],15,FALSE)))</f>
        <v>2. Movilización para el desarrollo de actividades</v>
      </c>
      <c r="M300" s="164">
        <f>IF($A300="","",(VLOOKUP($A300,MATRIZASPECTOS[],26,FALSE)))</f>
        <v>9</v>
      </c>
      <c r="N300" s="161">
        <f>IF($A300="","",(VLOOKUP($A300,MATRIZASPECTOS[],44,FALSE)))</f>
        <v>9</v>
      </c>
      <c r="O300" s="161">
        <f>IF($A300="","",(VLOOKUP($A300,MATRIZASPECTOS[],62,FALSE)))</f>
        <v>1</v>
      </c>
      <c r="P300" s="135"/>
      <c r="Q300" s="135"/>
      <c r="R300" s="227"/>
    </row>
    <row r="301" spans="1:18" ht="36.75" thickBot="1" x14ac:dyDescent="0.3">
      <c r="A301" s="15">
        <v>298</v>
      </c>
      <c r="B301" s="18" t="str">
        <f>IF(A301="","",(VLOOKUP(A301,MATRIZASPECTOS[],2,FALSE)))</f>
        <v>Administración de Bienes y Servicios</v>
      </c>
      <c r="C301" s="18" t="str">
        <f>IF(A301="","",(VLOOKUP(A301,MATRIZASPECTOS[],3,FALSE)))</f>
        <v>Consumo de materias primas e insumos</v>
      </c>
      <c r="D301" s="133" t="str">
        <f>IF(A301="","",(VLOOKUP(A301,MATRIZASPECTOS[],4,FALSE)))</f>
        <v>Agotamiento de los recursos naturales no renovables</v>
      </c>
      <c r="E301" s="108" t="str">
        <f>IF(A301="","",(VLOOKUP(A301,MATRIZASPECTOS[],6,FALSE)))</f>
        <v>PAR</v>
      </c>
      <c r="F301" s="109" t="str">
        <f>IF($A301="","",(VLOOKUP($A301,MATRIZASPECTOS[],7,FALSE)))</f>
        <v>Sede Central - Bogotá</v>
      </c>
      <c r="G301" s="109" t="str">
        <f>IF($A301="","",(VLOOKUP($A301,MATRIZASPECTOS[],8,FALSE)))</f>
        <v>Torre 4 - Piso 10</v>
      </c>
      <c r="H301" s="109" t="str">
        <f>IF($A301="","",(VLOOKUP($A301,MATRIZASPECTOS[],18,FALSE)))</f>
        <v>Negativo</v>
      </c>
      <c r="I301" s="135" t="str">
        <f>IF(A301="","",(VLOOKUP(A301,MATRIZASPECTOS[],19,FALSE)))</f>
        <v>Biológico - biodiversidad</v>
      </c>
      <c r="J301" s="135" t="str">
        <f>IF(A301="","",(VLOOKUP(A301,MATRIZASPECTOS[],10,FALSE)))</f>
        <v>Normal</v>
      </c>
      <c r="K301" s="135" t="str">
        <f>IF($A301="","",(VLOOKUP($A301,MATRIZASPECTOS[],14,FALSE)))</f>
        <v>Combustible para vehículos automotores terrestres</v>
      </c>
      <c r="L301" s="134" t="str">
        <f>IF($A301="","",(VLOOKUP($A301,MATRIZASPECTOS[],15,FALSE)))</f>
        <v>2. Movilización para el desarrollo de actividades</v>
      </c>
      <c r="M301" s="164">
        <f>IF($A301="","",(VLOOKUP($A301,MATRIZASPECTOS[],26,FALSE)))</f>
        <v>25</v>
      </c>
      <c r="N301" s="161">
        <f>IF($A301="","",(VLOOKUP($A301,MATRIZASPECTOS[],44,FALSE)))</f>
        <v>25</v>
      </c>
      <c r="O301" s="161">
        <f>IF($A301="","",(VLOOKUP($A301,MATRIZASPECTOS[],62,FALSE)))</f>
        <v>9</v>
      </c>
      <c r="P301" s="135"/>
      <c r="Q301" s="135"/>
      <c r="R301" s="227"/>
    </row>
    <row r="302" spans="1:18" ht="36.75" thickBot="1" x14ac:dyDescent="0.3">
      <c r="A302" s="15">
        <v>299</v>
      </c>
      <c r="B302" s="18" t="str">
        <f>IF(A302="","",(VLOOKUP(A302,MATRIZASPECTOS[],2,FALSE)))</f>
        <v>Administración de Bienes y Servicios</v>
      </c>
      <c r="C302" s="18" t="str">
        <f>IF(A302="","",(VLOOKUP(A302,MATRIZASPECTOS[],3,FALSE)))</f>
        <v>Generación de vertimientos</v>
      </c>
      <c r="D302" s="133" t="str">
        <f>IF(A302="","",(VLOOKUP(A302,MATRIZASPECTOS[],4,FALSE)))</f>
        <v>Contaminación por descarga de aguas residuales domésticas</v>
      </c>
      <c r="E302" s="108" t="str">
        <f>IF(A302="","",(VLOOKUP(A302,MATRIZASPECTOS[],6,FALSE)))</f>
        <v>PAR</v>
      </c>
      <c r="F302" s="109" t="str">
        <f>IF($A302="","",(VLOOKUP($A302,MATRIZASPECTOS[],7,FALSE)))</f>
        <v>Sede Central - Bogotá</v>
      </c>
      <c r="G302" s="109" t="str">
        <f>IF($A302="","",(VLOOKUP($A302,MATRIZASPECTOS[],8,FALSE)))</f>
        <v>Torre 4 - Piso 10</v>
      </c>
      <c r="H302" s="109" t="str">
        <f>IF($A302="","",(VLOOKUP($A302,MATRIZASPECTOS[],18,FALSE)))</f>
        <v>Negativo</v>
      </c>
      <c r="I302" s="135" t="str">
        <f>IF(A302="","",(VLOOKUP(A302,MATRIZASPECTOS[],19,FALSE)))</f>
        <v>Hidrológico - agua</v>
      </c>
      <c r="J302" s="135" t="str">
        <f>IF(A302="","",(VLOOKUP(A302,MATRIZASPECTOS[],10,FALSE)))</f>
        <v>Normal</v>
      </c>
      <c r="K302" s="135" t="str">
        <f>IF($A302="","",(VLOOKUP($A302,MATRIZASPECTOS[],14,FALSE)))</f>
        <v>Aguas residuales domésticas</v>
      </c>
      <c r="L302" s="134" t="str">
        <f>IF($A302="","",(VLOOKUP($A302,MATRIZASPECTOS[],15,FALSE)))</f>
        <v>3.3. Desarrollo de actividades de apoyo</v>
      </c>
      <c r="M302" s="164">
        <f>IF($A302="","",(VLOOKUP($A302,MATRIZASPECTOS[],26,FALSE)))</f>
        <v>15</v>
      </c>
      <c r="N302" s="161">
        <f>IF($A302="","",(VLOOKUP($A302,MATRIZASPECTOS[],44,FALSE)))</f>
        <v>15</v>
      </c>
      <c r="O302" s="161">
        <f>IF($A302="","",(VLOOKUP($A302,MATRIZASPECTOS[],62,FALSE)))</f>
        <v>15</v>
      </c>
      <c r="P302" s="135"/>
      <c r="Q302" s="135"/>
      <c r="R302" s="227"/>
    </row>
    <row r="303" spans="1:18" ht="27.75" thickBot="1" x14ac:dyDescent="0.3">
      <c r="A303" s="15">
        <v>300</v>
      </c>
      <c r="B303" s="18" t="str">
        <f>IF(A303="","",(VLOOKUP(A303,MATRIZASPECTOS[],2,FALSE)))</f>
        <v>Administración de Bienes y Servicios</v>
      </c>
      <c r="C303" s="18" t="str">
        <f>IF(A303="","",(VLOOKUP(A303,MATRIZASPECTOS[],3,FALSE)))</f>
        <v>Generación de residuos</v>
      </c>
      <c r="D303" s="133" t="str">
        <f>IF(A303="","",(VLOOKUP(A303,MATRIZASPECTOS[],4,FALSE)))</f>
        <v>Contaminación por generación de residuos ordinarios</v>
      </c>
      <c r="E303" s="108" t="str">
        <f>IF(A303="","",(VLOOKUP(A303,MATRIZASPECTOS[],6,FALSE)))</f>
        <v>PAR</v>
      </c>
      <c r="F303" s="109" t="str">
        <f>IF($A303="","",(VLOOKUP($A303,MATRIZASPECTOS[],7,FALSE)))</f>
        <v>Sede Central - Bogotá</v>
      </c>
      <c r="G303" s="109" t="str">
        <f>IF($A303="","",(VLOOKUP($A303,MATRIZASPECTOS[],8,FALSE)))</f>
        <v>Torre 4 - Piso 10</v>
      </c>
      <c r="H303" s="109" t="str">
        <f>IF($A303="","",(VLOOKUP($A303,MATRIZASPECTOS[],18,FALSE)))</f>
        <v>Negativo</v>
      </c>
      <c r="I303" s="135" t="str">
        <f>IF(A303="","",(VLOOKUP(A303,MATRIZASPECTOS[],19,FALSE)))</f>
        <v>Geológico - suelo</v>
      </c>
      <c r="J303" s="135" t="str">
        <f>IF(A303="","",(VLOOKUP(A303,MATRIZASPECTOS[],10,FALSE)))</f>
        <v>Normal</v>
      </c>
      <c r="K303" s="135" t="str">
        <f>IF($A303="","",(VLOOKUP($A303,MATRIZASPECTOS[],14,FALSE)))</f>
        <v>Residuos ordinarios</v>
      </c>
      <c r="L303" s="134" t="str">
        <f>IF($A303="","",(VLOOKUP($A303,MATRIZASPECTOS[],15,FALSE)))</f>
        <v>3.3. Desarrollo de actividades de apoyo</v>
      </c>
      <c r="M303" s="164">
        <f>IF($A303="","",(VLOOKUP($A303,MATRIZASPECTOS[],26,FALSE)))</f>
        <v>25</v>
      </c>
      <c r="N303" s="161">
        <f>IF($A303="","",(VLOOKUP($A303,MATRIZASPECTOS[],44,FALSE)))</f>
        <v>19.072164948453608</v>
      </c>
      <c r="O303" s="161">
        <f>IF($A303="","",(VLOOKUP($A303,MATRIZASPECTOS[],62,FALSE)))</f>
        <v>6.2956735977634128</v>
      </c>
      <c r="P303" s="135"/>
      <c r="Q303" s="135"/>
      <c r="R303" s="227"/>
    </row>
    <row r="304" spans="1:18" ht="51.75" thickBot="1" x14ac:dyDescent="0.3">
      <c r="A304" s="15">
        <v>301</v>
      </c>
      <c r="B304" s="18" t="str">
        <f>IF(A304="","",(VLOOKUP(A304,MATRIZASPECTOS[],2,FALSE)))</f>
        <v>Administración de Bienes y Servicios</v>
      </c>
      <c r="C304" s="18" t="str">
        <f>IF(A304="","",(VLOOKUP(A304,MATRIZASPECTOS[],3,FALSE)))</f>
        <v>Generación de residuos</v>
      </c>
      <c r="D304" s="133" t="str">
        <f>IF(A304="","",(VLOOKUP(A304,MATRIZASPECTOS[],4,FALSE)))</f>
        <v>Aprovechamiento de residuos reutilizables</v>
      </c>
      <c r="E304" s="108" t="str">
        <f>IF(A304="","",(VLOOKUP(A304,MATRIZASPECTOS[],6,FALSE)))</f>
        <v>PAR</v>
      </c>
      <c r="F304" s="109" t="str">
        <f>IF($A304="","",(VLOOKUP($A304,MATRIZASPECTOS[],7,FALSE)))</f>
        <v>Sede Central - Bogotá</v>
      </c>
      <c r="G304" s="109" t="str">
        <f>IF($A304="","",(VLOOKUP($A304,MATRIZASPECTOS[],8,FALSE)))</f>
        <v>Torre 4 - Piso 10</v>
      </c>
      <c r="H304" s="109" t="str">
        <f>IF($A304="","",(VLOOKUP($A304,MATRIZASPECTOS[],18,FALSE)))</f>
        <v>Positivo</v>
      </c>
      <c r="I304" s="135" t="str">
        <f>IF(A304="","",(VLOOKUP(A304,MATRIZASPECTOS[],19,FALSE)))</f>
        <v>Geológico - suelo</v>
      </c>
      <c r="J304" s="135" t="str">
        <f>IF(A304="","",(VLOOKUP(A304,MATRIZASPECTOS[],10,FALSE)))</f>
        <v>Normal</v>
      </c>
      <c r="K304" s="135" t="str">
        <f>IF($A304="","",(VLOOKUP($A304,MATRIZASPECTOS[],14,FALSE)))</f>
        <v>Residuos reutilizables (papel, cartón, vidrio, plástico rigido, plástico flexible)</v>
      </c>
      <c r="L304" s="134" t="str">
        <f>IF($A304="","",(VLOOKUP($A304,MATRIZASPECTOS[],15,FALSE)))</f>
        <v>3.3. Desarrollo de actividades de apoyo</v>
      </c>
      <c r="M304" s="164">
        <f>IF($A304="","",(VLOOKUP($A304,MATRIZASPECTOS[],26,FALSE)))</f>
        <v>15</v>
      </c>
      <c r="N304" s="161">
        <f>IF($A304="","",(VLOOKUP($A304,MATRIZASPECTOS[],44,FALSE)))</f>
        <v>15</v>
      </c>
      <c r="O304" s="161">
        <f>IF($A304="","",(VLOOKUP($A304,MATRIZASPECTOS[],62,FALSE)))</f>
        <v>9</v>
      </c>
      <c r="P304" s="135"/>
      <c r="Q304" s="135"/>
      <c r="R304" s="227"/>
    </row>
    <row r="305" spans="1:18" ht="39" thickBot="1" x14ac:dyDescent="0.3">
      <c r="A305" s="15">
        <v>302</v>
      </c>
      <c r="B305" s="18" t="str">
        <f>IF(A305="","",(VLOOKUP(A305,MATRIZASPECTOS[],2,FALSE)))</f>
        <v>Administración de Bienes y Servicios</v>
      </c>
      <c r="C305" s="18" t="str">
        <f>IF(A305="","",(VLOOKUP(A305,MATRIZASPECTOS[],3,FALSE)))</f>
        <v>Generación de residuos</v>
      </c>
      <c r="D305" s="133" t="str">
        <f>IF(A305="","",(VLOOKUP(A305,MATRIZASPECTOS[],4,FALSE)))</f>
        <v>Aprovechamiento de residuos recuperables</v>
      </c>
      <c r="E305" s="108" t="str">
        <f>IF(A305="","",(VLOOKUP(A305,MATRIZASPECTOS[],6,FALSE)))</f>
        <v>PAR</v>
      </c>
      <c r="F305" s="109" t="str">
        <f>IF($A305="","",(VLOOKUP($A305,MATRIZASPECTOS[],7,FALSE)))</f>
        <v>Sede Central - Bogotá</v>
      </c>
      <c r="G305" s="109" t="str">
        <f>IF($A305="","",(VLOOKUP($A305,MATRIZASPECTOS[],8,FALSE)))</f>
        <v>Torre 4 - Piso 10</v>
      </c>
      <c r="H305" s="109" t="str">
        <f>IF($A305="","",(VLOOKUP($A305,MATRIZASPECTOS[],18,FALSE)))</f>
        <v>Positivo</v>
      </c>
      <c r="I305" s="135" t="str">
        <f>IF(A305="","",(VLOOKUP(A305,MATRIZASPECTOS[],19,FALSE)))</f>
        <v>Geológico - suelo</v>
      </c>
      <c r="J305" s="135" t="str">
        <f>IF(A305="","",(VLOOKUP(A305,MATRIZASPECTOS[],10,FALSE)))</f>
        <v>Normal</v>
      </c>
      <c r="K305" s="135" t="str">
        <f>IF($A305="","",(VLOOKUP($A305,MATRIZASPECTOS[],14,FALSE)))</f>
        <v>Residuos recuperables (aleaciones de distintos metales)</v>
      </c>
      <c r="L305" s="134" t="str">
        <f>IF($A305="","",(VLOOKUP($A305,MATRIZASPECTOS[],15,FALSE)))</f>
        <v>3.3. Desarrollo de actividades de apoyo</v>
      </c>
      <c r="M305" s="164">
        <f>IF($A305="","",(VLOOKUP($A305,MATRIZASPECTOS[],26,FALSE)))</f>
        <v>15</v>
      </c>
      <c r="N305" s="161">
        <f>IF($A305="","",(VLOOKUP($A305,MATRIZASPECTOS[],44,FALSE)))</f>
        <v>15</v>
      </c>
      <c r="O305" s="161">
        <f>IF($A305="","",(VLOOKUP($A305,MATRIZASPECTOS[],62,FALSE)))</f>
        <v>9</v>
      </c>
      <c r="P305" s="135"/>
      <c r="Q305" s="135"/>
      <c r="R305" s="227"/>
    </row>
    <row r="306" spans="1:18" ht="45.75" thickBot="1" x14ac:dyDescent="0.3">
      <c r="A306" s="15">
        <v>303</v>
      </c>
      <c r="B306" s="18" t="str">
        <f>IF(A306="","",(VLOOKUP(A306,MATRIZASPECTOS[],2,FALSE)))</f>
        <v>Administración de Bienes y Servicios</v>
      </c>
      <c r="C306" s="18" t="str">
        <f>IF(A306="","",(VLOOKUP(A306,MATRIZASPECTOS[],3,FALSE)))</f>
        <v>Generación de residuos</v>
      </c>
      <c r="D306" s="133" t="str">
        <f>IF(A306="","",(VLOOKUP(A306,MATRIZASPECTOS[],4,FALSE)))</f>
        <v>Contaminación por generación de residuos de aparatos eléctricos y electrónicos</v>
      </c>
      <c r="E306" s="108" t="str">
        <f>IF(A306="","",(VLOOKUP(A306,MATRIZASPECTOS[],6,FALSE)))</f>
        <v>PAR</v>
      </c>
      <c r="F306" s="109" t="str">
        <f>IF($A306="","",(VLOOKUP($A306,MATRIZASPECTOS[],7,FALSE)))</f>
        <v>Sede Central - Bogotá</v>
      </c>
      <c r="G306" s="109" t="str">
        <f>IF($A306="","",(VLOOKUP($A306,MATRIZASPECTOS[],8,FALSE)))</f>
        <v>Torre 4 - Piso 10</v>
      </c>
      <c r="H306" s="109" t="str">
        <f>IF($A306="","",(VLOOKUP($A306,MATRIZASPECTOS[],18,FALSE)))</f>
        <v>Negativo</v>
      </c>
      <c r="I306" s="135" t="str">
        <f>IF(A306="","",(VLOOKUP(A306,MATRIZASPECTOS[],19,FALSE)))</f>
        <v>Geológico - suelo</v>
      </c>
      <c r="J306" s="135" t="str">
        <f>IF(A306="","",(VLOOKUP(A306,MATRIZASPECTOS[],10,FALSE)))</f>
        <v>Normal</v>
      </c>
      <c r="K306" s="135" t="str">
        <f>IF($A306="","",(VLOOKUP($A306,MATRIZASPECTOS[],14,FALSE)))</f>
        <v>Residuos de aparatos eléctricos y electrónicos</v>
      </c>
      <c r="L306" s="134" t="str">
        <f>IF($A306="","",(VLOOKUP($A306,MATRIZASPECTOS[],15,FALSE)))</f>
        <v>3.3. Desarrollo de actividades de apoyo</v>
      </c>
      <c r="M306" s="164">
        <f>IF($A306="","",(VLOOKUP($A306,MATRIZASPECTOS[],26,FALSE)))</f>
        <v>25</v>
      </c>
      <c r="N306" s="161">
        <f>IF($A306="","",(VLOOKUP($A306,MATRIZASPECTOS[],44,FALSE)))</f>
        <v>25</v>
      </c>
      <c r="O306" s="161">
        <f>IF($A306="","",(VLOOKUP($A306,MATRIZASPECTOS[],62,FALSE)))</f>
        <v>25</v>
      </c>
      <c r="P306" s="135"/>
      <c r="Q306" s="135"/>
      <c r="R306" s="227"/>
    </row>
    <row r="307" spans="1:18" ht="27.75" thickBot="1" x14ac:dyDescent="0.3">
      <c r="A307" s="15">
        <v>304</v>
      </c>
      <c r="B307" s="18" t="str">
        <f>IF(A307="","",(VLOOKUP(A307,MATRIZASPECTOS[],2,FALSE)))</f>
        <v>Administración de Bienes y Servicios</v>
      </c>
      <c r="C307" s="18" t="str">
        <f>IF(A307="","",(VLOOKUP(A307,MATRIZASPECTOS[],3,FALSE)))</f>
        <v>Generación de emisiones</v>
      </c>
      <c r="D307" s="133" t="str">
        <f>IF(A307="","",(VLOOKUP(A307,MATRIZASPECTOS[],4,FALSE)))</f>
        <v>Contaminación por emisión de varios agentes clasificados</v>
      </c>
      <c r="E307" s="108" t="str">
        <f>IF(A307="","",(VLOOKUP(A307,MATRIZASPECTOS[],6,FALSE)))</f>
        <v>PAR</v>
      </c>
      <c r="F307" s="109" t="str">
        <f>IF($A307="","",(VLOOKUP($A307,MATRIZASPECTOS[],7,FALSE)))</f>
        <v>Sede Central - Bogotá</v>
      </c>
      <c r="G307" s="109" t="str">
        <f>IF($A307="","",(VLOOKUP($A307,MATRIZASPECTOS[],8,FALSE)))</f>
        <v>Torre 4 - Piso 10</v>
      </c>
      <c r="H307" s="109" t="str">
        <f>IF($A307="","",(VLOOKUP($A307,MATRIZASPECTOS[],18,FALSE)))</f>
        <v>Negativo</v>
      </c>
      <c r="I307" s="135" t="str">
        <f>IF(A307="","",(VLOOKUP(A307,MATRIZASPECTOS[],19,FALSE)))</f>
        <v>Atmosférico - aire</v>
      </c>
      <c r="J307" s="135" t="str">
        <f>IF(A307="","",(VLOOKUP(A307,MATRIZASPECTOS[],10,FALSE)))</f>
        <v>Normal</v>
      </c>
      <c r="K307" s="135" t="str">
        <f>IF($A307="","",(VLOOKUP($A307,MATRIZASPECTOS[],14,FALSE)))</f>
        <v>Emisión por combustión de transporte terrestre</v>
      </c>
      <c r="L307" s="134" t="str">
        <f>IF($A307="","",(VLOOKUP($A307,MATRIZASPECTOS[],15,FALSE)))</f>
        <v>2. Movilización para el desarrollo de actividades</v>
      </c>
      <c r="M307" s="164">
        <f>IF($A307="","",(VLOOKUP($A307,MATRIZASPECTOS[],26,FALSE)))</f>
        <v>15</v>
      </c>
      <c r="N307" s="161">
        <f>IF($A307="","",(VLOOKUP($A307,MATRIZASPECTOS[],44,FALSE)))</f>
        <v>15</v>
      </c>
      <c r="O307" s="161">
        <f>IF($A307="","",(VLOOKUP($A307,MATRIZASPECTOS[],62,FALSE)))</f>
        <v>9</v>
      </c>
      <c r="P307" s="135"/>
      <c r="Q307" s="135"/>
      <c r="R307" s="227"/>
    </row>
    <row r="308" spans="1:18" ht="27.75" thickBot="1" x14ac:dyDescent="0.3">
      <c r="A308" s="15">
        <v>305</v>
      </c>
      <c r="B308" s="18" t="str">
        <f>IF(A308="","",(VLOOKUP(A308,MATRIZASPECTOS[],2,FALSE)))</f>
        <v>Administración de Bienes y Servicios</v>
      </c>
      <c r="C308" s="18" t="str">
        <f>IF(A308="","",(VLOOKUP(A308,MATRIZASPECTOS[],3,FALSE)))</f>
        <v>Generación de emisiones</v>
      </c>
      <c r="D308" s="133" t="str">
        <f>IF(A308="","",(VLOOKUP(A308,MATRIZASPECTOS[],4,FALSE)))</f>
        <v>Contaminación por emisión de varios agentes clasificados</v>
      </c>
      <c r="E308" s="108" t="str">
        <f>IF(A308="","",(VLOOKUP(A308,MATRIZASPECTOS[],6,FALSE)))</f>
        <v>PAR</v>
      </c>
      <c r="F308" s="109" t="str">
        <f>IF($A308="","",(VLOOKUP($A308,MATRIZASPECTOS[],7,FALSE)))</f>
        <v>Sede Central - Bogotá</v>
      </c>
      <c r="G308" s="109" t="str">
        <f>IF($A308="","",(VLOOKUP($A308,MATRIZASPECTOS[],8,FALSE)))</f>
        <v>Torre 4 - Piso 10</v>
      </c>
      <c r="H308" s="109" t="str">
        <f>IF($A308="","",(VLOOKUP($A308,MATRIZASPECTOS[],18,FALSE)))</f>
        <v>Negativo</v>
      </c>
      <c r="I308" s="135" t="str">
        <f>IF(A308="","",(VLOOKUP(A308,MATRIZASPECTOS[],19,FALSE)))</f>
        <v>Atmosférico - aire</v>
      </c>
      <c r="J308" s="135" t="str">
        <f>IF(A308="","",(VLOOKUP(A308,MATRIZASPECTOS[],10,FALSE)))</f>
        <v>Normal</v>
      </c>
      <c r="K308" s="135" t="str">
        <f>IF($A308="","",(VLOOKUP($A308,MATRIZASPECTOS[],14,FALSE)))</f>
        <v>Emisión por combustión de transporte aereo</v>
      </c>
      <c r="L308" s="134" t="str">
        <f>IF($A308="","",(VLOOKUP($A308,MATRIZASPECTOS[],15,FALSE)))</f>
        <v>2. Movilización para el desarrollo de actividades</v>
      </c>
      <c r="M308" s="164">
        <f>IF($A308="","",(VLOOKUP($A308,MATRIZASPECTOS[],26,FALSE)))</f>
        <v>15</v>
      </c>
      <c r="N308" s="161">
        <f>IF($A308="","",(VLOOKUP($A308,MATRIZASPECTOS[],44,FALSE)))</f>
        <v>15</v>
      </c>
      <c r="O308" s="161">
        <f>IF($A308="","",(VLOOKUP($A308,MATRIZASPECTOS[],62,FALSE)))</f>
        <v>9</v>
      </c>
      <c r="P308" s="135"/>
      <c r="Q308" s="135"/>
      <c r="R308" s="227"/>
    </row>
    <row r="309" spans="1:18" ht="27.75" thickBot="1" x14ac:dyDescent="0.3">
      <c r="A309" s="15">
        <v>306</v>
      </c>
      <c r="B309" s="18" t="str">
        <f>IF(A309="","",(VLOOKUP(A309,MATRIZASPECTOS[],2,FALSE)))</f>
        <v>Administración de Bienes y Servicios</v>
      </c>
      <c r="C309" s="18" t="str">
        <f>IF(A309="","",(VLOOKUP(A309,MATRIZASPECTOS[],3,FALSE)))</f>
        <v>Generación de residuos</v>
      </c>
      <c r="D309" s="133" t="str">
        <f>IF(A309="","",(VLOOKUP(A309,MATRIZASPECTOS[],4,FALSE)))</f>
        <v>Contaminación por generación de residuos ordinarios</v>
      </c>
      <c r="E309" s="108" t="str">
        <f>IF(A309="","",(VLOOKUP(A309,MATRIZASPECTOS[],6,FALSE)))</f>
        <v>PAR</v>
      </c>
      <c r="F309" s="109" t="str">
        <f>IF($A309="","",(VLOOKUP($A309,MATRIZASPECTOS[],7,FALSE)))</f>
        <v>Sede Central - Bogotá</v>
      </c>
      <c r="G309" s="109" t="str">
        <f>IF($A309="","",(VLOOKUP($A309,MATRIZASPECTOS[],8,FALSE)))</f>
        <v>Torre 4 - Piso 10</v>
      </c>
      <c r="H309" s="109" t="str">
        <f>IF($A309="","",(VLOOKUP($A309,MATRIZASPECTOS[],18,FALSE)))</f>
        <v>Negativo</v>
      </c>
      <c r="I309" s="135" t="str">
        <f>IF(A309="","",(VLOOKUP(A309,MATRIZASPECTOS[],19,FALSE)))</f>
        <v>Geológico - suelo</v>
      </c>
      <c r="J309" s="135" t="str">
        <f>IF(A309="","",(VLOOKUP(A309,MATRIZASPECTOS[],10,FALSE)))</f>
        <v>Normal</v>
      </c>
      <c r="K309" s="135" t="str">
        <f>IF($A309="","",(VLOOKUP($A309,MATRIZASPECTOS[],14,FALSE)))</f>
        <v>Elementos de protección personal usados</v>
      </c>
      <c r="L309" s="134" t="str">
        <f>IF($A309="","",(VLOOKUP($A309,MATRIZASPECTOS[],15,FALSE)))</f>
        <v>3.3. Desarrollo de actividades de apoyo</v>
      </c>
      <c r="M309" s="164">
        <f>IF($A309="","",(VLOOKUP($A309,MATRIZASPECTOS[],26,FALSE)))</f>
        <v>3</v>
      </c>
      <c r="N309" s="161">
        <f>IF($A309="","",(VLOOKUP($A309,MATRIZASPECTOS[],44,FALSE)))</f>
        <v>2.2886597938144329</v>
      </c>
      <c r="O309" s="161">
        <f>IF($A309="","",(VLOOKUP($A309,MATRIZASPECTOS[],62,FALSE)))</f>
        <v>25</v>
      </c>
      <c r="P309" s="135"/>
      <c r="Q309" s="135"/>
      <c r="R309" s="227"/>
    </row>
    <row r="310" spans="1:18" ht="39" thickBot="1" x14ac:dyDescent="0.3">
      <c r="A310" s="15">
        <v>307</v>
      </c>
      <c r="B310" s="18" t="str">
        <f>IF(A310="","",(VLOOKUP(A310,MATRIZASPECTOS[],2,FALSE)))</f>
        <v>Administración de Bienes y Servicios</v>
      </c>
      <c r="C310" s="18" t="str">
        <f>IF(A310="","",(VLOOKUP(A310,MATRIZASPECTOS[],3,FALSE)))</f>
        <v>Generación de emisiones</v>
      </c>
      <c r="D310" s="133" t="str">
        <f>IF(A310="","",(VLOOKUP(A310,MATRIZASPECTOS[],4,FALSE)))</f>
        <v>Contaminación por emisión de varios agentes clasificados</v>
      </c>
      <c r="E310" s="108" t="str">
        <f>IF(A310="","",(VLOOKUP(A310,MATRIZASPECTOS[],6,FALSE)))</f>
        <v>PAR</v>
      </c>
      <c r="F310" s="109" t="str">
        <f>IF($A310="","",(VLOOKUP($A310,MATRIZASPECTOS[],7,FALSE)))</f>
        <v>Sede Central - Bogotá</v>
      </c>
      <c r="G310" s="109" t="str">
        <f>IF($A310="","",(VLOOKUP($A310,MATRIZASPECTOS[],8,FALSE)))</f>
        <v>Torre 4 - Piso 10</v>
      </c>
      <c r="H310" s="109" t="str">
        <f>IF($A310="","",(VLOOKUP($A310,MATRIZASPECTOS[],18,FALSE)))</f>
        <v>Negativo</v>
      </c>
      <c r="I310" s="135" t="str">
        <f>IF(A310="","",(VLOOKUP(A310,MATRIZASPECTOS[],19,FALSE)))</f>
        <v>Atmosférico - aire</v>
      </c>
      <c r="J310" s="135" t="str">
        <f>IF(A310="","",(VLOOKUP(A310,MATRIZASPECTOS[],10,FALSE)))</f>
        <v>Normal</v>
      </c>
      <c r="K310" s="135" t="str">
        <f>IF($A310="","",(VLOOKUP($A310,MATRIZASPECTOS[],14,FALSE)))</f>
        <v>Emisión por combustión de vehículos automotores terrestres</v>
      </c>
      <c r="L310" s="134" t="str">
        <f>IF($A310="","",(VLOOKUP($A310,MATRIZASPECTOS[],15,FALSE)))</f>
        <v>2. Movilización para el desarrollo de actividades</v>
      </c>
      <c r="M310" s="164">
        <f>IF($A310="","",(VLOOKUP($A310,MATRIZASPECTOS[],26,FALSE)))</f>
        <v>15</v>
      </c>
      <c r="N310" s="161">
        <f>IF($A310="","",(VLOOKUP($A310,MATRIZASPECTOS[],44,FALSE)))</f>
        <v>15</v>
      </c>
      <c r="O310" s="161">
        <f>IF($A310="","",(VLOOKUP($A310,MATRIZASPECTOS[],62,FALSE)))</f>
        <v>9</v>
      </c>
      <c r="P310" s="135"/>
      <c r="Q310" s="135"/>
      <c r="R310" s="227"/>
    </row>
    <row r="311" spans="1:18" ht="27.75" thickBot="1" x14ac:dyDescent="0.3">
      <c r="A311" s="15">
        <v>308</v>
      </c>
      <c r="B311" s="18" t="str">
        <f>IF(A311="","",(VLOOKUP(A311,MATRIZASPECTOS[],2,FALSE)))</f>
        <v>Administración de Bienes y Servicios</v>
      </c>
      <c r="C311" s="18" t="str">
        <f>IF(A311="","",(VLOOKUP(A311,MATRIZASPECTOS[],3,FALSE)))</f>
        <v>Generación de residuos</v>
      </c>
      <c r="D311" s="133" t="str">
        <f>IF(A311="","",(VLOOKUP(A311,MATRIZASPECTOS[],4,FALSE)))</f>
        <v>Contaminación por generación de residuos peligrosos</v>
      </c>
      <c r="E311" s="108" t="str">
        <f>IF(A311="","",(VLOOKUP(A311,MATRIZASPECTOS[],6,FALSE)))</f>
        <v>PAR</v>
      </c>
      <c r="F311" s="109" t="str">
        <f>IF($A311="","",(VLOOKUP($A311,MATRIZASPECTOS[],7,FALSE)))</f>
        <v>Sede Central - Bogotá</v>
      </c>
      <c r="G311" s="109" t="str">
        <f>IF($A311="","",(VLOOKUP($A311,MATRIZASPECTOS[],8,FALSE)))</f>
        <v>Torre 4 - Piso 10</v>
      </c>
      <c r="H311" s="109" t="str">
        <f>IF($A311="","",(VLOOKUP($A311,MATRIZASPECTOS[],18,FALSE)))</f>
        <v>Negativo</v>
      </c>
      <c r="I311" s="135" t="str">
        <f>IF(A311="","",(VLOOKUP(A311,MATRIZASPECTOS[],19,FALSE)))</f>
        <v>Geológico - suelo</v>
      </c>
      <c r="J311" s="135" t="str">
        <f>IF(A311="","",(VLOOKUP(A311,MATRIZASPECTOS[],10,FALSE)))</f>
        <v>Normal</v>
      </c>
      <c r="K311" s="135" t="str">
        <f>IF($A311="","",(VLOOKUP($A311,MATRIZASPECTOS[],14,FALSE)))</f>
        <v>Aceites usados</v>
      </c>
      <c r="L311" s="134" t="str">
        <f>IF($A311="","",(VLOOKUP($A311,MATRIZASPECTOS[],15,FALSE)))</f>
        <v>3.3. Desarrollo de actividades de apoyo</v>
      </c>
      <c r="M311" s="164">
        <f>IF($A311="","",(VLOOKUP($A311,MATRIZASPECTOS[],26,FALSE)))</f>
        <v>25</v>
      </c>
      <c r="N311" s="161">
        <f>IF($A311="","",(VLOOKUP($A311,MATRIZASPECTOS[],44,FALSE)))</f>
        <v>9</v>
      </c>
      <c r="O311" s="161">
        <f>IF($A311="","",(VLOOKUP($A311,MATRIZASPECTOS[],62,FALSE)))</f>
        <v>3</v>
      </c>
      <c r="P311" s="135"/>
      <c r="Q311" s="135"/>
      <c r="R311" s="227"/>
    </row>
    <row r="312" spans="1:18" ht="26.25" thickBot="1" x14ac:dyDescent="0.3">
      <c r="A312" s="15">
        <v>309</v>
      </c>
      <c r="B312" s="18" t="str">
        <f>IF(A312="","",(VLOOKUP(A312,MATRIZASPECTOS[],2,FALSE)))</f>
        <v>Administración de Bienes y Servicios</v>
      </c>
      <c r="C312" s="18" t="str">
        <f>IF(A312="","",(VLOOKUP(A312,MATRIZASPECTOS[],3,FALSE)))</f>
        <v>Generación de residuos</v>
      </c>
      <c r="D312" s="133" t="str">
        <f>IF(A312="","",(VLOOKUP(A312,MATRIZASPECTOS[],4,FALSE)))</f>
        <v>Aprovechamiento de residuos especiales</v>
      </c>
      <c r="E312" s="108" t="str">
        <f>IF(A312="","",(VLOOKUP(A312,MATRIZASPECTOS[],6,FALSE)))</f>
        <v>PAR</v>
      </c>
      <c r="F312" s="109" t="str">
        <f>IF($A312="","",(VLOOKUP($A312,MATRIZASPECTOS[],7,FALSE)))</f>
        <v>Sede Central - Bogotá</v>
      </c>
      <c r="G312" s="109" t="str">
        <f>IF($A312="","",(VLOOKUP($A312,MATRIZASPECTOS[],8,FALSE)))</f>
        <v>Torre 4 - Piso 10</v>
      </c>
      <c r="H312" s="109" t="str">
        <f>IF($A312="","",(VLOOKUP($A312,MATRIZASPECTOS[],18,FALSE)))</f>
        <v>Positivo</v>
      </c>
      <c r="I312" s="135" t="str">
        <f>IF(A312="","",(VLOOKUP(A312,MATRIZASPECTOS[],19,FALSE)))</f>
        <v>Geológico - suelo</v>
      </c>
      <c r="J312" s="135" t="str">
        <f>IF(A312="","",(VLOOKUP(A312,MATRIZASPECTOS[],10,FALSE)))</f>
        <v>Normal</v>
      </c>
      <c r="K312" s="135" t="str">
        <f>IF($A312="","",(VLOOKUP($A312,MATRIZASPECTOS[],14,FALSE)))</f>
        <v>Lllantas usadas</v>
      </c>
      <c r="L312" s="134" t="str">
        <f>IF($A312="","",(VLOOKUP($A312,MATRIZASPECTOS[],15,FALSE)))</f>
        <v>2. Movilización para el desarrollo de actividades</v>
      </c>
      <c r="M312" s="164">
        <f>IF($A312="","",(VLOOKUP($A312,MATRIZASPECTOS[],26,FALSE)))</f>
        <v>15</v>
      </c>
      <c r="N312" s="161">
        <f>IF($A312="","",(VLOOKUP($A312,MATRIZASPECTOS[],44,FALSE)))</f>
        <v>15</v>
      </c>
      <c r="O312" s="161">
        <f>IF($A312="","",(VLOOKUP($A312,MATRIZASPECTOS[],62,FALSE)))</f>
        <v>9</v>
      </c>
      <c r="P312" s="135"/>
      <c r="Q312" s="135"/>
      <c r="R312" s="227"/>
    </row>
    <row r="313" spans="1:18" ht="27.75" thickBot="1" x14ac:dyDescent="0.3">
      <c r="A313" s="15">
        <v>310</v>
      </c>
      <c r="B313" s="18" t="str">
        <f>IF(A313="","",(VLOOKUP(A313,MATRIZASPECTOS[],2,FALSE)))</f>
        <v>Administración de Bienes y Servicios</v>
      </c>
      <c r="C313" s="18" t="str">
        <f>IF(A313="","",(VLOOKUP(A313,MATRIZASPECTOS[],3,FALSE)))</f>
        <v>Generación de residuos</v>
      </c>
      <c r="D313" s="133" t="str">
        <f>IF(A313="","",(VLOOKUP(A313,MATRIZASPECTOS[],4,FALSE)))</f>
        <v>Contaminación por generación de residuos peligrosos</v>
      </c>
      <c r="E313" s="108" t="str">
        <f>IF(A313="","",(VLOOKUP(A313,MATRIZASPECTOS[],6,FALSE)))</f>
        <v>PAR</v>
      </c>
      <c r="F313" s="109" t="str">
        <f>IF($A313="","",(VLOOKUP($A313,MATRIZASPECTOS[],7,FALSE)))</f>
        <v>Sede Central - Bogotá</v>
      </c>
      <c r="G313" s="109" t="str">
        <f>IF($A313="","",(VLOOKUP($A313,MATRIZASPECTOS[],8,FALSE)))</f>
        <v>Torre 4 - Piso 10</v>
      </c>
      <c r="H313" s="109" t="str">
        <f>IF($A313="","",(VLOOKUP($A313,MATRIZASPECTOS[],18,FALSE)))</f>
        <v>Negativo</v>
      </c>
      <c r="I313" s="135" t="str">
        <f>IF(A313="","",(VLOOKUP(A313,MATRIZASPECTOS[],19,FALSE)))</f>
        <v>Geológico - suelo</v>
      </c>
      <c r="J313" s="135" t="str">
        <f>IF(A313="","",(VLOOKUP(A313,MATRIZASPECTOS[],10,FALSE)))</f>
        <v>Normal</v>
      </c>
      <c r="K313" s="135" t="str">
        <f>IF($A313="","",(VLOOKUP($A313,MATRIZASPECTOS[],14,FALSE)))</f>
        <v>Luminarias usadas</v>
      </c>
      <c r="L313" s="134" t="str">
        <f>IF($A313="","",(VLOOKUP($A313,MATRIZASPECTOS[],15,FALSE)))</f>
        <v>3.3. Desarrollo de actividades de apoyo</v>
      </c>
      <c r="M313" s="164">
        <f>IF($A313="","",(VLOOKUP($A313,MATRIZASPECTOS[],26,FALSE)))</f>
        <v>25</v>
      </c>
      <c r="N313" s="161">
        <f>IF($A313="","",(VLOOKUP($A313,MATRIZASPECTOS[],44,FALSE)))</f>
        <v>25</v>
      </c>
      <c r="O313" s="161">
        <f>IF($A313="","",(VLOOKUP($A313,MATRIZASPECTOS[],62,FALSE)))</f>
        <v>25</v>
      </c>
      <c r="P313" s="135"/>
      <c r="Q313" s="135"/>
      <c r="R313" s="227"/>
    </row>
    <row r="314" spans="1:18" ht="27.75" thickBot="1" x14ac:dyDescent="0.3">
      <c r="A314" s="15">
        <v>311</v>
      </c>
      <c r="B314" s="18" t="str">
        <f>IF(A314="","",(VLOOKUP(A314,MATRIZASPECTOS[],2,FALSE)))</f>
        <v>Administración de Bienes y Servicios</v>
      </c>
      <c r="C314" s="18" t="str">
        <f>IF(A314="","",(VLOOKUP(A314,MATRIZASPECTOS[],3,FALSE)))</f>
        <v>Generación de residuos</v>
      </c>
      <c r="D314" s="133" t="str">
        <f>IF(A314="","",(VLOOKUP(A314,MATRIZASPECTOS[],4,FALSE)))</f>
        <v>Contaminación por generación de residuos de escombro</v>
      </c>
      <c r="E314" s="108" t="str">
        <f>IF(A314="","",(VLOOKUP(A314,MATRIZASPECTOS[],6,FALSE)))</f>
        <v>PAR</v>
      </c>
      <c r="F314" s="109" t="str">
        <f>IF($A314="","",(VLOOKUP($A314,MATRIZASPECTOS[],7,FALSE)))</f>
        <v>Sede Central - Bogotá</v>
      </c>
      <c r="G314" s="109" t="str">
        <f>IF($A314="","",(VLOOKUP($A314,MATRIZASPECTOS[],8,FALSE)))</f>
        <v>Torre 4 - Piso 10</v>
      </c>
      <c r="H314" s="109" t="str">
        <f>IF($A314="","",(VLOOKUP($A314,MATRIZASPECTOS[],18,FALSE)))</f>
        <v>Negativo</v>
      </c>
      <c r="I314" s="135" t="str">
        <f>IF(A314="","",(VLOOKUP(A314,MATRIZASPECTOS[],19,FALSE)))</f>
        <v>Geológico - suelo</v>
      </c>
      <c r="J314" s="135" t="str">
        <f>IF(A314="","",(VLOOKUP(A314,MATRIZASPECTOS[],10,FALSE)))</f>
        <v>Normal</v>
      </c>
      <c r="K314" s="135" t="str">
        <f>IF($A314="","",(VLOOKUP($A314,MATRIZASPECTOS[],14,FALSE)))</f>
        <v>Residuos de construcción y demolición (escombros)</v>
      </c>
      <c r="L314" s="134" t="str">
        <f>IF($A314="","",(VLOOKUP($A314,MATRIZASPECTOS[],15,FALSE)))</f>
        <v>3.3. Desarrollo de actividades de apoyo</v>
      </c>
      <c r="M314" s="164">
        <f>IF($A314="","",(VLOOKUP($A314,MATRIZASPECTOS[],26,FALSE)))</f>
        <v>25</v>
      </c>
      <c r="N314" s="161">
        <f>IF($A314="","",(VLOOKUP($A314,MATRIZASPECTOS[],44,FALSE)))</f>
        <v>15</v>
      </c>
      <c r="O314" s="161">
        <f>IF($A314="","",(VLOOKUP($A314,MATRIZASPECTOS[],62,FALSE)))</f>
        <v>15</v>
      </c>
      <c r="P314" s="135"/>
      <c r="Q314" s="135"/>
      <c r="R314" s="227"/>
    </row>
    <row r="315" spans="1:18" ht="39" thickBot="1" x14ac:dyDescent="0.3">
      <c r="A315" s="15">
        <v>312</v>
      </c>
      <c r="B315" s="18" t="str">
        <f>IF(A315="","",(VLOOKUP(A315,MATRIZASPECTOS[],2,FALSE)))</f>
        <v>Administración de Bienes y Servicios</v>
      </c>
      <c r="C315" s="18" t="str">
        <f>IF(A315="","",(VLOOKUP(A315,MATRIZASPECTOS[],3,FALSE)))</f>
        <v>Generación de residuos</v>
      </c>
      <c r="D315" s="133" t="str">
        <f>IF(A315="","",(VLOOKUP(A315,MATRIZASPECTOS[],4,FALSE)))</f>
        <v>Contaminación por generación de residuos peligrosos</v>
      </c>
      <c r="E315" s="108" t="str">
        <f>IF(A315="","",(VLOOKUP(A315,MATRIZASPECTOS[],6,FALSE)))</f>
        <v>PAR</v>
      </c>
      <c r="F315" s="109" t="str">
        <f>IF($A315="","",(VLOOKUP($A315,MATRIZASPECTOS[],7,FALSE)))</f>
        <v>Sede Central - Bogotá</v>
      </c>
      <c r="G315" s="109" t="str">
        <f>IF($A315="","",(VLOOKUP($A315,MATRIZASPECTOS[],8,FALSE)))</f>
        <v>Torre 4 - Piso 10</v>
      </c>
      <c r="H315" s="109" t="str">
        <f>IF($A315="","",(VLOOKUP($A315,MATRIZASPECTOS[],18,FALSE)))</f>
        <v>Negativo</v>
      </c>
      <c r="I315" s="135" t="str">
        <f>IF(A315="","",(VLOOKUP(A315,MATRIZASPECTOS[],19,FALSE)))</f>
        <v>Geológico - suelo</v>
      </c>
      <c r="J315" s="135" t="str">
        <f>IF(A315="","",(VLOOKUP(A315,MATRIZASPECTOS[],10,FALSE)))</f>
        <v>Normal</v>
      </c>
      <c r="K315" s="135" t="str">
        <f>IF($A315="","",(VLOOKUP($A315,MATRIZASPECTOS[],14,FALSE)))</f>
        <v>Residuos peligrosos (sólidos contaminados con sustancias químicas)</v>
      </c>
      <c r="L315" s="134" t="str">
        <f>IF($A315="","",(VLOOKUP($A315,MATRIZASPECTOS[],15,FALSE)))</f>
        <v>3.3. Desarrollo de actividades de apoyo</v>
      </c>
      <c r="M315" s="164">
        <f>IF($A315="","",(VLOOKUP($A315,MATRIZASPECTOS[],26,FALSE)))</f>
        <v>25</v>
      </c>
      <c r="N315" s="161">
        <f>IF($A315="","",(VLOOKUP($A315,MATRIZASPECTOS[],44,FALSE)))</f>
        <v>25</v>
      </c>
      <c r="O315" s="161">
        <f>IF($A315="","",(VLOOKUP($A315,MATRIZASPECTOS[],62,FALSE)))</f>
        <v>25</v>
      </c>
      <c r="P315" s="135"/>
      <c r="Q315" s="135"/>
      <c r="R315" s="227"/>
    </row>
    <row r="316" spans="1:18" ht="39" thickBot="1" x14ac:dyDescent="0.3">
      <c r="A316" s="15">
        <v>313</v>
      </c>
      <c r="B316" s="18" t="str">
        <f>IF(A316="","",(VLOOKUP(A316,MATRIZASPECTOS[],2,FALSE)))</f>
        <v>Administración de Bienes y Servicios</v>
      </c>
      <c r="C316" s="18" t="str">
        <f>IF(A316="","",(VLOOKUP(A316,MATRIZASPECTOS[],3,FALSE)))</f>
        <v>Consumo de materias primas e insumos</v>
      </c>
      <c r="D316" s="133" t="str">
        <f>IF(A316="","",(VLOOKUP(A316,MATRIZASPECTOS[],4,FALSE)))</f>
        <v>Agotamiento de los recursos naturales no renovables</v>
      </c>
      <c r="E316" s="108" t="str">
        <f>IF(A316="","",(VLOOKUP(A316,MATRIZASPECTOS[],6,FALSE)))</f>
        <v>PAR</v>
      </c>
      <c r="F316" s="109" t="str">
        <f>IF($A316="","",(VLOOKUP($A316,MATRIZASPECTOS[],7,FALSE)))</f>
        <v>Sede Central - Bogotá</v>
      </c>
      <c r="G316" s="109" t="str">
        <f>IF($A316="","",(VLOOKUP($A316,MATRIZASPECTOS[],8,FALSE)))</f>
        <v>Torre 4 - Piso 10</v>
      </c>
      <c r="H316" s="109" t="str">
        <f>IF($A316="","",(VLOOKUP($A316,MATRIZASPECTOS[],18,FALSE)))</f>
        <v>Negativo</v>
      </c>
      <c r="I316" s="135" t="str">
        <f>IF(A316="","",(VLOOKUP(A316,MATRIZASPECTOS[],19,FALSE)))</f>
        <v>Biológico - biodiversidad</v>
      </c>
      <c r="J316" s="135" t="str">
        <f>IF(A316="","",(VLOOKUP(A316,MATRIZASPECTOS[],10,FALSE)))</f>
        <v>Anormal</v>
      </c>
      <c r="K316" s="135" t="str">
        <f>IF($A316="","",(VLOOKUP($A316,MATRIZASPECTOS[],14,FALSE)))</f>
        <v>Combustible para planta generadora de energía eléctrica</v>
      </c>
      <c r="L316" s="134" t="str">
        <f>IF($A316="","",(VLOOKUP($A316,MATRIZASPECTOS[],15,FALSE)))</f>
        <v>3.3. Desarrollo de actividades de apoyo</v>
      </c>
      <c r="M316" s="164">
        <f>IF($A316="","",(VLOOKUP($A316,MATRIZASPECTOS[],26,FALSE)))</f>
        <v>9</v>
      </c>
      <c r="N316" s="161">
        <f>IF($A316="","",(VLOOKUP($A316,MATRIZASPECTOS[],44,FALSE)))</f>
        <v>9</v>
      </c>
      <c r="O316" s="161">
        <f>IF($A316="","",(VLOOKUP($A316,MATRIZASPECTOS[],62,FALSE)))</f>
        <v>9</v>
      </c>
      <c r="P316" s="135"/>
      <c r="Q316" s="135"/>
      <c r="R316" s="227"/>
    </row>
    <row r="317" spans="1:18" ht="39" thickBot="1" x14ac:dyDescent="0.3">
      <c r="A317" s="15">
        <v>314</v>
      </c>
      <c r="B317" s="18" t="str">
        <f>IF(A317="","",(VLOOKUP(A317,MATRIZASPECTOS[],2,FALSE)))</f>
        <v>Administración de Bienes y Servicios</v>
      </c>
      <c r="C317" s="18" t="str">
        <f>IF(A317="","",(VLOOKUP(A317,MATRIZASPECTOS[],3,FALSE)))</f>
        <v>Generación de emisiones</v>
      </c>
      <c r="D317" s="133" t="str">
        <f>IF(A317="","",(VLOOKUP(A317,MATRIZASPECTOS[],4,FALSE)))</f>
        <v>Contaminación por emisión de contaminantes criterio</v>
      </c>
      <c r="E317" s="108" t="str">
        <f>IF(A317="","",(VLOOKUP(A317,MATRIZASPECTOS[],6,FALSE)))</f>
        <v>PAR</v>
      </c>
      <c r="F317" s="109" t="str">
        <f>IF($A317="","",(VLOOKUP($A317,MATRIZASPECTOS[],7,FALSE)))</f>
        <v>Sede Central - Bogotá</v>
      </c>
      <c r="G317" s="109" t="str">
        <f>IF($A317="","",(VLOOKUP($A317,MATRIZASPECTOS[],8,FALSE)))</f>
        <v>Torre 4 - Piso 10</v>
      </c>
      <c r="H317" s="109" t="str">
        <f>IF($A317="","",(VLOOKUP($A317,MATRIZASPECTOS[],18,FALSE)))</f>
        <v>Negativo</v>
      </c>
      <c r="I317" s="135" t="str">
        <f>IF(A317="","",(VLOOKUP(A317,MATRIZASPECTOS[],19,FALSE)))</f>
        <v>Atmosférico - aire</v>
      </c>
      <c r="J317" s="135" t="str">
        <f>IF(A317="","",(VLOOKUP(A317,MATRIZASPECTOS[],10,FALSE)))</f>
        <v>Anormal</v>
      </c>
      <c r="K317" s="135" t="str">
        <f>IF($A317="","",(VLOOKUP($A317,MATRIZASPECTOS[],14,FALSE)))</f>
        <v>Emisión por combustión de planta generadora de energía eléctrica</v>
      </c>
      <c r="L317" s="134" t="str">
        <f>IF($A317="","",(VLOOKUP($A317,MATRIZASPECTOS[],15,FALSE)))</f>
        <v>3.3. Desarrollo de actividades de apoyo</v>
      </c>
      <c r="M317" s="164">
        <f>IF($A317="","",(VLOOKUP($A317,MATRIZASPECTOS[],26,FALSE)))</f>
        <v>9</v>
      </c>
      <c r="N317" s="161">
        <f>IF($A317="","",(VLOOKUP($A317,MATRIZASPECTOS[],44,FALSE)))</f>
        <v>9</v>
      </c>
      <c r="O317" s="161">
        <f>IF($A317="","",(VLOOKUP($A317,MATRIZASPECTOS[],62,FALSE)))</f>
        <v>9</v>
      </c>
      <c r="P317" s="135"/>
      <c r="Q317" s="135"/>
      <c r="R317" s="227"/>
    </row>
    <row r="318" spans="1:18" ht="39" thickBot="1" x14ac:dyDescent="0.3">
      <c r="A318" s="15">
        <v>315</v>
      </c>
      <c r="B318" s="18" t="str">
        <f>IF(A318="","",(VLOOKUP(A318,MATRIZASPECTOS[],2,FALSE)))</f>
        <v>Administración de Bienes y Servicios</v>
      </c>
      <c r="C318" s="18" t="str">
        <f>IF(A318="","",(VLOOKUP(A318,MATRIZASPECTOS[],3,FALSE)))</f>
        <v>Generación de emisiones</v>
      </c>
      <c r="D318" s="133" t="str">
        <f>IF(A318="","",(VLOOKUP(A318,MATRIZASPECTOS[],4,FALSE)))</f>
        <v>Contaminación por emisión de ruido</v>
      </c>
      <c r="E318" s="108" t="str">
        <f>IF(A318="","",(VLOOKUP(A318,MATRIZASPECTOS[],6,FALSE)))</f>
        <v>PAR</v>
      </c>
      <c r="F318" s="109" t="str">
        <f>IF($A318="","",(VLOOKUP($A318,MATRIZASPECTOS[],7,FALSE)))</f>
        <v>Sede Central - Bogotá</v>
      </c>
      <c r="G318" s="109" t="str">
        <f>IF($A318="","",(VLOOKUP($A318,MATRIZASPECTOS[],8,FALSE)))</f>
        <v>Torre 4 - Piso 10</v>
      </c>
      <c r="H318" s="109" t="str">
        <f>IF($A318="","",(VLOOKUP($A318,MATRIZASPECTOS[],18,FALSE)))</f>
        <v>Negativo</v>
      </c>
      <c r="I318" s="135" t="str">
        <f>IF(A318="","",(VLOOKUP(A318,MATRIZASPECTOS[],19,FALSE)))</f>
        <v>Atmosférico - aire</v>
      </c>
      <c r="J318" s="135" t="str">
        <f>IF(A318="","",(VLOOKUP(A318,MATRIZASPECTOS[],10,FALSE)))</f>
        <v>Anormal</v>
      </c>
      <c r="K318" s="135" t="str">
        <f>IF($A318="","",(VLOOKUP($A318,MATRIZASPECTOS[],14,FALSE)))</f>
        <v>Ruido por funcionamiento de planta generadora de energía eléctrica</v>
      </c>
      <c r="L318" s="134" t="str">
        <f>IF($A318="","",(VLOOKUP($A318,MATRIZASPECTOS[],15,FALSE)))</f>
        <v>3.3. Desarrollo de actividades de apoyo</v>
      </c>
      <c r="M318" s="164">
        <f>IF($A318="","",(VLOOKUP($A318,MATRIZASPECTOS[],26,FALSE)))</f>
        <v>3</v>
      </c>
      <c r="N318" s="161">
        <f>IF($A318="","",(VLOOKUP($A318,MATRIZASPECTOS[],44,FALSE)))</f>
        <v>3</v>
      </c>
      <c r="O318" s="161">
        <f>IF($A318="","",(VLOOKUP($A318,MATRIZASPECTOS[],62,FALSE)))</f>
        <v>3</v>
      </c>
      <c r="P318" s="135"/>
      <c r="Q318" s="135"/>
      <c r="R318" s="227"/>
    </row>
    <row r="319" spans="1:18" ht="27.75" thickBot="1" x14ac:dyDescent="0.3">
      <c r="A319" s="15">
        <v>316</v>
      </c>
      <c r="B319" s="18" t="str">
        <f>IF(A319="","",(VLOOKUP(A319,MATRIZASPECTOS[],2,FALSE)))</f>
        <v>Administración de Bienes y Servicios</v>
      </c>
      <c r="C319" s="18" t="str">
        <f>IF(A319="","",(VLOOKUP(A319,MATRIZASPECTOS[],3,FALSE)))</f>
        <v>Generación de residuos</v>
      </c>
      <c r="D319" s="133" t="str">
        <f>IF(A319="","",(VLOOKUP(A319,MATRIZASPECTOS[],4,FALSE)))</f>
        <v>Contaminación por generación de residuos ordinarios</v>
      </c>
      <c r="E319" s="108" t="str">
        <f>IF(A319="","",(VLOOKUP(A319,MATRIZASPECTOS[],6,FALSE)))</f>
        <v>PAR</v>
      </c>
      <c r="F319" s="109" t="str">
        <f>IF($A319="","",(VLOOKUP($A319,MATRIZASPECTOS[],7,FALSE)))</f>
        <v>Sede Central - Bogotá</v>
      </c>
      <c r="G319" s="109" t="str">
        <f>IF($A319="","",(VLOOKUP($A319,MATRIZASPECTOS[],8,FALSE)))</f>
        <v>Torre 4 - Piso 10</v>
      </c>
      <c r="H319" s="109" t="str">
        <f>IF($A319="","",(VLOOKUP($A319,MATRIZASPECTOS[],18,FALSE)))</f>
        <v>Negativo</v>
      </c>
      <c r="I319" s="135" t="str">
        <f>IF(A319="","",(VLOOKUP(A319,MATRIZASPECTOS[],19,FALSE)))</f>
        <v>Geológico - suelo</v>
      </c>
      <c r="J319" s="135" t="str">
        <f>IF(A319="","",(VLOOKUP(A319,MATRIZASPECTOS[],10,FALSE)))</f>
        <v>Anormal</v>
      </c>
      <c r="K319" s="135" t="str">
        <f>IF($A319="","",(VLOOKUP($A319,MATRIZASPECTOS[],14,FALSE)))</f>
        <v>Residuos ordinarios</v>
      </c>
      <c r="L319" s="134" t="str">
        <f>IF($A319="","",(VLOOKUP($A319,MATRIZASPECTOS[],15,FALSE)))</f>
        <v>3.3. Desarrollo de actividades de apoyo</v>
      </c>
      <c r="M319" s="164">
        <f>IF($A319="","",(VLOOKUP($A319,MATRIZASPECTOS[],26,FALSE)))</f>
        <v>25</v>
      </c>
      <c r="N319" s="161">
        <f>IF($A319="","",(VLOOKUP($A319,MATRIZASPECTOS[],44,FALSE)))</f>
        <v>19.072164948453608</v>
      </c>
      <c r="O319" s="161">
        <f>IF($A319="","",(VLOOKUP($A319,MATRIZASPECTOS[],62,FALSE)))</f>
        <v>6.2956735977634128</v>
      </c>
      <c r="P319" s="135"/>
      <c r="Q319" s="135"/>
      <c r="R319" s="227"/>
    </row>
    <row r="320" spans="1:18" ht="27.75" thickBot="1" x14ac:dyDescent="0.3">
      <c r="A320" s="15">
        <v>317</v>
      </c>
      <c r="B320" s="18" t="str">
        <f>IF(A320="","",(VLOOKUP(A320,MATRIZASPECTOS[],2,FALSE)))</f>
        <v>Administración de Bienes y Servicios</v>
      </c>
      <c r="C320" s="18" t="str">
        <f>IF(A320="","",(VLOOKUP(A320,MATRIZASPECTOS[],3,FALSE)))</f>
        <v>Generación de residuos</v>
      </c>
      <c r="D320" s="133" t="str">
        <f>IF(A320="","",(VLOOKUP(A320,MATRIZASPECTOS[],4,FALSE)))</f>
        <v>Contaminación por generación de residuos peligrosos</v>
      </c>
      <c r="E320" s="108" t="str">
        <f>IF(A320="","",(VLOOKUP(A320,MATRIZASPECTOS[],6,FALSE)))</f>
        <v>PAR</v>
      </c>
      <c r="F320" s="109" t="str">
        <f>IF($A320="","",(VLOOKUP($A320,MATRIZASPECTOS[],7,FALSE)))</f>
        <v>Sede Central - Bogotá</v>
      </c>
      <c r="G320" s="109" t="str">
        <f>IF($A320="","",(VLOOKUP($A320,MATRIZASPECTOS[],8,FALSE)))</f>
        <v>Torre 4 - Piso 10</v>
      </c>
      <c r="H320" s="109" t="str">
        <f>IF($A320="","",(VLOOKUP($A320,MATRIZASPECTOS[],18,FALSE)))</f>
        <v>Negativo</v>
      </c>
      <c r="I320" s="135" t="str">
        <f>IF(A320="","",(VLOOKUP(A320,MATRIZASPECTOS[],19,FALSE)))</f>
        <v>Geológico - suelo</v>
      </c>
      <c r="J320" s="135" t="str">
        <f>IF(A320="","",(VLOOKUP(A320,MATRIZASPECTOS[],10,FALSE)))</f>
        <v>Anormal</v>
      </c>
      <c r="K320" s="135" t="str">
        <f>IF($A320="","",(VLOOKUP($A320,MATRIZASPECTOS[],14,FALSE)))</f>
        <v>Residuos peligrosos</v>
      </c>
      <c r="L320" s="134" t="str">
        <f>IF($A320="","",(VLOOKUP($A320,MATRIZASPECTOS[],15,FALSE)))</f>
        <v>3.3. Desarrollo de actividades de apoyo</v>
      </c>
      <c r="M320" s="164">
        <f>IF($A320="","",(VLOOKUP($A320,MATRIZASPECTOS[],26,FALSE)))</f>
        <v>25</v>
      </c>
      <c r="N320" s="161">
        <f>IF($A320="","",(VLOOKUP($A320,MATRIZASPECTOS[],44,FALSE)))</f>
        <v>25</v>
      </c>
      <c r="O320" s="161">
        <f>IF($A320="","",(VLOOKUP($A320,MATRIZASPECTOS[],62,FALSE)))</f>
        <v>9</v>
      </c>
      <c r="P320" s="135"/>
      <c r="Q320" s="135"/>
      <c r="R320" s="227"/>
    </row>
    <row r="321" spans="1:18" ht="27.75" thickBot="1" x14ac:dyDescent="0.3">
      <c r="A321" s="15">
        <v>318</v>
      </c>
      <c r="B321" s="18" t="str">
        <f>IF(A321="","",(VLOOKUP(A321,MATRIZASPECTOS[],2,FALSE)))</f>
        <v>Administración de Bienes y Servicios</v>
      </c>
      <c r="C321" s="18" t="str">
        <f>IF(A321="","",(VLOOKUP(A321,MATRIZASPECTOS[],3,FALSE)))</f>
        <v>Generación de residuos</v>
      </c>
      <c r="D321" s="133" t="str">
        <f>IF(A321="","",(VLOOKUP(A321,MATRIZASPECTOS[],4,FALSE)))</f>
        <v>Contaminación por generación de residuos ordinarios</v>
      </c>
      <c r="E321" s="108" t="str">
        <f>IF(A321="","",(VLOOKUP(A321,MATRIZASPECTOS[],6,FALSE)))</f>
        <v>PAR</v>
      </c>
      <c r="F321" s="109" t="str">
        <f>IF($A321="","",(VLOOKUP($A321,MATRIZASPECTOS[],7,FALSE)))</f>
        <v>Sede Central - Bogotá</v>
      </c>
      <c r="G321" s="109" t="str">
        <f>IF($A321="","",(VLOOKUP($A321,MATRIZASPECTOS[],8,FALSE)))</f>
        <v>Torre 4 - Piso 10</v>
      </c>
      <c r="H321" s="109" t="str">
        <f>IF($A321="","",(VLOOKUP($A321,MATRIZASPECTOS[],18,FALSE)))</f>
        <v>Negativo</v>
      </c>
      <c r="I321" s="135" t="str">
        <f>IF(A321="","",(VLOOKUP(A321,MATRIZASPECTOS[],19,FALSE)))</f>
        <v>Geológico - suelo</v>
      </c>
      <c r="J321" s="135" t="str">
        <f>IF(A321="","",(VLOOKUP(A321,MATRIZASPECTOS[],10,FALSE)))</f>
        <v>Situación de emergencia</v>
      </c>
      <c r="K321" s="135" t="str">
        <f>IF($A321="","",(VLOOKUP($A321,MATRIZASPECTOS[],14,FALSE)))</f>
        <v>Residuos ordinarios</v>
      </c>
      <c r="L321" s="134" t="str">
        <f>IF($A321="","",(VLOOKUP($A321,MATRIZASPECTOS[],15,FALSE)))</f>
        <v>3.3. Desarrollo de actividades de apoyo</v>
      </c>
      <c r="M321" s="164">
        <f>IF($A321="","",(VLOOKUP($A321,MATRIZASPECTOS[],26,FALSE)))</f>
        <v>25</v>
      </c>
      <c r="N321" s="161">
        <f>IF($A321="","",(VLOOKUP($A321,MATRIZASPECTOS[],44,FALSE)))</f>
        <v>19.072164948453608</v>
      </c>
      <c r="O321" s="161">
        <f>IF($A321="","",(VLOOKUP($A321,MATRIZASPECTOS[],62,FALSE)))</f>
        <v>6.2956735977634128</v>
      </c>
      <c r="P321" s="135"/>
      <c r="Q321" s="135"/>
      <c r="R321" s="227"/>
    </row>
    <row r="322" spans="1:18" ht="51.75" thickBot="1" x14ac:dyDescent="0.3">
      <c r="A322" s="15">
        <v>319</v>
      </c>
      <c r="B322" s="18" t="str">
        <f>IF(A322="","",(VLOOKUP(A322,MATRIZASPECTOS[],2,FALSE)))</f>
        <v>Administración de Bienes y Servicios</v>
      </c>
      <c r="C322" s="18" t="str">
        <f>IF(A322="","",(VLOOKUP(A322,MATRIZASPECTOS[],3,FALSE)))</f>
        <v>Generación de residuos</v>
      </c>
      <c r="D322" s="133" t="str">
        <f>IF(A322="","",(VLOOKUP(A322,MATRIZASPECTOS[],4,FALSE)))</f>
        <v>Contaminación por generación de residuos recuperables</v>
      </c>
      <c r="E322" s="108" t="str">
        <f>IF(A322="","",(VLOOKUP(A322,MATRIZASPECTOS[],6,FALSE)))</f>
        <v>PAR</v>
      </c>
      <c r="F322" s="109" t="str">
        <f>IF($A322="","",(VLOOKUP($A322,MATRIZASPECTOS[],7,FALSE)))</f>
        <v>Sede Central - Bogotá</v>
      </c>
      <c r="G322" s="109" t="str">
        <f>IF($A322="","",(VLOOKUP($A322,MATRIZASPECTOS[],8,FALSE)))</f>
        <v>Torre 4 - Piso 10</v>
      </c>
      <c r="H322" s="109" t="str">
        <f>IF($A322="","",(VLOOKUP($A322,MATRIZASPECTOS[],18,FALSE)))</f>
        <v>Negativo</v>
      </c>
      <c r="I322" s="135" t="str">
        <f>IF(A322="","",(VLOOKUP(A322,MATRIZASPECTOS[],19,FALSE)))</f>
        <v>Geológico - suelo</v>
      </c>
      <c r="J322" s="135" t="str">
        <f>IF(A322="","",(VLOOKUP(A322,MATRIZASPECTOS[],10,FALSE)))</f>
        <v>Situación de emergencia</v>
      </c>
      <c r="K322" s="135" t="str">
        <f>IF($A322="","",(VLOOKUP($A322,MATRIZASPECTOS[],14,FALSE)))</f>
        <v>Residuos reutilizables (papel, cartón, vidrio, plástico rigido, plástico flexible)</v>
      </c>
      <c r="L322" s="134" t="str">
        <f>IF($A322="","",(VLOOKUP($A322,MATRIZASPECTOS[],15,FALSE)))</f>
        <v>3.3. Desarrollo de actividades de apoyo</v>
      </c>
      <c r="M322" s="164">
        <f>IF($A322="","",(VLOOKUP($A322,MATRIZASPECTOS[],26,FALSE)))</f>
        <v>15</v>
      </c>
      <c r="N322" s="161">
        <f>IF($A322="","",(VLOOKUP($A322,MATRIZASPECTOS[],44,FALSE)))</f>
        <v>15</v>
      </c>
      <c r="O322" s="161">
        <f>IF($A322="","",(VLOOKUP($A322,MATRIZASPECTOS[],62,FALSE)))</f>
        <v>15</v>
      </c>
      <c r="P322" s="135"/>
      <c r="Q322" s="135"/>
      <c r="R322" s="227"/>
    </row>
    <row r="323" spans="1:18" ht="39" thickBot="1" x14ac:dyDescent="0.3">
      <c r="A323" s="15">
        <v>320</v>
      </c>
      <c r="B323" s="18" t="str">
        <f>IF(A323="","",(VLOOKUP(A323,MATRIZASPECTOS[],2,FALSE)))</f>
        <v>Administración de Bienes y Servicios</v>
      </c>
      <c r="C323" s="18" t="str">
        <f>IF(A323="","",(VLOOKUP(A323,MATRIZASPECTOS[],3,FALSE)))</f>
        <v>Generación de residuos</v>
      </c>
      <c r="D323" s="133" t="str">
        <f>IF(A323="","",(VLOOKUP(A323,MATRIZASPECTOS[],4,FALSE)))</f>
        <v>Contaminación por generación de residuos reutilizables</v>
      </c>
      <c r="E323" s="108" t="str">
        <f>IF(A323="","",(VLOOKUP(A323,MATRIZASPECTOS[],6,FALSE)))</f>
        <v>PAR</v>
      </c>
      <c r="F323" s="109" t="str">
        <f>IF($A323="","",(VLOOKUP($A323,MATRIZASPECTOS[],7,FALSE)))</f>
        <v>Sede Central - Bogotá</v>
      </c>
      <c r="G323" s="109" t="str">
        <f>IF($A323="","",(VLOOKUP($A323,MATRIZASPECTOS[],8,FALSE)))</f>
        <v>Torre 4 - Piso 10</v>
      </c>
      <c r="H323" s="109" t="str">
        <f>IF($A323="","",(VLOOKUP($A323,MATRIZASPECTOS[],18,FALSE)))</f>
        <v>Negativo</v>
      </c>
      <c r="I323" s="135" t="str">
        <f>IF(A323="","",(VLOOKUP(A323,MATRIZASPECTOS[],19,FALSE)))</f>
        <v>Geológico - suelo</v>
      </c>
      <c r="J323" s="135" t="str">
        <f>IF(A323="","",(VLOOKUP(A323,MATRIZASPECTOS[],10,FALSE)))</f>
        <v>Situación de emergencia</v>
      </c>
      <c r="K323" s="135" t="str">
        <f>IF($A323="","",(VLOOKUP($A323,MATRIZASPECTOS[],14,FALSE)))</f>
        <v>Residuos recuperables (aleaciones de distintos metales)</v>
      </c>
      <c r="L323" s="134" t="str">
        <f>IF($A323="","",(VLOOKUP($A323,MATRIZASPECTOS[],15,FALSE)))</f>
        <v>3.3. Desarrollo de actividades de apoyo</v>
      </c>
      <c r="M323" s="164">
        <f>IF($A323="","",(VLOOKUP($A323,MATRIZASPECTOS[],26,FALSE)))</f>
        <v>15</v>
      </c>
      <c r="N323" s="161">
        <f>IF($A323="","",(VLOOKUP($A323,MATRIZASPECTOS[],44,FALSE)))</f>
        <v>15</v>
      </c>
      <c r="O323" s="161">
        <f>IF($A323="","",(VLOOKUP($A323,MATRIZASPECTOS[],62,FALSE)))</f>
        <v>15</v>
      </c>
      <c r="P323" s="135"/>
      <c r="Q323" s="135"/>
      <c r="R323" s="227"/>
    </row>
    <row r="324" spans="1:18" ht="45.75" thickBot="1" x14ac:dyDescent="0.3">
      <c r="A324" s="15">
        <v>321</v>
      </c>
      <c r="B324" s="18" t="str">
        <f>IF(A324="","",(VLOOKUP(A324,MATRIZASPECTOS[],2,FALSE)))</f>
        <v>Administración de Bienes y Servicios</v>
      </c>
      <c r="C324" s="18" t="str">
        <f>IF(A324="","",(VLOOKUP(A324,MATRIZASPECTOS[],3,FALSE)))</f>
        <v>Generación de residuos</v>
      </c>
      <c r="D324" s="133" t="str">
        <f>IF(A324="","",(VLOOKUP(A324,MATRIZASPECTOS[],4,FALSE)))</f>
        <v>Contaminación por generación de residuos de aparatos eléctricos y electrónicos</v>
      </c>
      <c r="E324" s="108" t="str">
        <f>IF(A324="","",(VLOOKUP(A324,MATRIZASPECTOS[],6,FALSE)))</f>
        <v>PAR</v>
      </c>
      <c r="F324" s="109" t="str">
        <f>IF($A324="","",(VLOOKUP($A324,MATRIZASPECTOS[],7,FALSE)))</f>
        <v>Sede Central - Bogotá</v>
      </c>
      <c r="G324" s="109" t="str">
        <f>IF($A324="","",(VLOOKUP($A324,MATRIZASPECTOS[],8,FALSE)))</f>
        <v>Torre 4 - Piso 10</v>
      </c>
      <c r="H324" s="109" t="str">
        <f>IF($A324="","",(VLOOKUP($A324,MATRIZASPECTOS[],18,FALSE)))</f>
        <v>Negativo</v>
      </c>
      <c r="I324" s="135" t="str">
        <f>IF(A324="","",(VLOOKUP(A324,MATRIZASPECTOS[],19,FALSE)))</f>
        <v>Geológico - suelo</v>
      </c>
      <c r="J324" s="135" t="str">
        <f>IF(A324="","",(VLOOKUP(A324,MATRIZASPECTOS[],10,FALSE)))</f>
        <v>Situación de emergencia</v>
      </c>
      <c r="K324" s="135" t="str">
        <f>IF($A324="","",(VLOOKUP($A324,MATRIZASPECTOS[],14,FALSE)))</f>
        <v>Residuos de aparatos eléctricos y electrónicos</v>
      </c>
      <c r="L324" s="134" t="str">
        <f>IF($A324="","",(VLOOKUP($A324,MATRIZASPECTOS[],15,FALSE)))</f>
        <v>3.3. Desarrollo de actividades de apoyo</v>
      </c>
      <c r="M324" s="164">
        <f>IF($A324="","",(VLOOKUP($A324,MATRIZASPECTOS[],26,FALSE)))</f>
        <v>15</v>
      </c>
      <c r="N324" s="161">
        <f>IF($A324="","",(VLOOKUP($A324,MATRIZASPECTOS[],44,FALSE)))</f>
        <v>15</v>
      </c>
      <c r="O324" s="161">
        <f>IF($A324="","",(VLOOKUP($A324,MATRIZASPECTOS[],62,FALSE)))</f>
        <v>15</v>
      </c>
      <c r="P324" s="135"/>
      <c r="Q324" s="135"/>
      <c r="R324" s="227"/>
    </row>
    <row r="325" spans="1:18" ht="27.75" thickBot="1" x14ac:dyDescent="0.3">
      <c r="A325" s="15">
        <v>322</v>
      </c>
      <c r="B325" s="18" t="str">
        <f>IF(A325="","",(VLOOKUP(A325,MATRIZASPECTOS[],2,FALSE)))</f>
        <v>Administración de Bienes y Servicios</v>
      </c>
      <c r="C325" s="18" t="str">
        <f>IF(A325="","",(VLOOKUP(A325,MATRIZASPECTOS[],3,FALSE)))</f>
        <v>Generación de residuos</v>
      </c>
      <c r="D325" s="133" t="str">
        <f>IF(A325="","",(VLOOKUP(A325,MATRIZASPECTOS[],4,FALSE)))</f>
        <v>Contaminación por generación de residuos de escombro</v>
      </c>
      <c r="E325" s="108" t="str">
        <f>IF(A325="","",(VLOOKUP(A325,MATRIZASPECTOS[],6,FALSE)))</f>
        <v>PAR</v>
      </c>
      <c r="F325" s="109" t="str">
        <f>IF($A325="","",(VLOOKUP($A325,MATRIZASPECTOS[],7,FALSE)))</f>
        <v>Sede Central - Bogotá</v>
      </c>
      <c r="G325" s="109" t="str">
        <f>IF($A325="","",(VLOOKUP($A325,MATRIZASPECTOS[],8,FALSE)))</f>
        <v>Torre 4 - Piso 10</v>
      </c>
      <c r="H325" s="109" t="str">
        <f>IF($A325="","",(VLOOKUP($A325,MATRIZASPECTOS[],18,FALSE)))</f>
        <v>Negativo</v>
      </c>
      <c r="I325" s="135" t="str">
        <f>IF(A325="","",(VLOOKUP(A325,MATRIZASPECTOS[],19,FALSE)))</f>
        <v>Geológico - suelo</v>
      </c>
      <c r="J325" s="135" t="str">
        <f>IF(A325="","",(VLOOKUP(A325,MATRIZASPECTOS[],10,FALSE)))</f>
        <v>Situación de emergencia</v>
      </c>
      <c r="K325" s="135" t="str">
        <f>IF($A325="","",(VLOOKUP($A325,MATRIZASPECTOS[],14,FALSE)))</f>
        <v>Residuos de escombro</v>
      </c>
      <c r="L325" s="134" t="str">
        <f>IF($A325="","",(VLOOKUP($A325,MATRIZASPECTOS[],15,FALSE)))</f>
        <v>3.3. Desarrollo de actividades de apoyo</v>
      </c>
      <c r="M325" s="164">
        <f>IF($A325="","",(VLOOKUP($A325,MATRIZASPECTOS[],26,FALSE)))</f>
        <v>5</v>
      </c>
      <c r="N325" s="161">
        <f>IF($A325="","",(VLOOKUP($A325,MATRIZASPECTOS[],44,FALSE)))</f>
        <v>5</v>
      </c>
      <c r="O325" s="161">
        <f>IF($A325="","",(VLOOKUP($A325,MATRIZASPECTOS[],62,FALSE)))</f>
        <v>5</v>
      </c>
      <c r="P325" s="135"/>
      <c r="Q325" s="135"/>
      <c r="R325" s="227"/>
    </row>
    <row r="326" spans="1:18" ht="27.75" thickBot="1" x14ac:dyDescent="0.3">
      <c r="A326" s="15">
        <v>323</v>
      </c>
      <c r="B326" s="18" t="str">
        <f>IF(A326="","",(VLOOKUP(A326,MATRIZASPECTOS[],2,FALSE)))</f>
        <v>Administración de Bienes y Servicios</v>
      </c>
      <c r="C326" s="18" t="str">
        <f>IF(A326="","",(VLOOKUP(A326,MATRIZASPECTOS[],3,FALSE)))</f>
        <v>Generación de residuos</v>
      </c>
      <c r="D326" s="133" t="str">
        <f>IF(A326="","",(VLOOKUP(A326,MATRIZASPECTOS[],4,FALSE)))</f>
        <v>Contaminación por generación de residuos peligrosos</v>
      </c>
      <c r="E326" s="108" t="str">
        <f>IF(A326="","",(VLOOKUP(A326,MATRIZASPECTOS[],6,FALSE)))</f>
        <v>PAR</v>
      </c>
      <c r="F326" s="109" t="str">
        <f>IF($A326="","",(VLOOKUP($A326,MATRIZASPECTOS[],7,FALSE)))</f>
        <v>Sede Central - Bogotá</v>
      </c>
      <c r="G326" s="109" t="str">
        <f>IF($A326="","",(VLOOKUP($A326,MATRIZASPECTOS[],8,FALSE)))</f>
        <v>Torre 4 - Piso 10</v>
      </c>
      <c r="H326" s="109" t="str">
        <f>IF($A326="","",(VLOOKUP($A326,MATRIZASPECTOS[],18,FALSE)))</f>
        <v>Negativo</v>
      </c>
      <c r="I326" s="135" t="str">
        <f>IF(A326="","",(VLOOKUP(A326,MATRIZASPECTOS[],19,FALSE)))</f>
        <v>Geológico - suelo</v>
      </c>
      <c r="J326" s="135" t="str">
        <f>IF(A326="","",(VLOOKUP(A326,MATRIZASPECTOS[],10,FALSE)))</f>
        <v>Situación de emergencia</v>
      </c>
      <c r="K326" s="135" t="str">
        <f>IF($A326="","",(VLOOKUP($A326,MATRIZASPECTOS[],14,FALSE)))</f>
        <v>Residuos infecciosos o de riesgo biológico</v>
      </c>
      <c r="L326" s="134" t="str">
        <f>IF($A326="","",(VLOOKUP($A326,MATRIZASPECTOS[],15,FALSE)))</f>
        <v>3.3. Desarrollo de actividades de apoyo</v>
      </c>
      <c r="M326" s="164">
        <f>IF($A326="","",(VLOOKUP($A326,MATRIZASPECTOS[],26,FALSE)))</f>
        <v>3</v>
      </c>
      <c r="N326" s="161">
        <f>IF($A326="","",(VLOOKUP($A326,MATRIZASPECTOS[],44,FALSE)))</f>
        <v>3</v>
      </c>
      <c r="O326" s="161">
        <f>IF($A326="","",(VLOOKUP($A326,MATRIZASPECTOS[],62,FALSE)))</f>
        <v>3</v>
      </c>
      <c r="P326" s="135"/>
      <c r="Q326" s="135"/>
      <c r="R326" s="227"/>
    </row>
    <row r="327" spans="1:18" ht="27.75" thickBot="1" x14ac:dyDescent="0.3">
      <c r="A327" s="15">
        <v>324</v>
      </c>
      <c r="B327" s="18" t="str">
        <f>IF(A327="","",(VLOOKUP(A327,MATRIZASPECTOS[],2,FALSE)))</f>
        <v>Administración de Bienes y Servicios</v>
      </c>
      <c r="C327" s="18" t="str">
        <f>IF(A327="","",(VLOOKUP(A327,MATRIZASPECTOS[],3,FALSE)))</f>
        <v>Generación de residuos</v>
      </c>
      <c r="D327" s="133" t="str">
        <f>IF(A327="","",(VLOOKUP(A327,MATRIZASPECTOS[],4,FALSE)))</f>
        <v>Contaminación por generación de residuos peligrosos</v>
      </c>
      <c r="E327" s="108" t="str">
        <f>IF(A327="","",(VLOOKUP(A327,MATRIZASPECTOS[],6,FALSE)))</f>
        <v>PAR</v>
      </c>
      <c r="F327" s="109" t="str">
        <f>IF($A327="","",(VLOOKUP($A327,MATRIZASPECTOS[],7,FALSE)))</f>
        <v>Sede Central - Bogotá</v>
      </c>
      <c r="G327" s="109" t="str">
        <f>IF($A327="","",(VLOOKUP($A327,MATRIZASPECTOS[],8,FALSE)))</f>
        <v>Torre 4 - Piso 10</v>
      </c>
      <c r="H327" s="109" t="str">
        <f>IF($A327="","",(VLOOKUP($A327,MATRIZASPECTOS[],18,FALSE)))</f>
        <v>Negativo</v>
      </c>
      <c r="I327" s="135" t="str">
        <f>IF(A327="","",(VLOOKUP(A327,MATRIZASPECTOS[],19,FALSE)))</f>
        <v>Geológico - suelo</v>
      </c>
      <c r="J327" s="135" t="str">
        <f>IF(A327="","",(VLOOKUP(A327,MATRIZASPECTOS[],10,FALSE)))</f>
        <v>Situación de emergencia</v>
      </c>
      <c r="K327" s="135" t="str">
        <f>IF($A327="","",(VLOOKUP($A327,MATRIZASPECTOS[],14,FALSE)))</f>
        <v>Residuos peligrosos</v>
      </c>
      <c r="L327" s="134" t="str">
        <f>IF($A327="","",(VLOOKUP($A327,MATRIZASPECTOS[],15,FALSE)))</f>
        <v>3.3. Desarrollo de actividades de apoyo</v>
      </c>
      <c r="M327" s="164">
        <f>IF($A327="","",(VLOOKUP($A327,MATRIZASPECTOS[],26,FALSE)))</f>
        <v>9</v>
      </c>
      <c r="N327" s="161">
        <f>IF($A327="","",(VLOOKUP($A327,MATRIZASPECTOS[],44,FALSE)))</f>
        <v>9</v>
      </c>
      <c r="O327" s="161">
        <f>IF($A327="","",(VLOOKUP($A327,MATRIZASPECTOS[],62,FALSE)))</f>
        <v>9</v>
      </c>
      <c r="P327" s="135"/>
      <c r="Q327" s="135"/>
      <c r="R327" s="227"/>
    </row>
    <row r="328" spans="1:18" ht="26.25" thickBot="1" x14ac:dyDescent="0.3">
      <c r="A328" s="15">
        <v>325</v>
      </c>
      <c r="B328" s="18" t="str">
        <f>IF(A328="","",(VLOOKUP(A328,MATRIZASPECTOS[],2,FALSE)))</f>
        <v>Administración de Bienes y Servicios</v>
      </c>
      <c r="C328" s="18" t="str">
        <f>IF(A328="","",(VLOOKUP(A328,MATRIZASPECTOS[],3,FALSE)))</f>
        <v>Generación de derrames</v>
      </c>
      <c r="D328" s="133" t="str">
        <f>IF(A328="","",(VLOOKUP(A328,MATRIZASPECTOS[],4,FALSE)))</f>
        <v>Contaminación del suelo</v>
      </c>
      <c r="E328" s="108" t="str">
        <f>IF(A328="","",(VLOOKUP(A328,MATRIZASPECTOS[],6,FALSE)))</f>
        <v>PAR</v>
      </c>
      <c r="F328" s="109" t="str">
        <f>IF($A328="","",(VLOOKUP($A328,MATRIZASPECTOS[],7,FALSE)))</f>
        <v>Sede Central - Bogotá</v>
      </c>
      <c r="G328" s="109" t="str">
        <f>IF($A328="","",(VLOOKUP($A328,MATRIZASPECTOS[],8,FALSE)))</f>
        <v>Torre 4 - Piso 10</v>
      </c>
      <c r="H328" s="109" t="str">
        <f>IF($A328="","",(VLOOKUP($A328,MATRIZASPECTOS[],18,FALSE)))</f>
        <v>Negativo</v>
      </c>
      <c r="I328" s="135" t="str">
        <f>IF(A328="","",(VLOOKUP(A328,MATRIZASPECTOS[],19,FALSE)))</f>
        <v>Geológico - suelo</v>
      </c>
      <c r="J328" s="135" t="str">
        <f>IF(A328="","",(VLOOKUP(A328,MATRIZASPECTOS[],10,FALSE)))</f>
        <v>Situación de emergencia</v>
      </c>
      <c r="K328" s="135" t="str">
        <f>IF($A328="","",(VLOOKUP($A328,MATRIZASPECTOS[],14,FALSE)))</f>
        <v>Derrames</v>
      </c>
      <c r="L328" s="134" t="str">
        <f>IF($A328="","",(VLOOKUP($A328,MATRIZASPECTOS[],15,FALSE)))</f>
        <v>3.3. Desarrollo de actividades de apoyo</v>
      </c>
      <c r="M328" s="164">
        <f>IF($A328="","",(VLOOKUP($A328,MATRIZASPECTOS[],26,FALSE)))</f>
        <v>15</v>
      </c>
      <c r="N328" s="161">
        <f>IF($A328="","",(VLOOKUP($A328,MATRIZASPECTOS[],44,FALSE)))</f>
        <v>15</v>
      </c>
      <c r="O328" s="161">
        <f>IF($A328="","",(VLOOKUP($A328,MATRIZASPECTOS[],62,FALSE)))</f>
        <v>15</v>
      </c>
      <c r="P328" s="135"/>
      <c r="Q328" s="135"/>
      <c r="R328" s="227"/>
    </row>
    <row r="329" spans="1:18" ht="36.75" thickBot="1" x14ac:dyDescent="0.3">
      <c r="A329" s="15">
        <v>326</v>
      </c>
      <c r="B329" s="18" t="str">
        <f>IF(A329="","",(VLOOKUP(A329,MATRIZASPECTOS[],2,FALSE)))</f>
        <v>Administración de Bienes y Servicios</v>
      </c>
      <c r="C329" s="18" t="str">
        <f>IF(A329="","",(VLOOKUP(A329,MATRIZASPECTOS[],3,FALSE)))</f>
        <v>Generación de vertimientos</v>
      </c>
      <c r="D329" s="133" t="str">
        <f>IF(A329="","",(VLOOKUP(A329,MATRIZASPECTOS[],4,FALSE)))</f>
        <v>Contaminación por descarga de aguas residuales no domésticas</v>
      </c>
      <c r="E329" s="108" t="str">
        <f>IF(A329="","",(VLOOKUP(A329,MATRIZASPECTOS[],6,FALSE)))</f>
        <v>PAR</v>
      </c>
      <c r="F329" s="109" t="str">
        <f>IF($A329="","",(VLOOKUP($A329,MATRIZASPECTOS[],7,FALSE)))</f>
        <v>Sede Central - Bogotá</v>
      </c>
      <c r="G329" s="109" t="str">
        <f>IF($A329="","",(VLOOKUP($A329,MATRIZASPECTOS[],8,FALSE)))</f>
        <v>Torre 4 - Piso 10</v>
      </c>
      <c r="H329" s="109" t="str">
        <f>IF($A329="","",(VLOOKUP($A329,MATRIZASPECTOS[],18,FALSE)))</f>
        <v>Negativo</v>
      </c>
      <c r="I329" s="135" t="str">
        <f>IF(A329="","",(VLOOKUP(A329,MATRIZASPECTOS[],19,FALSE)))</f>
        <v>Hidrológico - agua</v>
      </c>
      <c r="J329" s="135" t="str">
        <f>IF(A329="","",(VLOOKUP(A329,MATRIZASPECTOS[],10,FALSE)))</f>
        <v>Situación de emergencia</v>
      </c>
      <c r="K329" s="135" t="str">
        <f>IF($A329="","",(VLOOKUP($A329,MATRIZASPECTOS[],14,FALSE)))</f>
        <v>Vertimientos no deseados</v>
      </c>
      <c r="L329" s="134" t="str">
        <f>IF($A329="","",(VLOOKUP($A329,MATRIZASPECTOS[],15,FALSE)))</f>
        <v>3.3. Desarrollo de actividades de apoyo</v>
      </c>
      <c r="M329" s="164">
        <f>IF($A329="","",(VLOOKUP($A329,MATRIZASPECTOS[],26,FALSE)))</f>
        <v>15</v>
      </c>
      <c r="N329" s="161">
        <f>IF($A329="","",(VLOOKUP($A329,MATRIZASPECTOS[],44,FALSE)))</f>
        <v>15</v>
      </c>
      <c r="O329" s="161">
        <f>IF($A329="","",(VLOOKUP($A329,MATRIZASPECTOS[],62,FALSE)))</f>
        <v>15</v>
      </c>
      <c r="P329" s="135"/>
      <c r="Q329" s="135"/>
      <c r="R329" s="227"/>
    </row>
    <row r="330" spans="1:18" ht="26.25" thickBot="1" x14ac:dyDescent="0.3">
      <c r="A330" s="15">
        <v>327</v>
      </c>
      <c r="B330" s="18" t="str">
        <f>IF(A330="","",(VLOOKUP(A330,MATRIZASPECTOS[],2,FALSE)))</f>
        <v>Gestión Financiera</v>
      </c>
      <c r="C330" s="18" t="str">
        <f>IF(A330="","",(VLOOKUP(A330,MATRIZASPECTOS[],3,FALSE)))</f>
        <v>Consumo del recurso hídrico</v>
      </c>
      <c r="D330" s="133" t="str">
        <f>IF(A330="","",(VLOOKUP(A330,MATRIZASPECTOS[],4,FALSE)))</f>
        <v>Agotamiento del recurso hídrico</v>
      </c>
      <c r="E330" s="108" t="str">
        <f>IF(A330="","",(VLOOKUP(A330,MATRIZASPECTOS[],6,FALSE)))</f>
        <v>PAR</v>
      </c>
      <c r="F330" s="109" t="str">
        <f>IF($A330="","",(VLOOKUP($A330,MATRIZASPECTOS[],7,FALSE)))</f>
        <v>Sede Central - Bogotá</v>
      </c>
      <c r="G330" s="109" t="str">
        <f>IF($A330="","",(VLOOKUP($A330,MATRIZASPECTOS[],8,FALSE)))</f>
        <v>Torre 4 - Piso 8</v>
      </c>
      <c r="H330" s="109" t="str">
        <f>IF($A330="","",(VLOOKUP($A330,MATRIZASPECTOS[],18,FALSE)))</f>
        <v>Negativo</v>
      </c>
      <c r="I330" s="135" t="str">
        <f>IF(A330="","",(VLOOKUP(A330,MATRIZASPECTOS[],19,FALSE)))</f>
        <v>Hidrológico - agua</v>
      </c>
      <c r="J330" s="135" t="str">
        <f>IF(A330="","",(VLOOKUP(A330,MATRIZASPECTOS[],10,FALSE)))</f>
        <v>Normal</v>
      </c>
      <c r="K330" s="135" t="str">
        <f>IF($A330="","",(VLOOKUP($A330,MATRIZASPECTOS[],14,FALSE)))</f>
        <v>Agua potable</v>
      </c>
      <c r="L330" s="134" t="str">
        <f>IF($A330="","",(VLOOKUP($A330,MATRIZASPECTOS[],15,FALSE)))</f>
        <v>3.3. Desarrollo de actividades de apoyo</v>
      </c>
      <c r="M330" s="164">
        <f>IF($A330="","",(VLOOKUP($A330,MATRIZASPECTOS[],26,FALSE)))</f>
        <v>9</v>
      </c>
      <c r="N330" s="161">
        <f>IF($A330="","",(VLOOKUP($A330,MATRIZASPECTOS[],44,FALSE)))</f>
        <v>9</v>
      </c>
      <c r="O330" s="161">
        <f>IF($A330="","",(VLOOKUP($A330,MATRIZASPECTOS[],62,FALSE)))</f>
        <v>1</v>
      </c>
      <c r="P330" s="135"/>
      <c r="Q330" s="135"/>
      <c r="R330" s="227"/>
    </row>
    <row r="331" spans="1:18" ht="26.25" thickBot="1" x14ac:dyDescent="0.3">
      <c r="A331" s="15">
        <v>328</v>
      </c>
      <c r="B331" s="18" t="str">
        <f>IF(A331="","",(VLOOKUP(A331,MATRIZASPECTOS[],2,FALSE)))</f>
        <v>Gestión Financiera</v>
      </c>
      <c r="C331" s="18" t="str">
        <f>IF(A331="","",(VLOOKUP(A331,MATRIZASPECTOS[],3,FALSE)))</f>
        <v>Consumo del recurso hídrico</v>
      </c>
      <c r="D331" s="133" t="str">
        <f>IF(A331="","",(VLOOKUP(A331,MATRIZASPECTOS[],4,FALSE)))</f>
        <v>Agotamiento del recurso hídrico</v>
      </c>
      <c r="E331" s="108" t="str">
        <f>IF(A331="","",(VLOOKUP(A331,MATRIZASPECTOS[],6,FALSE)))</f>
        <v>PAR</v>
      </c>
      <c r="F331" s="109" t="str">
        <f>IF($A331="","",(VLOOKUP($A331,MATRIZASPECTOS[],7,FALSE)))</f>
        <v>Sede Central - Bogotá</v>
      </c>
      <c r="G331" s="109" t="str">
        <f>IF($A331="","",(VLOOKUP($A331,MATRIZASPECTOS[],8,FALSE)))</f>
        <v>Torre 4 - Piso 8</v>
      </c>
      <c r="H331" s="109" t="str">
        <f>IF($A331="","",(VLOOKUP($A331,MATRIZASPECTOS[],18,FALSE)))</f>
        <v>Negativo</v>
      </c>
      <c r="I331" s="135" t="str">
        <f>IF(A331="","",(VLOOKUP(A331,MATRIZASPECTOS[],19,FALSE)))</f>
        <v>Hidrológico - agua</v>
      </c>
      <c r="J331" s="135" t="str">
        <f>IF(A331="","",(VLOOKUP(A331,MATRIZASPECTOS[],10,FALSE)))</f>
        <v>Normal</v>
      </c>
      <c r="K331" s="135" t="str">
        <f>IF($A331="","",(VLOOKUP($A331,MATRIZASPECTOS[],14,FALSE)))</f>
        <v>Agua no potable</v>
      </c>
      <c r="L331" s="134" t="str">
        <f>IF($A331="","",(VLOOKUP($A331,MATRIZASPECTOS[],15,FALSE)))</f>
        <v>3.3. Desarrollo de actividades de apoyo</v>
      </c>
      <c r="M331" s="164">
        <f>IF($A331="","",(VLOOKUP($A331,MATRIZASPECTOS[],26,FALSE)))</f>
        <v>1</v>
      </c>
      <c r="N331" s="161">
        <f>IF($A331="","",(VLOOKUP($A331,MATRIZASPECTOS[],44,FALSE)))</f>
        <v>1</v>
      </c>
      <c r="O331" s="161">
        <f>IF($A331="","",(VLOOKUP($A331,MATRIZASPECTOS[],62,FALSE)))</f>
        <v>1</v>
      </c>
      <c r="P331" s="135"/>
      <c r="Q331" s="135"/>
      <c r="R331" s="227"/>
    </row>
    <row r="332" spans="1:18" ht="27.75" thickBot="1" x14ac:dyDescent="0.3">
      <c r="A332" s="15">
        <v>329</v>
      </c>
      <c r="B332" s="18" t="str">
        <f>IF(A332="","",(VLOOKUP(A332,MATRIZASPECTOS[],2,FALSE)))</f>
        <v>Gestión Financiera</v>
      </c>
      <c r="C332" s="18" t="str">
        <f>IF(A332="","",(VLOOKUP(A332,MATRIZASPECTOS[],3,FALSE)))</f>
        <v>Consumo de energía eléctrica</v>
      </c>
      <c r="D332" s="133" t="str">
        <f>IF(A332="","",(VLOOKUP(A332,MATRIZASPECTOS[],4,FALSE)))</f>
        <v>Presión sobre el recurso energético eléctrico</v>
      </c>
      <c r="E332" s="108" t="str">
        <f>IF(A332="","",(VLOOKUP(A332,MATRIZASPECTOS[],6,FALSE)))</f>
        <v>PAR</v>
      </c>
      <c r="F332" s="109" t="str">
        <f>IF($A332="","",(VLOOKUP($A332,MATRIZASPECTOS[],7,FALSE)))</f>
        <v>Sede Central - Bogotá</v>
      </c>
      <c r="G332" s="109" t="str">
        <f>IF($A332="","",(VLOOKUP($A332,MATRIZASPECTOS[],8,FALSE)))</f>
        <v>Torre 4 - Piso 8</v>
      </c>
      <c r="H332" s="109" t="str">
        <f>IF($A332="","",(VLOOKUP($A332,MATRIZASPECTOS[],18,FALSE)))</f>
        <v>Negativo</v>
      </c>
      <c r="I332" s="135" t="str">
        <f>IF(A332="","",(VLOOKUP(A332,MATRIZASPECTOS[],19,FALSE)))</f>
        <v>Hidrológico - agua</v>
      </c>
      <c r="J332" s="135" t="str">
        <f>IF(A332="","",(VLOOKUP(A332,MATRIZASPECTOS[],10,FALSE)))</f>
        <v>Normal</v>
      </c>
      <c r="K332" s="135" t="str">
        <f>IF($A332="","",(VLOOKUP($A332,MATRIZASPECTOS[],14,FALSE)))</f>
        <v>Energía eléctrica</v>
      </c>
      <c r="L332" s="134" t="str">
        <f>IF($A332="","",(VLOOKUP($A332,MATRIZASPECTOS[],15,FALSE)))</f>
        <v>3.3. Desarrollo de actividades de apoyo</v>
      </c>
      <c r="M332" s="164">
        <f>IF($A332="","",(VLOOKUP($A332,MATRIZASPECTOS[],26,FALSE)))</f>
        <v>25</v>
      </c>
      <c r="N332" s="161">
        <f>IF($A332="","",(VLOOKUP($A332,MATRIZASPECTOS[],44,FALSE)))</f>
        <v>27.632916908773968</v>
      </c>
      <c r="O332" s="161">
        <f>IF($A332="","",(VLOOKUP($A332,MATRIZASPECTOS[],62,FALSE)))</f>
        <v>25.179890141528624</v>
      </c>
      <c r="P332" s="135"/>
      <c r="Q332" s="135"/>
      <c r="R332" s="227"/>
    </row>
    <row r="333" spans="1:18" ht="36.75" thickBot="1" x14ac:dyDescent="0.3">
      <c r="A333" s="15">
        <v>330</v>
      </c>
      <c r="B333" s="18" t="str">
        <f>IF(A333="","",(VLOOKUP(A333,MATRIZASPECTOS[],2,FALSE)))</f>
        <v>Gestión Financiera</v>
      </c>
      <c r="C333" s="18" t="str">
        <f>IF(A333="","",(VLOOKUP(A333,MATRIZASPECTOS[],3,FALSE)))</f>
        <v>Consumo de materias primas e insumos</v>
      </c>
      <c r="D333" s="133" t="str">
        <f>IF(A333="","",(VLOOKUP(A333,MATRIZASPECTOS[],4,FALSE)))</f>
        <v>Agotamiento de los recursos naturales no renovables</v>
      </c>
      <c r="E333" s="108" t="str">
        <f>IF(A333="","",(VLOOKUP(A333,MATRIZASPECTOS[],6,FALSE)))</f>
        <v>PAR</v>
      </c>
      <c r="F333" s="109" t="str">
        <f>IF($A333="","",(VLOOKUP($A333,MATRIZASPECTOS[],7,FALSE)))</f>
        <v>Sede Central - Bogotá</v>
      </c>
      <c r="G333" s="109" t="str">
        <f>IF($A333="","",(VLOOKUP($A333,MATRIZASPECTOS[],8,FALSE)))</f>
        <v>Torre 4 - Piso 8</v>
      </c>
      <c r="H333" s="109" t="str">
        <f>IF($A333="","",(VLOOKUP($A333,MATRIZASPECTOS[],18,FALSE)))</f>
        <v>Negativo</v>
      </c>
      <c r="I333" s="135" t="str">
        <f>IF(A333="","",(VLOOKUP(A333,MATRIZASPECTOS[],19,FALSE)))</f>
        <v>Biológico - biodiversidad</v>
      </c>
      <c r="J333" s="135" t="str">
        <f>IF(A333="","",(VLOOKUP(A333,MATRIZASPECTOS[],10,FALSE)))</f>
        <v>Normal</v>
      </c>
      <c r="K333" s="135" t="str">
        <f>IF($A333="","",(VLOOKUP($A333,MATRIZASPECTOS[],14,FALSE)))</f>
        <v>Papel</v>
      </c>
      <c r="L333" s="134" t="str">
        <f>IF($A333="","",(VLOOKUP($A333,MATRIZASPECTOS[],15,FALSE)))</f>
        <v>1. Adquisición y movilización de insumos y equipos</v>
      </c>
      <c r="M333" s="164">
        <f>IF($A333="","",(VLOOKUP($A333,MATRIZASPECTOS[],26,FALSE)))</f>
        <v>15</v>
      </c>
      <c r="N333" s="161">
        <f>IF($A333="","",(VLOOKUP($A333,MATRIZASPECTOS[],44,FALSE)))</f>
        <v>15</v>
      </c>
      <c r="O333" s="161">
        <f>IF($A333="","",(VLOOKUP($A333,MATRIZASPECTOS[],62,FALSE)))</f>
        <v>9</v>
      </c>
      <c r="P333" s="135"/>
      <c r="Q333" s="135"/>
      <c r="R333" s="227"/>
    </row>
    <row r="334" spans="1:18" ht="36.75" thickBot="1" x14ac:dyDescent="0.3">
      <c r="A334" s="15">
        <v>331</v>
      </c>
      <c r="B334" s="18" t="str">
        <f>IF(A334="","",(VLOOKUP(A334,MATRIZASPECTOS[],2,FALSE)))</f>
        <v>Gestión Financiera</v>
      </c>
      <c r="C334" s="18" t="str">
        <f>IF(A334="","",(VLOOKUP(A334,MATRIZASPECTOS[],3,FALSE)))</f>
        <v>Consumo de materias primas e insumos</v>
      </c>
      <c r="D334" s="133" t="str">
        <f>IF(A334="","",(VLOOKUP(A334,MATRIZASPECTOS[],4,FALSE)))</f>
        <v>Agotamiento general de los recursos naturales</v>
      </c>
      <c r="E334" s="108" t="str">
        <f>IF(A334="","",(VLOOKUP(A334,MATRIZASPECTOS[],6,FALSE)))</f>
        <v>PAR</v>
      </c>
      <c r="F334" s="109" t="str">
        <f>IF($A334="","",(VLOOKUP($A334,MATRIZASPECTOS[],7,FALSE)))</f>
        <v>Sede Central - Bogotá</v>
      </c>
      <c r="G334" s="109" t="str">
        <f>IF($A334="","",(VLOOKUP($A334,MATRIZASPECTOS[],8,FALSE)))</f>
        <v>Torre 4 - Piso 8</v>
      </c>
      <c r="H334" s="109" t="str">
        <f>IF($A334="","",(VLOOKUP($A334,MATRIZASPECTOS[],18,FALSE)))</f>
        <v>Negativo</v>
      </c>
      <c r="I334" s="135" t="str">
        <f>IF(A334="","",(VLOOKUP(A334,MATRIZASPECTOS[],19,FALSE)))</f>
        <v>Biológico - biodiversidad</v>
      </c>
      <c r="J334" s="135" t="str">
        <f>IF(A334="","",(VLOOKUP(A334,MATRIZASPECTOS[],10,FALSE)))</f>
        <v>Normal</v>
      </c>
      <c r="K334" s="135" t="str">
        <f>IF($A334="","",(VLOOKUP($A334,MATRIZASPECTOS[],14,FALSE)))</f>
        <v>Elementos pequeños de oficina</v>
      </c>
      <c r="L334" s="134" t="str">
        <f>IF($A334="","",(VLOOKUP($A334,MATRIZASPECTOS[],15,FALSE)))</f>
        <v>1. Adquisición y movilización de insumos y equipos</v>
      </c>
      <c r="M334" s="164">
        <f>IF($A334="","",(VLOOKUP($A334,MATRIZASPECTOS[],26,FALSE)))</f>
        <v>3</v>
      </c>
      <c r="N334" s="161">
        <f>IF($A334="","",(VLOOKUP($A334,MATRIZASPECTOS[],44,FALSE)))</f>
        <v>3</v>
      </c>
      <c r="O334" s="161">
        <f>IF($A334="","",(VLOOKUP($A334,MATRIZASPECTOS[],62,FALSE)))</f>
        <v>1</v>
      </c>
      <c r="P334" s="135"/>
      <c r="Q334" s="135"/>
      <c r="R334" s="227"/>
    </row>
    <row r="335" spans="1:18" ht="36.75" thickBot="1" x14ac:dyDescent="0.3">
      <c r="A335" s="15">
        <v>332</v>
      </c>
      <c r="B335" s="18" t="str">
        <f>IF(A335="","",(VLOOKUP(A335,MATRIZASPECTOS[],2,FALSE)))</f>
        <v>Gestión Financiera</v>
      </c>
      <c r="C335" s="18" t="str">
        <f>IF(A335="","",(VLOOKUP(A335,MATRIZASPECTOS[],3,FALSE)))</f>
        <v>Consumo de materias primas e insumos</v>
      </c>
      <c r="D335" s="133" t="str">
        <f>IF(A335="","",(VLOOKUP(A335,MATRIZASPECTOS[],4,FALSE)))</f>
        <v>Agotamiento general de los recursos naturales</v>
      </c>
      <c r="E335" s="108" t="str">
        <f>IF(A335="","",(VLOOKUP(A335,MATRIZASPECTOS[],6,FALSE)))</f>
        <v>PAR</v>
      </c>
      <c r="F335" s="109" t="str">
        <f>IF($A335="","",(VLOOKUP($A335,MATRIZASPECTOS[],7,FALSE)))</f>
        <v>Sede Central - Bogotá</v>
      </c>
      <c r="G335" s="109" t="str">
        <f>IF($A335="","",(VLOOKUP($A335,MATRIZASPECTOS[],8,FALSE)))</f>
        <v>Torre 4 - Piso 8</v>
      </c>
      <c r="H335" s="109" t="str">
        <f>IF($A335="","",(VLOOKUP($A335,MATRIZASPECTOS[],18,FALSE)))</f>
        <v>Negativo</v>
      </c>
      <c r="I335" s="135" t="str">
        <f>IF(A335="","",(VLOOKUP(A335,MATRIZASPECTOS[],19,FALSE)))</f>
        <v>Biológico - biodiversidad</v>
      </c>
      <c r="J335" s="135" t="str">
        <f>IF(A335="","",(VLOOKUP(A335,MATRIZASPECTOS[],10,FALSE)))</f>
        <v>Normal</v>
      </c>
      <c r="K335" s="135" t="str">
        <f>IF($A335="","",(VLOOKUP($A335,MATRIZASPECTOS[],14,FALSE)))</f>
        <v>Computadores y perifericos</v>
      </c>
      <c r="L335" s="134" t="str">
        <f>IF($A335="","",(VLOOKUP($A335,MATRIZASPECTOS[],15,FALSE)))</f>
        <v>1. Adquisición y movilización de insumos y equipos</v>
      </c>
      <c r="M335" s="164">
        <f>IF($A335="","",(VLOOKUP($A335,MATRIZASPECTOS[],26,FALSE)))</f>
        <v>5</v>
      </c>
      <c r="N335" s="161">
        <f>IF($A335="","",(VLOOKUP($A335,MATRIZASPECTOS[],44,FALSE)))</f>
        <v>5</v>
      </c>
      <c r="O335" s="161">
        <f>IF($A335="","",(VLOOKUP($A335,MATRIZASPECTOS[],62,FALSE)))</f>
        <v>5</v>
      </c>
      <c r="P335" s="135"/>
      <c r="Q335" s="135"/>
      <c r="R335" s="227"/>
    </row>
    <row r="336" spans="1:18" ht="36.75" thickBot="1" x14ac:dyDescent="0.3">
      <c r="A336" s="15">
        <v>333</v>
      </c>
      <c r="B336" s="18" t="str">
        <f>IF(A336="","",(VLOOKUP(A336,MATRIZASPECTOS[],2,FALSE)))</f>
        <v>Gestión Financiera</v>
      </c>
      <c r="C336" s="18" t="str">
        <f>IF(A336="","",(VLOOKUP(A336,MATRIZASPECTOS[],3,FALSE)))</f>
        <v>Consumo de materias primas e insumos</v>
      </c>
      <c r="D336" s="133" t="str">
        <f>IF(A336="","",(VLOOKUP(A336,MATRIZASPECTOS[],4,FALSE)))</f>
        <v>Agotamiento general de los recursos naturales</v>
      </c>
      <c r="E336" s="108" t="str">
        <f>IF(A336="","",(VLOOKUP(A336,MATRIZASPECTOS[],6,FALSE)))</f>
        <v>PAR</v>
      </c>
      <c r="F336" s="109" t="str">
        <f>IF($A336="","",(VLOOKUP($A336,MATRIZASPECTOS[],7,FALSE)))</f>
        <v>Sede Central - Bogotá</v>
      </c>
      <c r="G336" s="109" t="str">
        <f>IF($A336="","",(VLOOKUP($A336,MATRIZASPECTOS[],8,FALSE)))</f>
        <v>Torre 4 - Piso 8</v>
      </c>
      <c r="H336" s="109" t="str">
        <f>IF($A336="","",(VLOOKUP($A336,MATRIZASPECTOS[],18,FALSE)))</f>
        <v>Negativo</v>
      </c>
      <c r="I336" s="135" t="str">
        <f>IF(A336="","",(VLOOKUP(A336,MATRIZASPECTOS[],19,FALSE)))</f>
        <v>Biológico - biodiversidad</v>
      </c>
      <c r="J336" s="135" t="str">
        <f>IF(A336="","",(VLOOKUP(A336,MATRIZASPECTOS[],10,FALSE)))</f>
        <v>Normal</v>
      </c>
      <c r="K336" s="135" t="str">
        <f>IF($A336="","",(VLOOKUP($A336,MATRIZASPECTOS[],14,FALSE)))</f>
        <v>Mobiliario de oficina</v>
      </c>
      <c r="L336" s="134" t="str">
        <f>IF($A336="","",(VLOOKUP($A336,MATRIZASPECTOS[],15,FALSE)))</f>
        <v>1. Adquisición y movilización de insumos y equipos</v>
      </c>
      <c r="M336" s="164">
        <f>IF($A336="","",(VLOOKUP($A336,MATRIZASPECTOS[],26,FALSE)))</f>
        <v>3</v>
      </c>
      <c r="N336" s="161">
        <f>IF($A336="","",(VLOOKUP($A336,MATRIZASPECTOS[],44,FALSE)))</f>
        <v>3</v>
      </c>
      <c r="O336" s="161">
        <f>IF($A336="","",(VLOOKUP($A336,MATRIZASPECTOS[],62,FALSE)))</f>
        <v>3</v>
      </c>
      <c r="P336" s="135"/>
      <c r="Q336" s="135"/>
      <c r="R336" s="227"/>
    </row>
    <row r="337" spans="1:18" ht="26.25" thickBot="1" x14ac:dyDescent="0.3">
      <c r="A337" s="15">
        <v>334</v>
      </c>
      <c r="B337" s="18" t="str">
        <f>IF(A337="","",(VLOOKUP(A337,MATRIZASPECTOS[],2,FALSE)))</f>
        <v>Gestión Financiera</v>
      </c>
      <c r="C337" s="18" t="str">
        <f>IF(A337="","",(VLOOKUP(A337,MATRIZASPECTOS[],3,FALSE)))</f>
        <v>Generación de empleo</v>
      </c>
      <c r="D337" s="133" t="str">
        <f>IF(A337="","",(VLOOKUP(A337,MATRIZASPECTOS[],4,FALSE)))</f>
        <v>Desarrollo económico y social</v>
      </c>
      <c r="E337" s="108" t="str">
        <f>IF(A337="","",(VLOOKUP(A337,MATRIZASPECTOS[],6,FALSE)))</f>
        <v>PAR</v>
      </c>
      <c r="F337" s="109" t="str">
        <f>IF($A337="","",(VLOOKUP($A337,MATRIZASPECTOS[],7,FALSE)))</f>
        <v>Sede Central - Bogotá</v>
      </c>
      <c r="G337" s="109" t="str">
        <f>IF($A337="","",(VLOOKUP($A337,MATRIZASPECTOS[],8,FALSE)))</f>
        <v>Torre 4 - Piso 8</v>
      </c>
      <c r="H337" s="109" t="str">
        <f>IF($A337="","",(VLOOKUP($A337,MATRIZASPECTOS[],18,FALSE)))</f>
        <v>Positivo</v>
      </c>
      <c r="I337" s="135" t="str">
        <f>IF(A337="","",(VLOOKUP(A337,MATRIZASPECTOS[],19,FALSE)))</f>
        <v>Sociocultural - social</v>
      </c>
      <c r="J337" s="135" t="str">
        <f>IF(A337="","",(VLOOKUP(A337,MATRIZASPECTOS[],10,FALSE)))</f>
        <v>Normal</v>
      </c>
      <c r="K337" s="135" t="str">
        <f>IF($A337="","",(VLOOKUP($A337,MATRIZASPECTOS[],14,FALSE)))</f>
        <v>Recurso humano</v>
      </c>
      <c r="L337" s="134" t="str">
        <f>IF($A337="","",(VLOOKUP($A337,MATRIZASPECTOS[],15,FALSE)))</f>
        <v>3.3. Desarrollo de actividades de apoyo</v>
      </c>
      <c r="M337" s="164">
        <f>IF($A337="","",(VLOOKUP($A337,MATRIZASPECTOS[],26,FALSE)))</f>
        <v>15</v>
      </c>
      <c r="N337" s="161">
        <f>IF($A337="","",(VLOOKUP($A337,MATRIZASPECTOS[],44,FALSE)))</f>
        <v>15</v>
      </c>
      <c r="O337" s="161">
        <f>IF($A337="","",(VLOOKUP($A337,MATRIZASPECTOS[],62,FALSE)))</f>
        <v>15</v>
      </c>
      <c r="P337" s="135"/>
      <c r="Q337" s="135"/>
      <c r="R337" s="227"/>
    </row>
    <row r="338" spans="1:18" ht="36.75" thickBot="1" x14ac:dyDescent="0.3">
      <c r="A338" s="15">
        <v>335</v>
      </c>
      <c r="B338" s="18" t="str">
        <f>IF(A338="","",(VLOOKUP(A338,MATRIZASPECTOS[],2,FALSE)))</f>
        <v>Gestión Financiera</v>
      </c>
      <c r="C338" s="18" t="str">
        <f>IF(A338="","",(VLOOKUP(A338,MATRIZASPECTOS[],3,FALSE)))</f>
        <v>Generación de vertimientos</v>
      </c>
      <c r="D338" s="133" t="str">
        <f>IF(A338="","",(VLOOKUP(A338,MATRIZASPECTOS[],4,FALSE)))</f>
        <v>Contaminación por descarga de aguas residuales domésticas</v>
      </c>
      <c r="E338" s="108" t="str">
        <f>IF(A338="","",(VLOOKUP(A338,MATRIZASPECTOS[],6,FALSE)))</f>
        <v>PAR</v>
      </c>
      <c r="F338" s="109" t="str">
        <f>IF($A338="","",(VLOOKUP($A338,MATRIZASPECTOS[],7,FALSE)))</f>
        <v>Sede Central - Bogotá</v>
      </c>
      <c r="G338" s="109" t="str">
        <f>IF($A338="","",(VLOOKUP($A338,MATRIZASPECTOS[],8,FALSE)))</f>
        <v>Torre 4 - Piso 8</v>
      </c>
      <c r="H338" s="109" t="str">
        <f>IF($A338="","",(VLOOKUP($A338,MATRIZASPECTOS[],18,FALSE)))</f>
        <v>Negativo</v>
      </c>
      <c r="I338" s="135" t="str">
        <f>IF(A338="","",(VLOOKUP(A338,MATRIZASPECTOS[],19,FALSE)))</f>
        <v>Hidrológico - agua</v>
      </c>
      <c r="J338" s="135" t="str">
        <f>IF(A338="","",(VLOOKUP(A338,MATRIZASPECTOS[],10,FALSE)))</f>
        <v>Normal</v>
      </c>
      <c r="K338" s="135" t="str">
        <f>IF($A338="","",(VLOOKUP($A338,MATRIZASPECTOS[],14,FALSE)))</f>
        <v>Aguas residuales domésticas</v>
      </c>
      <c r="L338" s="134" t="str">
        <f>IF($A338="","",(VLOOKUP($A338,MATRIZASPECTOS[],15,FALSE)))</f>
        <v>3.3. Desarrollo de actividades de apoyo</v>
      </c>
      <c r="M338" s="164">
        <f>IF($A338="","",(VLOOKUP($A338,MATRIZASPECTOS[],26,FALSE)))</f>
        <v>15</v>
      </c>
      <c r="N338" s="161">
        <f>IF($A338="","",(VLOOKUP($A338,MATRIZASPECTOS[],44,FALSE)))</f>
        <v>15</v>
      </c>
      <c r="O338" s="161">
        <f>IF($A338="","",(VLOOKUP($A338,MATRIZASPECTOS[],62,FALSE)))</f>
        <v>3</v>
      </c>
      <c r="P338" s="135"/>
      <c r="Q338" s="135"/>
      <c r="R338" s="227"/>
    </row>
    <row r="339" spans="1:18" ht="27.75" thickBot="1" x14ac:dyDescent="0.3">
      <c r="A339" s="15">
        <v>336</v>
      </c>
      <c r="B339" s="18" t="str">
        <f>IF(A339="","",(VLOOKUP(A339,MATRIZASPECTOS[],2,FALSE)))</f>
        <v>Gestión Financiera</v>
      </c>
      <c r="C339" s="18" t="str">
        <f>IF(A339="","",(VLOOKUP(A339,MATRIZASPECTOS[],3,FALSE)))</f>
        <v>Generación de residuos</v>
      </c>
      <c r="D339" s="133" t="str">
        <f>IF(A339="","",(VLOOKUP(A339,MATRIZASPECTOS[],4,FALSE)))</f>
        <v>Contaminación por generación de residuos ordinarios</v>
      </c>
      <c r="E339" s="108" t="str">
        <f>IF(A339="","",(VLOOKUP(A339,MATRIZASPECTOS[],6,FALSE)))</f>
        <v>PAR</v>
      </c>
      <c r="F339" s="109" t="str">
        <f>IF($A339="","",(VLOOKUP($A339,MATRIZASPECTOS[],7,FALSE)))</f>
        <v>Sede Central - Bogotá</v>
      </c>
      <c r="G339" s="109" t="str">
        <f>IF($A339="","",(VLOOKUP($A339,MATRIZASPECTOS[],8,FALSE)))</f>
        <v>Torre 4 - Piso 8</v>
      </c>
      <c r="H339" s="109" t="str">
        <f>IF($A339="","",(VLOOKUP($A339,MATRIZASPECTOS[],18,FALSE)))</f>
        <v>Negativo</v>
      </c>
      <c r="I339" s="135" t="str">
        <f>IF(A339="","",(VLOOKUP(A339,MATRIZASPECTOS[],19,FALSE)))</f>
        <v>Geológico - suelo</v>
      </c>
      <c r="J339" s="135" t="str">
        <f>IF(A339="","",(VLOOKUP(A339,MATRIZASPECTOS[],10,FALSE)))</f>
        <v>Normal</v>
      </c>
      <c r="K339" s="135" t="str">
        <f>IF($A339="","",(VLOOKUP($A339,MATRIZASPECTOS[],14,FALSE)))</f>
        <v>Residuos ordinarios</v>
      </c>
      <c r="L339" s="134" t="str">
        <f>IF($A339="","",(VLOOKUP($A339,MATRIZASPECTOS[],15,FALSE)))</f>
        <v>3.3. Desarrollo de actividades de apoyo</v>
      </c>
      <c r="M339" s="164">
        <f>IF($A339="","",(VLOOKUP($A339,MATRIZASPECTOS[],26,FALSE)))</f>
        <v>25</v>
      </c>
      <c r="N339" s="161">
        <f>IF($A339="","",(VLOOKUP($A339,MATRIZASPECTOS[],44,FALSE)))</f>
        <v>19.072164948453608</v>
      </c>
      <c r="O339" s="161">
        <f>IF($A339="","",(VLOOKUP($A339,MATRIZASPECTOS[],62,FALSE)))</f>
        <v>6.2956735977634128</v>
      </c>
      <c r="P339" s="135"/>
      <c r="Q339" s="135"/>
      <c r="R339" s="227"/>
    </row>
    <row r="340" spans="1:18" ht="51.75" thickBot="1" x14ac:dyDescent="0.3">
      <c r="A340" s="15">
        <v>337</v>
      </c>
      <c r="B340" s="18" t="str">
        <f>IF(A340="","",(VLOOKUP(A340,MATRIZASPECTOS[],2,FALSE)))</f>
        <v>Gestión Financiera</v>
      </c>
      <c r="C340" s="18" t="str">
        <f>IF(A340="","",(VLOOKUP(A340,MATRIZASPECTOS[],3,FALSE)))</f>
        <v>Generación de residuos</v>
      </c>
      <c r="D340" s="133" t="str">
        <f>IF(A340="","",(VLOOKUP(A340,MATRIZASPECTOS[],4,FALSE)))</f>
        <v>Aprovechamiento de residuos reutilizables</v>
      </c>
      <c r="E340" s="108" t="str">
        <f>IF(A340="","",(VLOOKUP(A340,MATRIZASPECTOS[],6,FALSE)))</f>
        <v>PAR</v>
      </c>
      <c r="F340" s="109" t="str">
        <f>IF($A340="","",(VLOOKUP($A340,MATRIZASPECTOS[],7,FALSE)))</f>
        <v>Sede Central - Bogotá</v>
      </c>
      <c r="G340" s="109" t="str">
        <f>IF($A340="","",(VLOOKUP($A340,MATRIZASPECTOS[],8,FALSE)))</f>
        <v>Torre 4 - Piso 8</v>
      </c>
      <c r="H340" s="109" t="str">
        <f>IF($A340="","",(VLOOKUP($A340,MATRIZASPECTOS[],18,FALSE)))</f>
        <v>Positivo</v>
      </c>
      <c r="I340" s="135" t="str">
        <f>IF(A340="","",(VLOOKUP(A340,MATRIZASPECTOS[],19,FALSE)))</f>
        <v>Geológico - suelo</v>
      </c>
      <c r="J340" s="135" t="str">
        <f>IF(A340="","",(VLOOKUP(A340,MATRIZASPECTOS[],10,FALSE)))</f>
        <v>Normal</v>
      </c>
      <c r="K340" s="135" t="str">
        <f>IF($A340="","",(VLOOKUP($A340,MATRIZASPECTOS[],14,FALSE)))</f>
        <v>Residuos reutilizables (papel, cartón, vidrio, plástico rigido, plástico flexible)</v>
      </c>
      <c r="L340" s="134" t="str">
        <f>IF($A340="","",(VLOOKUP($A340,MATRIZASPECTOS[],15,FALSE)))</f>
        <v>3.3. Desarrollo de actividades de apoyo</v>
      </c>
      <c r="M340" s="164">
        <f>IF($A340="","",(VLOOKUP($A340,MATRIZASPECTOS[],26,FALSE)))</f>
        <v>15</v>
      </c>
      <c r="N340" s="161">
        <f>IF($A340="","",(VLOOKUP($A340,MATRIZASPECTOS[],44,FALSE)))</f>
        <v>15</v>
      </c>
      <c r="O340" s="161">
        <f>IF($A340="","",(VLOOKUP($A340,MATRIZASPECTOS[],62,FALSE)))</f>
        <v>9</v>
      </c>
      <c r="P340" s="135"/>
      <c r="Q340" s="135"/>
      <c r="R340" s="227"/>
    </row>
    <row r="341" spans="1:18" ht="39" thickBot="1" x14ac:dyDescent="0.3">
      <c r="A341" s="15">
        <v>338</v>
      </c>
      <c r="B341" s="18" t="str">
        <f>IF(A341="","",(VLOOKUP(A341,MATRIZASPECTOS[],2,FALSE)))</f>
        <v>Gestión Financiera</v>
      </c>
      <c r="C341" s="18" t="str">
        <f>IF(A341="","",(VLOOKUP(A341,MATRIZASPECTOS[],3,FALSE)))</f>
        <v>Generación de residuos</v>
      </c>
      <c r="D341" s="133" t="str">
        <f>IF(A341="","",(VLOOKUP(A341,MATRIZASPECTOS[],4,FALSE)))</f>
        <v>Aprovechamiento de residuos recuperables</v>
      </c>
      <c r="E341" s="108" t="str">
        <f>IF(A341="","",(VLOOKUP(A341,MATRIZASPECTOS[],6,FALSE)))</f>
        <v>PAR</v>
      </c>
      <c r="F341" s="109" t="str">
        <f>IF($A341="","",(VLOOKUP($A341,MATRIZASPECTOS[],7,FALSE)))</f>
        <v>Sede Central - Bogotá</v>
      </c>
      <c r="G341" s="109" t="str">
        <f>IF($A341="","",(VLOOKUP($A341,MATRIZASPECTOS[],8,FALSE)))</f>
        <v>Torre 4 - Piso 8</v>
      </c>
      <c r="H341" s="109" t="str">
        <f>IF($A341="","",(VLOOKUP($A341,MATRIZASPECTOS[],18,FALSE)))</f>
        <v>Positivo</v>
      </c>
      <c r="I341" s="135" t="str">
        <f>IF(A341="","",(VLOOKUP(A341,MATRIZASPECTOS[],19,FALSE)))</f>
        <v>Geológico - suelo</v>
      </c>
      <c r="J341" s="135" t="str">
        <f>IF(A341="","",(VLOOKUP(A341,MATRIZASPECTOS[],10,FALSE)))</f>
        <v>Normal</v>
      </c>
      <c r="K341" s="135" t="str">
        <f>IF($A341="","",(VLOOKUP($A341,MATRIZASPECTOS[],14,FALSE)))</f>
        <v>Residuos recuperables (aleaciones de distintos metales)</v>
      </c>
      <c r="L341" s="134" t="str">
        <f>IF($A341="","",(VLOOKUP($A341,MATRIZASPECTOS[],15,FALSE)))</f>
        <v>3.3. Desarrollo de actividades de apoyo</v>
      </c>
      <c r="M341" s="164">
        <f>IF($A341="","",(VLOOKUP($A341,MATRIZASPECTOS[],26,FALSE)))</f>
        <v>15</v>
      </c>
      <c r="N341" s="161">
        <f>IF($A341="","",(VLOOKUP($A341,MATRIZASPECTOS[],44,FALSE)))</f>
        <v>15</v>
      </c>
      <c r="O341" s="161">
        <f>IF($A341="","",(VLOOKUP($A341,MATRIZASPECTOS[],62,FALSE)))</f>
        <v>9</v>
      </c>
      <c r="P341" s="135"/>
      <c r="Q341" s="135"/>
      <c r="R341" s="227"/>
    </row>
    <row r="342" spans="1:18" ht="45.75" thickBot="1" x14ac:dyDescent="0.3">
      <c r="A342" s="15">
        <v>339</v>
      </c>
      <c r="B342" s="18" t="str">
        <f>IF(A342="","",(VLOOKUP(A342,MATRIZASPECTOS[],2,FALSE)))</f>
        <v>Gestión Financiera</v>
      </c>
      <c r="C342" s="18" t="str">
        <f>IF(A342="","",(VLOOKUP(A342,MATRIZASPECTOS[],3,FALSE)))</f>
        <v>Generación de residuos</v>
      </c>
      <c r="D342" s="133" t="str">
        <f>IF(A342="","",(VLOOKUP(A342,MATRIZASPECTOS[],4,FALSE)))</f>
        <v>Contaminación por generación de residuos de aparatos eléctricos y electrónicos</v>
      </c>
      <c r="E342" s="108" t="str">
        <f>IF(A342="","",(VLOOKUP(A342,MATRIZASPECTOS[],6,FALSE)))</f>
        <v>PAR</v>
      </c>
      <c r="F342" s="109" t="str">
        <f>IF($A342="","",(VLOOKUP($A342,MATRIZASPECTOS[],7,FALSE)))</f>
        <v>Sede Central - Bogotá</v>
      </c>
      <c r="G342" s="109" t="str">
        <f>IF($A342="","",(VLOOKUP($A342,MATRIZASPECTOS[],8,FALSE)))</f>
        <v>Torre 4 - Piso 8</v>
      </c>
      <c r="H342" s="109" t="str">
        <f>IF($A342="","",(VLOOKUP($A342,MATRIZASPECTOS[],18,FALSE)))</f>
        <v>Negativo</v>
      </c>
      <c r="I342" s="135" t="str">
        <f>IF(A342="","",(VLOOKUP(A342,MATRIZASPECTOS[],19,FALSE)))</f>
        <v>Geológico - suelo</v>
      </c>
      <c r="J342" s="135" t="str">
        <f>IF(A342="","",(VLOOKUP(A342,MATRIZASPECTOS[],10,FALSE)))</f>
        <v>Normal</v>
      </c>
      <c r="K342" s="135" t="str">
        <f>IF($A342="","",(VLOOKUP($A342,MATRIZASPECTOS[],14,FALSE)))</f>
        <v>Residuos de aparatos eléctricos y electrónicos</v>
      </c>
      <c r="L342" s="134" t="str">
        <f>IF($A342="","",(VLOOKUP($A342,MATRIZASPECTOS[],15,FALSE)))</f>
        <v>3.3. Desarrollo de actividades de apoyo</v>
      </c>
      <c r="M342" s="164">
        <f>IF($A342="","",(VLOOKUP($A342,MATRIZASPECTOS[],26,FALSE)))</f>
        <v>25</v>
      </c>
      <c r="N342" s="161">
        <f>IF($A342="","",(VLOOKUP($A342,MATRIZASPECTOS[],44,FALSE)))</f>
        <v>25</v>
      </c>
      <c r="O342" s="161">
        <f>IF($A342="","",(VLOOKUP($A342,MATRIZASPECTOS[],62,FALSE)))</f>
        <v>25</v>
      </c>
      <c r="P342" s="135"/>
      <c r="Q342" s="135"/>
      <c r="R342" s="227"/>
    </row>
    <row r="343" spans="1:18" ht="39" thickBot="1" x14ac:dyDescent="0.3">
      <c r="A343" s="15">
        <v>340</v>
      </c>
      <c r="B343" s="18" t="str">
        <f>IF(A343="","",(VLOOKUP(A343,MATRIZASPECTOS[],2,FALSE)))</f>
        <v>Gestión Financiera</v>
      </c>
      <c r="C343" s="18" t="str">
        <f>IF(A343="","",(VLOOKUP(A343,MATRIZASPECTOS[],3,FALSE)))</f>
        <v>Consumo de materias primas e insumos</v>
      </c>
      <c r="D343" s="133" t="str">
        <f>IF(A343="","",(VLOOKUP(A343,MATRIZASPECTOS[],4,FALSE)))</f>
        <v>Agotamiento de los recursos naturales no renovables</v>
      </c>
      <c r="E343" s="108" t="str">
        <f>IF(A343="","",(VLOOKUP(A343,MATRIZASPECTOS[],6,FALSE)))</f>
        <v>PAR</v>
      </c>
      <c r="F343" s="109" t="str">
        <f>IF($A343="","",(VLOOKUP($A343,MATRIZASPECTOS[],7,FALSE)))</f>
        <v>Sede Central - Bogotá</v>
      </c>
      <c r="G343" s="109" t="str">
        <f>IF($A343="","",(VLOOKUP($A343,MATRIZASPECTOS[],8,FALSE)))</f>
        <v>Torre 4 - Piso 8</v>
      </c>
      <c r="H343" s="109" t="str">
        <f>IF($A343="","",(VLOOKUP($A343,MATRIZASPECTOS[],18,FALSE)))</f>
        <v>Negativo</v>
      </c>
      <c r="I343" s="135" t="str">
        <f>IF(A343="","",(VLOOKUP(A343,MATRIZASPECTOS[],19,FALSE)))</f>
        <v>Biológico - biodiversidad</v>
      </c>
      <c r="J343" s="135" t="str">
        <f>IF(A343="","",(VLOOKUP(A343,MATRIZASPECTOS[],10,FALSE)))</f>
        <v>Anormal</v>
      </c>
      <c r="K343" s="135" t="str">
        <f>IF($A343="","",(VLOOKUP($A343,MATRIZASPECTOS[],14,FALSE)))</f>
        <v>Combustible para planta generadora de energía eléctrica</v>
      </c>
      <c r="L343" s="134" t="str">
        <f>IF($A343="","",(VLOOKUP($A343,MATRIZASPECTOS[],15,FALSE)))</f>
        <v>3.3. Desarrollo de actividades de apoyo</v>
      </c>
      <c r="M343" s="164">
        <f>IF($A343="","",(VLOOKUP($A343,MATRIZASPECTOS[],26,FALSE)))</f>
        <v>9</v>
      </c>
      <c r="N343" s="161">
        <f>IF($A343="","",(VLOOKUP($A343,MATRIZASPECTOS[],44,FALSE)))</f>
        <v>9</v>
      </c>
      <c r="O343" s="161">
        <f>IF($A343="","",(VLOOKUP($A343,MATRIZASPECTOS[],62,FALSE)))</f>
        <v>9</v>
      </c>
      <c r="P343" s="135"/>
      <c r="Q343" s="135"/>
      <c r="R343" s="227"/>
    </row>
    <row r="344" spans="1:18" ht="39" thickBot="1" x14ac:dyDescent="0.3">
      <c r="A344" s="15">
        <v>341</v>
      </c>
      <c r="B344" s="18" t="str">
        <f>IF(A344="","",(VLOOKUP(A344,MATRIZASPECTOS[],2,FALSE)))</f>
        <v>Gestión Financiera</v>
      </c>
      <c r="C344" s="18" t="str">
        <f>IF(A344="","",(VLOOKUP(A344,MATRIZASPECTOS[],3,FALSE)))</f>
        <v>Generación de emisiones</v>
      </c>
      <c r="D344" s="133" t="str">
        <f>IF(A344="","",(VLOOKUP(A344,MATRIZASPECTOS[],4,FALSE)))</f>
        <v>Contaminación por emisión de contaminantes criterio</v>
      </c>
      <c r="E344" s="108" t="str">
        <f>IF(A344="","",(VLOOKUP(A344,MATRIZASPECTOS[],6,FALSE)))</f>
        <v>PAR</v>
      </c>
      <c r="F344" s="109" t="str">
        <f>IF($A344="","",(VLOOKUP($A344,MATRIZASPECTOS[],7,FALSE)))</f>
        <v>Sede Central - Bogotá</v>
      </c>
      <c r="G344" s="109" t="str">
        <f>IF($A344="","",(VLOOKUP($A344,MATRIZASPECTOS[],8,FALSE)))</f>
        <v>Torre 4 - Piso 8</v>
      </c>
      <c r="H344" s="109" t="str">
        <f>IF($A344="","",(VLOOKUP($A344,MATRIZASPECTOS[],18,FALSE)))</f>
        <v>Negativo</v>
      </c>
      <c r="I344" s="135" t="str">
        <f>IF(A344="","",(VLOOKUP(A344,MATRIZASPECTOS[],19,FALSE)))</f>
        <v>Atmosférico - aire</v>
      </c>
      <c r="J344" s="135" t="str">
        <f>IF(A344="","",(VLOOKUP(A344,MATRIZASPECTOS[],10,FALSE)))</f>
        <v>Anormal</v>
      </c>
      <c r="K344" s="135" t="str">
        <f>IF($A344="","",(VLOOKUP($A344,MATRIZASPECTOS[],14,FALSE)))</f>
        <v>Emisión por combustión de planta generadora de energía eléctrica</v>
      </c>
      <c r="L344" s="134" t="str">
        <f>IF($A344="","",(VLOOKUP($A344,MATRIZASPECTOS[],15,FALSE)))</f>
        <v>3.3. Desarrollo de actividades de apoyo</v>
      </c>
      <c r="M344" s="164">
        <f>IF($A344="","",(VLOOKUP($A344,MATRIZASPECTOS[],26,FALSE)))</f>
        <v>9</v>
      </c>
      <c r="N344" s="161">
        <f>IF($A344="","",(VLOOKUP($A344,MATRIZASPECTOS[],44,FALSE)))</f>
        <v>9</v>
      </c>
      <c r="O344" s="161">
        <f>IF($A344="","",(VLOOKUP($A344,MATRIZASPECTOS[],62,FALSE)))</f>
        <v>9</v>
      </c>
      <c r="P344" s="135"/>
      <c r="Q344" s="135"/>
      <c r="R344" s="227"/>
    </row>
    <row r="345" spans="1:18" ht="39" thickBot="1" x14ac:dyDescent="0.3">
      <c r="A345" s="15">
        <v>342</v>
      </c>
      <c r="B345" s="18" t="str">
        <f>IF(A345="","",(VLOOKUP(A345,MATRIZASPECTOS[],2,FALSE)))</f>
        <v>Gestión Financiera</v>
      </c>
      <c r="C345" s="18" t="str">
        <f>IF(A345="","",(VLOOKUP(A345,MATRIZASPECTOS[],3,FALSE)))</f>
        <v>Generación de emisiones</v>
      </c>
      <c r="D345" s="133" t="str">
        <f>IF(A345="","",(VLOOKUP(A345,MATRIZASPECTOS[],4,FALSE)))</f>
        <v>Contaminación por emisión de ruido</v>
      </c>
      <c r="E345" s="108" t="str">
        <f>IF(A345="","",(VLOOKUP(A345,MATRIZASPECTOS[],6,FALSE)))</f>
        <v>PAR</v>
      </c>
      <c r="F345" s="109" t="str">
        <f>IF($A345="","",(VLOOKUP($A345,MATRIZASPECTOS[],7,FALSE)))</f>
        <v>Sede Central - Bogotá</v>
      </c>
      <c r="G345" s="109" t="str">
        <f>IF($A345="","",(VLOOKUP($A345,MATRIZASPECTOS[],8,FALSE)))</f>
        <v>Torre 4 - Piso 8</v>
      </c>
      <c r="H345" s="109" t="str">
        <f>IF($A345="","",(VLOOKUP($A345,MATRIZASPECTOS[],18,FALSE)))</f>
        <v>Negativo</v>
      </c>
      <c r="I345" s="135" t="str">
        <f>IF(A345="","",(VLOOKUP(A345,MATRIZASPECTOS[],19,FALSE)))</f>
        <v>Atmosférico - aire</v>
      </c>
      <c r="J345" s="135" t="str">
        <f>IF(A345="","",(VLOOKUP(A345,MATRIZASPECTOS[],10,FALSE)))</f>
        <v>Anormal</v>
      </c>
      <c r="K345" s="135" t="str">
        <f>IF($A345="","",(VLOOKUP($A345,MATRIZASPECTOS[],14,FALSE)))</f>
        <v>Ruido por funcionamiento de planta generadora de energía eléctrica</v>
      </c>
      <c r="L345" s="134" t="str">
        <f>IF($A345="","",(VLOOKUP($A345,MATRIZASPECTOS[],15,FALSE)))</f>
        <v>3.3. Desarrollo de actividades de apoyo</v>
      </c>
      <c r="M345" s="164">
        <f>IF($A345="","",(VLOOKUP($A345,MATRIZASPECTOS[],26,FALSE)))</f>
        <v>3</v>
      </c>
      <c r="N345" s="161">
        <f>IF($A345="","",(VLOOKUP($A345,MATRIZASPECTOS[],44,FALSE)))</f>
        <v>3</v>
      </c>
      <c r="O345" s="161">
        <f>IF($A345="","",(VLOOKUP($A345,MATRIZASPECTOS[],62,FALSE)))</f>
        <v>3</v>
      </c>
      <c r="P345" s="135"/>
      <c r="Q345" s="135"/>
      <c r="R345" s="227"/>
    </row>
    <row r="346" spans="1:18" ht="27.75" thickBot="1" x14ac:dyDescent="0.3">
      <c r="A346" s="15">
        <v>343</v>
      </c>
      <c r="B346" s="18" t="str">
        <f>IF(A346="","",(VLOOKUP(A346,MATRIZASPECTOS[],2,FALSE)))</f>
        <v>Gestión Financiera</v>
      </c>
      <c r="C346" s="18" t="str">
        <f>IF(A346="","",(VLOOKUP(A346,MATRIZASPECTOS[],3,FALSE)))</f>
        <v>Generación de residuos</v>
      </c>
      <c r="D346" s="133" t="str">
        <f>IF(A346="","",(VLOOKUP(A346,MATRIZASPECTOS[],4,FALSE)))</f>
        <v>Contaminación por generación de residuos ordinarios</v>
      </c>
      <c r="E346" s="108" t="str">
        <f>IF(A346="","",(VLOOKUP(A346,MATRIZASPECTOS[],6,FALSE)))</f>
        <v>PAR</v>
      </c>
      <c r="F346" s="109" t="str">
        <f>IF($A346="","",(VLOOKUP($A346,MATRIZASPECTOS[],7,FALSE)))</f>
        <v>Sede Central - Bogotá</v>
      </c>
      <c r="G346" s="109" t="str">
        <f>IF($A346="","",(VLOOKUP($A346,MATRIZASPECTOS[],8,FALSE)))</f>
        <v>Torre 4 - Piso 8</v>
      </c>
      <c r="H346" s="109" t="str">
        <f>IF($A346="","",(VLOOKUP($A346,MATRIZASPECTOS[],18,FALSE)))</f>
        <v>Negativo</v>
      </c>
      <c r="I346" s="135" t="str">
        <f>IF(A346="","",(VLOOKUP(A346,MATRIZASPECTOS[],19,FALSE)))</f>
        <v>Geológico - suelo</v>
      </c>
      <c r="J346" s="135" t="str">
        <f>IF(A346="","",(VLOOKUP(A346,MATRIZASPECTOS[],10,FALSE)))</f>
        <v>Anormal</v>
      </c>
      <c r="K346" s="135" t="str">
        <f>IF($A346="","",(VLOOKUP($A346,MATRIZASPECTOS[],14,FALSE)))</f>
        <v>Residuos ordinarios</v>
      </c>
      <c r="L346" s="134" t="str">
        <f>IF($A346="","",(VLOOKUP($A346,MATRIZASPECTOS[],15,FALSE)))</f>
        <v>3.3. Desarrollo de actividades de apoyo</v>
      </c>
      <c r="M346" s="164">
        <f>IF($A346="","",(VLOOKUP($A346,MATRIZASPECTOS[],26,FALSE)))</f>
        <v>25</v>
      </c>
      <c r="N346" s="161">
        <f>IF($A346="","",(VLOOKUP($A346,MATRIZASPECTOS[],44,FALSE)))</f>
        <v>19.072164948453608</v>
      </c>
      <c r="O346" s="161">
        <f>IF($A346="","",(VLOOKUP($A346,MATRIZASPECTOS[],62,FALSE)))</f>
        <v>6.2956735977634128</v>
      </c>
      <c r="P346" s="135"/>
      <c r="Q346" s="135"/>
      <c r="R346" s="227"/>
    </row>
    <row r="347" spans="1:18" ht="27.75" thickBot="1" x14ac:dyDescent="0.3">
      <c r="A347" s="15">
        <v>344</v>
      </c>
      <c r="B347" s="18" t="str">
        <f>IF(A347="","",(VLOOKUP(A347,MATRIZASPECTOS[],2,FALSE)))</f>
        <v>Gestión Financiera</v>
      </c>
      <c r="C347" s="18" t="str">
        <f>IF(A347="","",(VLOOKUP(A347,MATRIZASPECTOS[],3,FALSE)))</f>
        <v>Generación de residuos</v>
      </c>
      <c r="D347" s="133" t="str">
        <f>IF(A347="","",(VLOOKUP(A347,MATRIZASPECTOS[],4,FALSE)))</f>
        <v>Contaminación por generación de residuos ordinarios</v>
      </c>
      <c r="E347" s="108" t="str">
        <f>IF(A347="","",(VLOOKUP(A347,MATRIZASPECTOS[],6,FALSE)))</f>
        <v>PAR</v>
      </c>
      <c r="F347" s="109" t="str">
        <f>IF($A347="","",(VLOOKUP($A347,MATRIZASPECTOS[],7,FALSE)))</f>
        <v>Sede Central - Bogotá</v>
      </c>
      <c r="G347" s="109" t="str">
        <f>IF($A347="","",(VLOOKUP($A347,MATRIZASPECTOS[],8,FALSE)))</f>
        <v>Torre 4 - Piso 8</v>
      </c>
      <c r="H347" s="109" t="str">
        <f>IF($A347="","",(VLOOKUP($A347,MATRIZASPECTOS[],18,FALSE)))</f>
        <v>Negativo</v>
      </c>
      <c r="I347" s="135" t="str">
        <f>IF(A347="","",(VLOOKUP(A347,MATRIZASPECTOS[],19,FALSE)))</f>
        <v>Geológico - suelo</v>
      </c>
      <c r="J347" s="135" t="str">
        <f>IF(A347="","",(VLOOKUP(A347,MATRIZASPECTOS[],10,FALSE)))</f>
        <v>Situación de emergencia</v>
      </c>
      <c r="K347" s="135" t="str">
        <f>IF($A347="","",(VLOOKUP($A347,MATRIZASPECTOS[],14,FALSE)))</f>
        <v>Residuos ordinarios</v>
      </c>
      <c r="L347" s="134" t="str">
        <f>IF($A347="","",(VLOOKUP($A347,MATRIZASPECTOS[],15,FALSE)))</f>
        <v>3.3. Desarrollo de actividades de apoyo</v>
      </c>
      <c r="M347" s="164">
        <f>IF($A347="","",(VLOOKUP($A347,MATRIZASPECTOS[],26,FALSE)))</f>
        <v>25</v>
      </c>
      <c r="N347" s="161">
        <f>IF($A347="","",(VLOOKUP($A347,MATRIZASPECTOS[],44,FALSE)))</f>
        <v>19.072164948453608</v>
      </c>
      <c r="O347" s="161">
        <f>IF($A347="","",(VLOOKUP($A347,MATRIZASPECTOS[],62,FALSE)))</f>
        <v>6.2956735977634128</v>
      </c>
      <c r="P347" s="135"/>
      <c r="Q347" s="135"/>
      <c r="R347" s="227"/>
    </row>
    <row r="348" spans="1:18" ht="51.75" thickBot="1" x14ac:dyDescent="0.3">
      <c r="A348" s="15">
        <v>345</v>
      </c>
      <c r="B348" s="18" t="str">
        <f>IF(A348="","",(VLOOKUP(A348,MATRIZASPECTOS[],2,FALSE)))</f>
        <v>Gestión Financiera</v>
      </c>
      <c r="C348" s="18" t="str">
        <f>IF(A348="","",(VLOOKUP(A348,MATRIZASPECTOS[],3,FALSE)))</f>
        <v>Generación de residuos</v>
      </c>
      <c r="D348" s="133" t="str">
        <f>IF(A348="","",(VLOOKUP(A348,MATRIZASPECTOS[],4,FALSE)))</f>
        <v>Contaminación por generación de residuos recuperables</v>
      </c>
      <c r="E348" s="108" t="str">
        <f>IF(A348="","",(VLOOKUP(A348,MATRIZASPECTOS[],6,FALSE)))</f>
        <v>PAR</v>
      </c>
      <c r="F348" s="109" t="str">
        <f>IF($A348="","",(VLOOKUP($A348,MATRIZASPECTOS[],7,FALSE)))</f>
        <v>Sede Central - Bogotá</v>
      </c>
      <c r="G348" s="109" t="str">
        <f>IF($A348="","",(VLOOKUP($A348,MATRIZASPECTOS[],8,FALSE)))</f>
        <v>Torre 4 - Piso 8</v>
      </c>
      <c r="H348" s="109" t="str">
        <f>IF($A348="","",(VLOOKUP($A348,MATRIZASPECTOS[],18,FALSE)))</f>
        <v>Negativo</v>
      </c>
      <c r="I348" s="135" t="str">
        <f>IF(A348="","",(VLOOKUP(A348,MATRIZASPECTOS[],19,FALSE)))</f>
        <v>Geológico - suelo</v>
      </c>
      <c r="J348" s="135" t="str">
        <f>IF(A348="","",(VLOOKUP(A348,MATRIZASPECTOS[],10,FALSE)))</f>
        <v>Situación de emergencia</v>
      </c>
      <c r="K348" s="135" t="str">
        <f>IF($A348="","",(VLOOKUP($A348,MATRIZASPECTOS[],14,FALSE)))</f>
        <v>Residuos reutilizables (papel, cartón, vidrio, plástico rigido, plástico flexible)</v>
      </c>
      <c r="L348" s="134" t="str">
        <f>IF($A348="","",(VLOOKUP($A348,MATRIZASPECTOS[],15,FALSE)))</f>
        <v>3.3. Desarrollo de actividades de apoyo</v>
      </c>
      <c r="M348" s="164">
        <f>IF($A348="","",(VLOOKUP($A348,MATRIZASPECTOS[],26,FALSE)))</f>
        <v>15</v>
      </c>
      <c r="N348" s="161">
        <f>IF($A348="","",(VLOOKUP($A348,MATRIZASPECTOS[],44,FALSE)))</f>
        <v>15</v>
      </c>
      <c r="O348" s="161">
        <f>IF($A348="","",(VLOOKUP($A348,MATRIZASPECTOS[],62,FALSE)))</f>
        <v>15</v>
      </c>
      <c r="P348" s="135"/>
      <c r="Q348" s="135"/>
      <c r="R348" s="227"/>
    </row>
    <row r="349" spans="1:18" ht="39" thickBot="1" x14ac:dyDescent="0.3">
      <c r="A349" s="15">
        <v>346</v>
      </c>
      <c r="B349" s="18" t="str">
        <f>IF(A349="","",(VLOOKUP(A349,MATRIZASPECTOS[],2,FALSE)))</f>
        <v>Gestión Financiera</v>
      </c>
      <c r="C349" s="18" t="str">
        <f>IF(A349="","",(VLOOKUP(A349,MATRIZASPECTOS[],3,FALSE)))</f>
        <v>Generación de residuos</v>
      </c>
      <c r="D349" s="133" t="str">
        <f>IF(A349="","",(VLOOKUP(A349,MATRIZASPECTOS[],4,FALSE)))</f>
        <v>Contaminación por generación de residuos reutilizables</v>
      </c>
      <c r="E349" s="108" t="str">
        <f>IF(A349="","",(VLOOKUP(A349,MATRIZASPECTOS[],6,FALSE)))</f>
        <v>PAR</v>
      </c>
      <c r="F349" s="109" t="str">
        <f>IF($A349="","",(VLOOKUP($A349,MATRIZASPECTOS[],7,FALSE)))</f>
        <v>Sede Central - Bogotá</v>
      </c>
      <c r="G349" s="109" t="str">
        <f>IF($A349="","",(VLOOKUP($A349,MATRIZASPECTOS[],8,FALSE)))</f>
        <v>Torre 4 - Piso 8</v>
      </c>
      <c r="H349" s="109" t="str">
        <f>IF($A349="","",(VLOOKUP($A349,MATRIZASPECTOS[],18,FALSE)))</f>
        <v>Negativo</v>
      </c>
      <c r="I349" s="135" t="str">
        <f>IF(A349="","",(VLOOKUP(A349,MATRIZASPECTOS[],19,FALSE)))</f>
        <v>Geológico - suelo</v>
      </c>
      <c r="J349" s="135" t="str">
        <f>IF(A349="","",(VLOOKUP(A349,MATRIZASPECTOS[],10,FALSE)))</f>
        <v>Situación de emergencia</v>
      </c>
      <c r="K349" s="135" t="str">
        <f>IF($A349="","",(VLOOKUP($A349,MATRIZASPECTOS[],14,FALSE)))</f>
        <v>Residuos recuperables (aleaciones de distintos metales)</v>
      </c>
      <c r="L349" s="134" t="str">
        <f>IF($A349="","",(VLOOKUP($A349,MATRIZASPECTOS[],15,FALSE)))</f>
        <v>3.3. Desarrollo de actividades de apoyo</v>
      </c>
      <c r="M349" s="164">
        <f>IF($A349="","",(VLOOKUP($A349,MATRIZASPECTOS[],26,FALSE)))</f>
        <v>15</v>
      </c>
      <c r="N349" s="161">
        <f>IF($A349="","",(VLOOKUP($A349,MATRIZASPECTOS[],44,FALSE)))</f>
        <v>15</v>
      </c>
      <c r="O349" s="161">
        <f>IF($A349="","",(VLOOKUP($A349,MATRIZASPECTOS[],62,FALSE)))</f>
        <v>15</v>
      </c>
      <c r="P349" s="135"/>
      <c r="Q349" s="135"/>
      <c r="R349" s="227"/>
    </row>
    <row r="350" spans="1:18" ht="45.75" thickBot="1" x14ac:dyDescent="0.3">
      <c r="A350" s="15">
        <v>347</v>
      </c>
      <c r="B350" s="18" t="str">
        <f>IF(A350="","",(VLOOKUP(A350,MATRIZASPECTOS[],2,FALSE)))</f>
        <v>Gestión Financiera</v>
      </c>
      <c r="C350" s="18" t="str">
        <f>IF(A350="","",(VLOOKUP(A350,MATRIZASPECTOS[],3,FALSE)))</f>
        <v>Generación de residuos</v>
      </c>
      <c r="D350" s="133" t="str">
        <f>IF(A350="","",(VLOOKUP(A350,MATRIZASPECTOS[],4,FALSE)))</f>
        <v>Contaminación por generación de residuos de aparatos eléctricos y electrónicos</v>
      </c>
      <c r="E350" s="108" t="str">
        <f>IF(A350="","",(VLOOKUP(A350,MATRIZASPECTOS[],6,FALSE)))</f>
        <v>PAR</v>
      </c>
      <c r="F350" s="109" t="str">
        <f>IF($A350="","",(VLOOKUP($A350,MATRIZASPECTOS[],7,FALSE)))</f>
        <v>Sede Central - Bogotá</v>
      </c>
      <c r="G350" s="109" t="str">
        <f>IF($A350="","",(VLOOKUP($A350,MATRIZASPECTOS[],8,FALSE)))</f>
        <v>Torre 4 - Piso 8</v>
      </c>
      <c r="H350" s="109" t="str">
        <f>IF($A350="","",(VLOOKUP($A350,MATRIZASPECTOS[],18,FALSE)))</f>
        <v>Negativo</v>
      </c>
      <c r="I350" s="135" t="str">
        <f>IF(A350="","",(VLOOKUP(A350,MATRIZASPECTOS[],19,FALSE)))</f>
        <v>Geológico - suelo</v>
      </c>
      <c r="J350" s="135" t="str">
        <f>IF(A350="","",(VLOOKUP(A350,MATRIZASPECTOS[],10,FALSE)))</f>
        <v>Situación de emergencia</v>
      </c>
      <c r="K350" s="135" t="str">
        <f>IF($A350="","",(VLOOKUP($A350,MATRIZASPECTOS[],14,FALSE)))</f>
        <v>Residuos de aparatos eléctricos y electrónicos</v>
      </c>
      <c r="L350" s="134" t="str">
        <f>IF($A350="","",(VLOOKUP($A350,MATRIZASPECTOS[],15,FALSE)))</f>
        <v>3.3. Desarrollo de actividades de apoyo</v>
      </c>
      <c r="M350" s="164">
        <f>IF($A350="","",(VLOOKUP($A350,MATRIZASPECTOS[],26,FALSE)))</f>
        <v>15</v>
      </c>
      <c r="N350" s="161">
        <f>IF($A350="","",(VLOOKUP($A350,MATRIZASPECTOS[],44,FALSE)))</f>
        <v>15</v>
      </c>
      <c r="O350" s="161">
        <f>IF($A350="","",(VLOOKUP($A350,MATRIZASPECTOS[],62,FALSE)))</f>
        <v>15</v>
      </c>
      <c r="P350" s="135"/>
      <c r="Q350" s="135"/>
      <c r="R350" s="227"/>
    </row>
    <row r="351" spans="1:18" ht="27.75" thickBot="1" x14ac:dyDescent="0.3">
      <c r="A351" s="15">
        <v>348</v>
      </c>
      <c r="B351" s="18" t="str">
        <f>IF(A351="","",(VLOOKUP(A351,MATRIZASPECTOS[],2,FALSE)))</f>
        <v>Gestión Financiera</v>
      </c>
      <c r="C351" s="18" t="str">
        <f>IF(A351="","",(VLOOKUP(A351,MATRIZASPECTOS[],3,FALSE)))</f>
        <v>Generación de residuos</v>
      </c>
      <c r="D351" s="133" t="str">
        <f>IF(A351="","",(VLOOKUP(A351,MATRIZASPECTOS[],4,FALSE)))</f>
        <v>Contaminación por generación de residuos de escombro</v>
      </c>
      <c r="E351" s="108" t="str">
        <f>IF(A351="","",(VLOOKUP(A351,MATRIZASPECTOS[],6,FALSE)))</f>
        <v>PAR</v>
      </c>
      <c r="F351" s="109" t="str">
        <f>IF($A351="","",(VLOOKUP($A351,MATRIZASPECTOS[],7,FALSE)))</f>
        <v>Sede Central - Bogotá</v>
      </c>
      <c r="G351" s="109" t="str">
        <f>IF($A351="","",(VLOOKUP($A351,MATRIZASPECTOS[],8,FALSE)))</f>
        <v>Torre 4 - Piso 8</v>
      </c>
      <c r="H351" s="109" t="str">
        <f>IF($A351="","",(VLOOKUP($A351,MATRIZASPECTOS[],18,FALSE)))</f>
        <v>Negativo</v>
      </c>
      <c r="I351" s="135" t="str">
        <f>IF(A351="","",(VLOOKUP(A351,MATRIZASPECTOS[],19,FALSE)))</f>
        <v>Geológico - suelo</v>
      </c>
      <c r="J351" s="135" t="str">
        <f>IF(A351="","",(VLOOKUP(A351,MATRIZASPECTOS[],10,FALSE)))</f>
        <v>Situación de emergencia</v>
      </c>
      <c r="K351" s="135" t="str">
        <f>IF($A351="","",(VLOOKUP($A351,MATRIZASPECTOS[],14,FALSE)))</f>
        <v>Residuos de escombro</v>
      </c>
      <c r="L351" s="134" t="str">
        <f>IF($A351="","",(VLOOKUP($A351,MATRIZASPECTOS[],15,FALSE)))</f>
        <v>3.3. Desarrollo de actividades de apoyo</v>
      </c>
      <c r="M351" s="164">
        <f>IF($A351="","",(VLOOKUP($A351,MATRIZASPECTOS[],26,FALSE)))</f>
        <v>5</v>
      </c>
      <c r="N351" s="161">
        <f>IF($A351="","",(VLOOKUP($A351,MATRIZASPECTOS[],44,FALSE)))</f>
        <v>5</v>
      </c>
      <c r="O351" s="161">
        <f>IF($A351="","",(VLOOKUP($A351,MATRIZASPECTOS[],62,FALSE)))</f>
        <v>5</v>
      </c>
      <c r="P351" s="135"/>
      <c r="Q351" s="135"/>
      <c r="R351" s="227"/>
    </row>
    <row r="352" spans="1:18" ht="27.75" thickBot="1" x14ac:dyDescent="0.3">
      <c r="A352" s="15">
        <v>349</v>
      </c>
      <c r="B352" s="18" t="str">
        <f>IF(A352="","",(VLOOKUP(A352,MATRIZASPECTOS[],2,FALSE)))</f>
        <v>Gestión Financiera</v>
      </c>
      <c r="C352" s="18" t="str">
        <f>IF(A352="","",(VLOOKUP(A352,MATRIZASPECTOS[],3,FALSE)))</f>
        <v>Generación de residuos</v>
      </c>
      <c r="D352" s="133" t="str">
        <f>IF(A352="","",(VLOOKUP(A352,MATRIZASPECTOS[],4,FALSE)))</f>
        <v>Contaminación por generación de residuos peligrosos</v>
      </c>
      <c r="E352" s="108" t="str">
        <f>IF(A352="","",(VLOOKUP(A352,MATRIZASPECTOS[],6,FALSE)))</f>
        <v>PAR</v>
      </c>
      <c r="F352" s="109" t="str">
        <f>IF($A352="","",(VLOOKUP($A352,MATRIZASPECTOS[],7,FALSE)))</f>
        <v>Sede Central - Bogotá</v>
      </c>
      <c r="G352" s="109" t="str">
        <f>IF($A352="","",(VLOOKUP($A352,MATRIZASPECTOS[],8,FALSE)))</f>
        <v>Torre 4 - Piso 8</v>
      </c>
      <c r="H352" s="109" t="str">
        <f>IF($A352="","",(VLOOKUP($A352,MATRIZASPECTOS[],18,FALSE)))</f>
        <v>Negativo</v>
      </c>
      <c r="I352" s="135" t="str">
        <f>IF(A352="","",(VLOOKUP(A352,MATRIZASPECTOS[],19,FALSE)))</f>
        <v>Geológico - suelo</v>
      </c>
      <c r="J352" s="135" t="str">
        <f>IF(A352="","",(VLOOKUP(A352,MATRIZASPECTOS[],10,FALSE)))</f>
        <v>Situación de emergencia</v>
      </c>
      <c r="K352" s="135" t="str">
        <f>IF($A352="","",(VLOOKUP($A352,MATRIZASPECTOS[],14,FALSE)))</f>
        <v>Residuos infecciosos o de riesgo biológico</v>
      </c>
      <c r="L352" s="134" t="str">
        <f>IF($A352="","",(VLOOKUP($A352,MATRIZASPECTOS[],15,FALSE)))</f>
        <v>3.3. Desarrollo de actividades de apoyo</v>
      </c>
      <c r="M352" s="164">
        <f>IF($A352="","",(VLOOKUP($A352,MATRIZASPECTOS[],26,FALSE)))</f>
        <v>3</v>
      </c>
      <c r="N352" s="161">
        <f>IF($A352="","",(VLOOKUP($A352,MATRIZASPECTOS[],44,FALSE)))</f>
        <v>3</v>
      </c>
      <c r="O352" s="161">
        <f>IF($A352="","",(VLOOKUP($A352,MATRIZASPECTOS[],62,FALSE)))</f>
        <v>3</v>
      </c>
      <c r="P352" s="135"/>
      <c r="Q352" s="135"/>
      <c r="R352" s="227"/>
    </row>
    <row r="353" spans="1:18" ht="27.75" thickBot="1" x14ac:dyDescent="0.3">
      <c r="A353" s="15">
        <v>350</v>
      </c>
      <c r="B353" s="18" t="str">
        <f>IF(A353="","",(VLOOKUP(A353,MATRIZASPECTOS[],2,FALSE)))</f>
        <v>Administración de Tecnologías de la Información</v>
      </c>
      <c r="C353" s="18" t="str">
        <f>IF(A353="","",(VLOOKUP(A353,MATRIZASPECTOS[],3,FALSE)))</f>
        <v>Consumo del recurso hídrico</v>
      </c>
      <c r="D353" s="133" t="str">
        <f>IF(A353="","",(VLOOKUP(A353,MATRIZASPECTOS[],4,FALSE)))</f>
        <v>Agotamiento del recurso hídrico</v>
      </c>
      <c r="E353" s="108" t="str">
        <f>IF(A353="","",(VLOOKUP(A353,MATRIZASPECTOS[],6,FALSE)))</f>
        <v>PAR</v>
      </c>
      <c r="F353" s="109" t="str">
        <f>IF($A353="","",(VLOOKUP($A353,MATRIZASPECTOS[],7,FALSE)))</f>
        <v>Sede Central - Bogotá</v>
      </c>
      <c r="G353" s="109" t="str">
        <f>IF($A353="","",(VLOOKUP($A353,MATRIZASPECTOS[],8,FALSE)))</f>
        <v>Torre 4 - Piso 9</v>
      </c>
      <c r="H353" s="109" t="str">
        <f>IF($A353="","",(VLOOKUP($A353,MATRIZASPECTOS[],18,FALSE)))</f>
        <v>Negativo</v>
      </c>
      <c r="I353" s="135" t="str">
        <f>IF(A353="","",(VLOOKUP(A353,MATRIZASPECTOS[],19,FALSE)))</f>
        <v>Hidrológico - agua</v>
      </c>
      <c r="J353" s="135" t="str">
        <f>IF(A353="","",(VLOOKUP(A353,MATRIZASPECTOS[],10,FALSE)))</f>
        <v>Normal</v>
      </c>
      <c r="K353" s="135" t="str">
        <f>IF($A353="","",(VLOOKUP($A353,MATRIZASPECTOS[],14,FALSE)))</f>
        <v>Agua potable</v>
      </c>
      <c r="L353" s="134" t="str">
        <f>IF($A353="","",(VLOOKUP($A353,MATRIZASPECTOS[],15,FALSE)))</f>
        <v>3.3. Desarrollo de actividades de apoyo</v>
      </c>
      <c r="M353" s="164">
        <f>IF($A353="","",(VLOOKUP($A353,MATRIZASPECTOS[],26,FALSE)))</f>
        <v>9</v>
      </c>
      <c r="N353" s="161">
        <f>IF($A353="","",(VLOOKUP($A353,MATRIZASPECTOS[],44,FALSE)))</f>
        <v>9</v>
      </c>
      <c r="O353" s="161">
        <f>IF($A353="","",(VLOOKUP($A353,MATRIZASPECTOS[],62,FALSE)))</f>
        <v>1</v>
      </c>
      <c r="P353" s="135"/>
      <c r="Q353" s="135"/>
      <c r="R353" s="227"/>
    </row>
    <row r="354" spans="1:18" ht="27.75" thickBot="1" x14ac:dyDescent="0.3">
      <c r="A354" s="15">
        <v>351</v>
      </c>
      <c r="B354" s="18" t="str">
        <f>IF(A354="","",(VLOOKUP(A354,MATRIZASPECTOS[],2,FALSE)))</f>
        <v>Administración de Tecnologías de la Información</v>
      </c>
      <c r="C354" s="18" t="str">
        <f>IF(A354="","",(VLOOKUP(A354,MATRIZASPECTOS[],3,FALSE)))</f>
        <v>Consumo del recurso hídrico</v>
      </c>
      <c r="D354" s="133" t="str">
        <f>IF(A354="","",(VLOOKUP(A354,MATRIZASPECTOS[],4,FALSE)))</f>
        <v>Agotamiento del recurso hídrico</v>
      </c>
      <c r="E354" s="108" t="str">
        <f>IF(A354="","",(VLOOKUP(A354,MATRIZASPECTOS[],6,FALSE)))</f>
        <v>PAR</v>
      </c>
      <c r="F354" s="109" t="str">
        <f>IF($A354="","",(VLOOKUP($A354,MATRIZASPECTOS[],7,FALSE)))</f>
        <v>Sede Central - Bogotá</v>
      </c>
      <c r="G354" s="109" t="str">
        <f>IF($A354="","",(VLOOKUP($A354,MATRIZASPECTOS[],8,FALSE)))</f>
        <v>Torre 4 - Piso 9</v>
      </c>
      <c r="H354" s="109" t="str">
        <f>IF($A354="","",(VLOOKUP($A354,MATRIZASPECTOS[],18,FALSE)))</f>
        <v>Negativo</v>
      </c>
      <c r="I354" s="135" t="str">
        <f>IF(A354="","",(VLOOKUP(A354,MATRIZASPECTOS[],19,FALSE)))</f>
        <v>Hidrológico - agua</v>
      </c>
      <c r="J354" s="135" t="str">
        <f>IF(A354="","",(VLOOKUP(A354,MATRIZASPECTOS[],10,FALSE)))</f>
        <v>Normal</v>
      </c>
      <c r="K354" s="135" t="str">
        <f>IF($A354="","",(VLOOKUP($A354,MATRIZASPECTOS[],14,FALSE)))</f>
        <v>Agua no potable</v>
      </c>
      <c r="L354" s="134" t="str">
        <f>IF($A354="","",(VLOOKUP($A354,MATRIZASPECTOS[],15,FALSE)))</f>
        <v>3.3. Desarrollo de actividades de apoyo</v>
      </c>
      <c r="M354" s="164">
        <f>IF($A354="","",(VLOOKUP($A354,MATRIZASPECTOS[],26,FALSE)))</f>
        <v>1</v>
      </c>
      <c r="N354" s="161">
        <f>IF($A354="","",(VLOOKUP($A354,MATRIZASPECTOS[],44,FALSE)))</f>
        <v>1</v>
      </c>
      <c r="O354" s="161">
        <f>IF($A354="","",(VLOOKUP($A354,MATRIZASPECTOS[],62,FALSE)))</f>
        <v>3</v>
      </c>
      <c r="P354" s="135"/>
      <c r="Q354" s="135"/>
      <c r="R354" s="227"/>
    </row>
    <row r="355" spans="1:18" ht="27.75" thickBot="1" x14ac:dyDescent="0.3">
      <c r="A355" s="15">
        <v>352</v>
      </c>
      <c r="B355" s="18" t="str">
        <f>IF(A355="","",(VLOOKUP(A355,MATRIZASPECTOS[],2,FALSE)))</f>
        <v>Administración de Tecnologías de la Información</v>
      </c>
      <c r="C355" s="18" t="str">
        <f>IF(A355="","",(VLOOKUP(A355,MATRIZASPECTOS[],3,FALSE)))</f>
        <v>Consumo de energía eléctrica</v>
      </c>
      <c r="D355" s="133" t="str">
        <f>IF(A355="","",(VLOOKUP(A355,MATRIZASPECTOS[],4,FALSE)))</f>
        <v>Presión sobre el recurso energético eléctrico</v>
      </c>
      <c r="E355" s="108" t="str">
        <f>IF(A355="","",(VLOOKUP(A355,MATRIZASPECTOS[],6,FALSE)))</f>
        <v>PAR</v>
      </c>
      <c r="F355" s="109" t="str">
        <f>IF($A355="","",(VLOOKUP($A355,MATRIZASPECTOS[],7,FALSE)))</f>
        <v>Sede Central - Bogotá</v>
      </c>
      <c r="G355" s="109" t="str">
        <f>IF($A355="","",(VLOOKUP($A355,MATRIZASPECTOS[],8,FALSE)))</f>
        <v>Torre 4 - Piso 9</v>
      </c>
      <c r="H355" s="109" t="str">
        <f>IF($A355="","",(VLOOKUP($A355,MATRIZASPECTOS[],18,FALSE)))</f>
        <v>Negativo</v>
      </c>
      <c r="I355" s="135" t="str">
        <f>IF(A355="","",(VLOOKUP(A355,MATRIZASPECTOS[],19,FALSE)))</f>
        <v>Hidrológico - agua</v>
      </c>
      <c r="J355" s="135" t="str">
        <f>IF(A355="","",(VLOOKUP(A355,MATRIZASPECTOS[],10,FALSE)))</f>
        <v>Normal</v>
      </c>
      <c r="K355" s="135" t="str">
        <f>IF($A355="","",(VLOOKUP($A355,MATRIZASPECTOS[],14,FALSE)))</f>
        <v>Energía eléctrica</v>
      </c>
      <c r="L355" s="134" t="str">
        <f>IF($A355="","",(VLOOKUP($A355,MATRIZASPECTOS[],15,FALSE)))</f>
        <v>7. Fin de vida útil de los productos y servicios</v>
      </c>
      <c r="M355" s="164">
        <f>IF($A355="","",(VLOOKUP($A355,MATRIZASPECTOS[],26,FALSE)))</f>
        <v>25</v>
      </c>
      <c r="N355" s="161">
        <f>IF($A355="","",(VLOOKUP($A355,MATRIZASPECTOS[],44,FALSE)))</f>
        <v>27.632916908773968</v>
      </c>
      <c r="O355" s="161">
        <f>IF($A355="","",(VLOOKUP($A355,MATRIZASPECTOS[],62,FALSE)))</f>
        <v>25.179890141528624</v>
      </c>
      <c r="P355" s="135"/>
      <c r="Q355" s="135"/>
      <c r="R355" s="227"/>
    </row>
    <row r="356" spans="1:18" ht="27.75" thickBot="1" x14ac:dyDescent="0.3">
      <c r="A356" s="15">
        <v>353</v>
      </c>
      <c r="B356" s="18" t="str">
        <f>IF(A356="","",(VLOOKUP(A356,MATRIZASPECTOS[],2,FALSE)))</f>
        <v>Administración de Tecnologías de la Información</v>
      </c>
      <c r="C356" s="18" t="str">
        <f>IF(A356="","",(VLOOKUP(A356,MATRIZASPECTOS[],3,FALSE)))</f>
        <v>Consumo de energía eléctrica</v>
      </c>
      <c r="D356" s="133" t="str">
        <f>IF(A356="","",(VLOOKUP(A356,MATRIZASPECTOS[],4,FALSE)))</f>
        <v>Presión sobre el recurso energético eléctrico</v>
      </c>
      <c r="E356" s="108" t="str">
        <f>IF(A356="","",(VLOOKUP(A356,MATRIZASPECTOS[],6,FALSE)))</f>
        <v>PAR</v>
      </c>
      <c r="F356" s="109" t="str">
        <f>IF($A356="","",(VLOOKUP($A356,MATRIZASPECTOS[],7,FALSE)))</f>
        <v>Sede Central - Bogotá</v>
      </c>
      <c r="G356" s="109" t="str">
        <f>IF($A356="","",(VLOOKUP($A356,MATRIZASPECTOS[],8,FALSE)))</f>
        <v>Torre 4 - Piso 9</v>
      </c>
      <c r="H356" s="109" t="str">
        <f>IF($A356="","",(VLOOKUP($A356,MATRIZASPECTOS[],18,FALSE)))</f>
        <v>Negativo</v>
      </c>
      <c r="I356" s="135" t="str">
        <f>IF(A356="","",(VLOOKUP(A356,MATRIZASPECTOS[],19,FALSE)))</f>
        <v>Hidrológico - agua</v>
      </c>
      <c r="J356" s="135" t="str">
        <f>IF(A356="","",(VLOOKUP(A356,MATRIZASPECTOS[],10,FALSE)))</f>
        <v>Normal</v>
      </c>
      <c r="K356" s="135" t="str">
        <f>IF($A356="","",(VLOOKUP($A356,MATRIZASPECTOS[],14,FALSE)))</f>
        <v>Energía eléctrica</v>
      </c>
      <c r="L356" s="134" t="str">
        <f>IF($A356="","",(VLOOKUP($A356,MATRIZASPECTOS[],15,FALSE)))</f>
        <v>3.3. Desarrollo de actividades de apoyo</v>
      </c>
      <c r="M356" s="164">
        <f>IF($A356="","",(VLOOKUP($A356,MATRIZASPECTOS[],26,FALSE)))</f>
        <v>25</v>
      </c>
      <c r="N356" s="161">
        <f>IF($A356="","",(VLOOKUP($A356,MATRIZASPECTOS[],44,FALSE)))</f>
        <v>27.632916908773968</v>
      </c>
      <c r="O356" s="161">
        <f>IF($A356="","",(VLOOKUP($A356,MATRIZASPECTOS[],62,FALSE)))</f>
        <v>25.179890141528624</v>
      </c>
      <c r="P356" s="135"/>
      <c r="Q356" s="135"/>
      <c r="R356" s="227"/>
    </row>
    <row r="357" spans="1:18" ht="36.75" thickBot="1" x14ac:dyDescent="0.3">
      <c r="A357" s="15">
        <v>354</v>
      </c>
      <c r="B357" s="18" t="str">
        <f>IF(A357="","",(VLOOKUP(A357,MATRIZASPECTOS[],2,FALSE)))</f>
        <v>Administración de Tecnologías de la Información</v>
      </c>
      <c r="C357" s="18" t="str">
        <f>IF(A357="","",(VLOOKUP(A357,MATRIZASPECTOS[],3,FALSE)))</f>
        <v>Consumo de materias primas e insumos</v>
      </c>
      <c r="D357" s="133" t="str">
        <f>IF(A357="","",(VLOOKUP(A357,MATRIZASPECTOS[],4,FALSE)))</f>
        <v>Agotamiento de los recursos naturales no renovables</v>
      </c>
      <c r="E357" s="108" t="str">
        <f>IF(A357="","",(VLOOKUP(A357,MATRIZASPECTOS[],6,FALSE)))</f>
        <v>PAR</v>
      </c>
      <c r="F357" s="109" t="str">
        <f>IF($A357="","",(VLOOKUP($A357,MATRIZASPECTOS[],7,FALSE)))</f>
        <v>Sede Central - Bogotá</v>
      </c>
      <c r="G357" s="109" t="str">
        <f>IF($A357="","",(VLOOKUP($A357,MATRIZASPECTOS[],8,FALSE)))</f>
        <v>Torre 4 - Piso 9</v>
      </c>
      <c r="H357" s="109" t="str">
        <f>IF($A357="","",(VLOOKUP($A357,MATRIZASPECTOS[],18,FALSE)))</f>
        <v>Negativo</v>
      </c>
      <c r="I357" s="135" t="str">
        <f>IF(A357="","",(VLOOKUP(A357,MATRIZASPECTOS[],19,FALSE)))</f>
        <v>Biológico - biodiversidad</v>
      </c>
      <c r="J357" s="135" t="str">
        <f>IF(A357="","",(VLOOKUP(A357,MATRIZASPECTOS[],10,FALSE)))</f>
        <v>Normal</v>
      </c>
      <c r="K357" s="135" t="str">
        <f>IF($A357="","",(VLOOKUP($A357,MATRIZASPECTOS[],14,FALSE)))</f>
        <v>Papel</v>
      </c>
      <c r="L357" s="134" t="str">
        <f>IF($A357="","",(VLOOKUP($A357,MATRIZASPECTOS[],15,FALSE)))</f>
        <v>1. Adquisición y movilización de insumos y equipos</v>
      </c>
      <c r="M357" s="164">
        <f>IF($A357="","",(VLOOKUP($A357,MATRIZASPECTOS[],26,FALSE)))</f>
        <v>15</v>
      </c>
      <c r="N357" s="161">
        <f>IF($A357="","",(VLOOKUP($A357,MATRIZASPECTOS[],44,FALSE)))</f>
        <v>25</v>
      </c>
      <c r="O357" s="161">
        <f>IF($A357="","",(VLOOKUP($A357,MATRIZASPECTOS[],62,FALSE)))</f>
        <v>9</v>
      </c>
      <c r="P357" s="135"/>
      <c r="Q357" s="135"/>
      <c r="R357" s="227"/>
    </row>
    <row r="358" spans="1:18" ht="36.75" thickBot="1" x14ac:dyDescent="0.3">
      <c r="A358" s="15">
        <v>355</v>
      </c>
      <c r="B358" s="18" t="str">
        <f>IF(A358="","",(VLOOKUP(A358,MATRIZASPECTOS[],2,FALSE)))</f>
        <v>Administración de Tecnologías de la Información</v>
      </c>
      <c r="C358" s="18" t="str">
        <f>IF(A358="","",(VLOOKUP(A358,MATRIZASPECTOS[],3,FALSE)))</f>
        <v>Consumo de materias primas e insumos</v>
      </c>
      <c r="D358" s="133" t="str">
        <f>IF(A358="","",(VLOOKUP(A358,MATRIZASPECTOS[],4,FALSE)))</f>
        <v>Agotamiento general de los recursos naturales</v>
      </c>
      <c r="E358" s="108" t="str">
        <f>IF(A358="","",(VLOOKUP(A358,MATRIZASPECTOS[],6,FALSE)))</f>
        <v>PAR</v>
      </c>
      <c r="F358" s="109" t="str">
        <f>IF($A358="","",(VLOOKUP($A358,MATRIZASPECTOS[],7,FALSE)))</f>
        <v>Sede Central - Bogotá</v>
      </c>
      <c r="G358" s="109" t="str">
        <f>IF($A358="","",(VLOOKUP($A358,MATRIZASPECTOS[],8,FALSE)))</f>
        <v>Torre 4 - Piso 9</v>
      </c>
      <c r="H358" s="109" t="str">
        <f>IF($A358="","",(VLOOKUP($A358,MATRIZASPECTOS[],18,FALSE)))</f>
        <v>Negativo</v>
      </c>
      <c r="I358" s="135" t="str">
        <f>IF(A358="","",(VLOOKUP(A358,MATRIZASPECTOS[],19,FALSE)))</f>
        <v>Biológico - biodiversidad</v>
      </c>
      <c r="J358" s="135" t="str">
        <f>IF(A358="","",(VLOOKUP(A358,MATRIZASPECTOS[],10,FALSE)))</f>
        <v>Normal</v>
      </c>
      <c r="K358" s="135" t="str">
        <f>IF($A358="","",(VLOOKUP($A358,MATRIZASPECTOS[],14,FALSE)))</f>
        <v>Elementos pequeños de oficina</v>
      </c>
      <c r="L358" s="134" t="str">
        <f>IF($A358="","",(VLOOKUP($A358,MATRIZASPECTOS[],15,FALSE)))</f>
        <v>1. Adquisición y movilización de insumos y equipos</v>
      </c>
      <c r="M358" s="164">
        <f>IF($A358="","",(VLOOKUP($A358,MATRIZASPECTOS[],26,FALSE)))</f>
        <v>3</v>
      </c>
      <c r="N358" s="161">
        <f>IF($A358="","",(VLOOKUP($A358,MATRIZASPECTOS[],44,FALSE)))</f>
        <v>3</v>
      </c>
      <c r="O358" s="161">
        <f>IF($A358="","",(VLOOKUP($A358,MATRIZASPECTOS[],62,FALSE)))</f>
        <v>1</v>
      </c>
      <c r="P358" s="135"/>
      <c r="Q358" s="135"/>
      <c r="R358" s="227"/>
    </row>
    <row r="359" spans="1:18" ht="36.75" thickBot="1" x14ac:dyDescent="0.3">
      <c r="A359" s="15">
        <v>356</v>
      </c>
      <c r="B359" s="18" t="str">
        <f>IF(A359="","",(VLOOKUP(A359,MATRIZASPECTOS[],2,FALSE)))</f>
        <v>Administración de Tecnologías de la Información</v>
      </c>
      <c r="C359" s="18" t="str">
        <f>IF(A359="","",(VLOOKUP(A359,MATRIZASPECTOS[],3,FALSE)))</f>
        <v>Consumo de materias primas e insumos</v>
      </c>
      <c r="D359" s="133" t="str">
        <f>IF(A359="","",(VLOOKUP(A359,MATRIZASPECTOS[],4,FALSE)))</f>
        <v>Agotamiento de los recursos naturales no renovables</v>
      </c>
      <c r="E359" s="108" t="str">
        <f>IF(A359="","",(VLOOKUP(A359,MATRIZASPECTOS[],6,FALSE)))</f>
        <v>PAR</v>
      </c>
      <c r="F359" s="109" t="str">
        <f>IF($A359="","",(VLOOKUP($A359,MATRIZASPECTOS[],7,FALSE)))</f>
        <v>Sede Central - Bogotá</v>
      </c>
      <c r="G359" s="109" t="str">
        <f>IF($A359="","",(VLOOKUP($A359,MATRIZASPECTOS[],8,FALSE)))</f>
        <v>Torre 4 - Piso 9</v>
      </c>
      <c r="H359" s="109" t="str">
        <f>IF($A359="","",(VLOOKUP($A359,MATRIZASPECTOS[],18,FALSE)))</f>
        <v>Negativo</v>
      </c>
      <c r="I359" s="135" t="str">
        <f>IF(A359="","",(VLOOKUP(A359,MATRIZASPECTOS[],19,FALSE)))</f>
        <v>Biológico - biodiversidad</v>
      </c>
      <c r="J359" s="135" t="str">
        <f>IF(A359="","",(VLOOKUP(A359,MATRIZASPECTOS[],10,FALSE)))</f>
        <v>Normal</v>
      </c>
      <c r="K359" s="135" t="str">
        <f>IF($A359="","",(VLOOKUP($A359,MATRIZASPECTOS[],14,FALSE)))</f>
        <v>Movilización terrestre</v>
      </c>
      <c r="L359" s="134" t="str">
        <f>IF($A359="","",(VLOOKUP($A359,MATRIZASPECTOS[],15,FALSE)))</f>
        <v>2. Movilización para el desarrollo de actividades</v>
      </c>
      <c r="M359" s="164">
        <f>IF($A359="","",(VLOOKUP($A359,MATRIZASPECTOS[],26,FALSE)))</f>
        <v>15</v>
      </c>
      <c r="N359" s="161">
        <f>IF($A359="","",(VLOOKUP($A359,MATRIZASPECTOS[],44,FALSE)))</f>
        <v>15</v>
      </c>
      <c r="O359" s="161">
        <f>IF($A359="","",(VLOOKUP($A359,MATRIZASPECTOS[],62,FALSE)))</f>
        <v>9</v>
      </c>
      <c r="P359" s="135"/>
      <c r="Q359" s="135"/>
      <c r="R359" s="227"/>
    </row>
    <row r="360" spans="1:18" ht="36.75" thickBot="1" x14ac:dyDescent="0.3">
      <c r="A360" s="15">
        <v>357</v>
      </c>
      <c r="B360" s="18" t="str">
        <f>IF(A360="","",(VLOOKUP(A360,MATRIZASPECTOS[],2,FALSE)))</f>
        <v>Administración de Tecnologías de la Información</v>
      </c>
      <c r="C360" s="18" t="str">
        <f>IF(A360="","",(VLOOKUP(A360,MATRIZASPECTOS[],3,FALSE)))</f>
        <v>Consumo de materias primas e insumos</v>
      </c>
      <c r="D360" s="133" t="str">
        <f>IF(A360="","",(VLOOKUP(A360,MATRIZASPECTOS[],4,FALSE)))</f>
        <v>Agotamiento de los recursos naturales no renovables</v>
      </c>
      <c r="E360" s="108" t="str">
        <f>IF(A360="","",(VLOOKUP(A360,MATRIZASPECTOS[],6,FALSE)))</f>
        <v>PAR</v>
      </c>
      <c r="F360" s="109" t="str">
        <f>IF($A360="","",(VLOOKUP($A360,MATRIZASPECTOS[],7,FALSE)))</f>
        <v>Sede Central - Bogotá</v>
      </c>
      <c r="G360" s="109" t="str">
        <f>IF($A360="","",(VLOOKUP($A360,MATRIZASPECTOS[],8,FALSE)))</f>
        <v>Torre 4 - Piso 9</v>
      </c>
      <c r="H360" s="109" t="str">
        <f>IF($A360="","",(VLOOKUP($A360,MATRIZASPECTOS[],18,FALSE)))</f>
        <v>Negativo</v>
      </c>
      <c r="I360" s="135" t="str">
        <f>IF(A360="","",(VLOOKUP(A360,MATRIZASPECTOS[],19,FALSE)))</f>
        <v>Biológico - biodiversidad</v>
      </c>
      <c r="J360" s="135" t="str">
        <f>IF(A360="","",(VLOOKUP(A360,MATRIZASPECTOS[],10,FALSE)))</f>
        <v>Normal</v>
      </c>
      <c r="K360" s="135" t="str">
        <f>IF($A360="","",(VLOOKUP($A360,MATRIZASPECTOS[],14,FALSE)))</f>
        <v>Movilización aérea</v>
      </c>
      <c r="L360" s="134" t="str">
        <f>IF($A360="","",(VLOOKUP($A360,MATRIZASPECTOS[],15,FALSE)))</f>
        <v>2. Movilización para el desarrollo de actividades</v>
      </c>
      <c r="M360" s="164">
        <f>IF($A360="","",(VLOOKUP($A360,MATRIZASPECTOS[],26,FALSE)))</f>
        <v>15</v>
      </c>
      <c r="N360" s="161">
        <f>IF($A360="","",(VLOOKUP($A360,MATRIZASPECTOS[],44,FALSE)))</f>
        <v>15</v>
      </c>
      <c r="O360" s="161">
        <f>IF($A360="","",(VLOOKUP($A360,MATRIZASPECTOS[],62,FALSE)))</f>
        <v>9</v>
      </c>
      <c r="P360" s="135"/>
      <c r="Q360" s="135"/>
      <c r="R360" s="227"/>
    </row>
    <row r="361" spans="1:18" ht="36.75" thickBot="1" x14ac:dyDescent="0.3">
      <c r="A361" s="15">
        <v>358</v>
      </c>
      <c r="B361" s="18" t="str">
        <f>IF(A361="","",(VLOOKUP(A361,MATRIZASPECTOS[],2,FALSE)))</f>
        <v>Administración de Tecnologías de la Información</v>
      </c>
      <c r="C361" s="18" t="str">
        <f>IF(A361="","",(VLOOKUP(A361,MATRIZASPECTOS[],3,FALSE)))</f>
        <v>Consumo de materias primas e insumos</v>
      </c>
      <c r="D361" s="133" t="str">
        <f>IF(A361="","",(VLOOKUP(A361,MATRIZASPECTOS[],4,FALSE)))</f>
        <v>Agotamiento general de los recursos naturales</v>
      </c>
      <c r="E361" s="108" t="str">
        <f>IF(A361="","",(VLOOKUP(A361,MATRIZASPECTOS[],6,FALSE)))</f>
        <v>PAR</v>
      </c>
      <c r="F361" s="109" t="str">
        <f>IF($A361="","",(VLOOKUP($A361,MATRIZASPECTOS[],7,FALSE)))</f>
        <v>Sede Central - Bogotá</v>
      </c>
      <c r="G361" s="109" t="str">
        <f>IF($A361="","",(VLOOKUP($A361,MATRIZASPECTOS[],8,FALSE)))</f>
        <v>Torre 4 - Piso 9</v>
      </c>
      <c r="H361" s="109" t="str">
        <f>IF($A361="","",(VLOOKUP($A361,MATRIZASPECTOS[],18,FALSE)))</f>
        <v>Negativo</v>
      </c>
      <c r="I361" s="135" t="str">
        <f>IF(A361="","",(VLOOKUP(A361,MATRIZASPECTOS[],19,FALSE)))</f>
        <v>Biológico - biodiversidad</v>
      </c>
      <c r="J361" s="135" t="str">
        <f>IF(A361="","",(VLOOKUP(A361,MATRIZASPECTOS[],10,FALSE)))</f>
        <v>Normal</v>
      </c>
      <c r="K361" s="135" t="str">
        <f>IF($A361="","",(VLOOKUP($A361,MATRIZASPECTOS[],14,FALSE)))</f>
        <v>Computadores y perifericos</v>
      </c>
      <c r="L361" s="134" t="str">
        <f>IF($A361="","",(VLOOKUP($A361,MATRIZASPECTOS[],15,FALSE)))</f>
        <v>1. Adquisición y movilización de insumos y equipos</v>
      </c>
      <c r="M361" s="164">
        <f>IF($A361="","",(VLOOKUP($A361,MATRIZASPECTOS[],26,FALSE)))</f>
        <v>5</v>
      </c>
      <c r="N361" s="161">
        <f>IF($A361="","",(VLOOKUP($A361,MATRIZASPECTOS[],44,FALSE)))</f>
        <v>5</v>
      </c>
      <c r="O361" s="161">
        <f>IF($A361="","",(VLOOKUP($A361,MATRIZASPECTOS[],62,FALSE)))</f>
        <v>5</v>
      </c>
      <c r="P361" s="135"/>
      <c r="Q361" s="135"/>
      <c r="R361" s="227"/>
    </row>
    <row r="362" spans="1:18" ht="36.75" thickBot="1" x14ac:dyDescent="0.3">
      <c r="A362" s="15">
        <v>359</v>
      </c>
      <c r="B362" s="18" t="str">
        <f>IF(A362="","",(VLOOKUP(A362,MATRIZASPECTOS[],2,FALSE)))</f>
        <v>Administración de Tecnologías de la Información</v>
      </c>
      <c r="C362" s="18" t="str">
        <f>IF(A362="","",(VLOOKUP(A362,MATRIZASPECTOS[],3,FALSE)))</f>
        <v>Consumo de materias primas e insumos</v>
      </c>
      <c r="D362" s="133" t="str">
        <f>IF(A362="","",(VLOOKUP(A362,MATRIZASPECTOS[],4,FALSE)))</f>
        <v>Agotamiento general de los recursos naturales</v>
      </c>
      <c r="E362" s="108" t="str">
        <f>IF(A362="","",(VLOOKUP(A362,MATRIZASPECTOS[],6,FALSE)))</f>
        <v>PAR</v>
      </c>
      <c r="F362" s="109" t="str">
        <f>IF($A362="","",(VLOOKUP($A362,MATRIZASPECTOS[],7,FALSE)))</f>
        <v>Sede Central - Bogotá</v>
      </c>
      <c r="G362" s="109" t="str">
        <f>IF($A362="","",(VLOOKUP($A362,MATRIZASPECTOS[],8,FALSE)))</f>
        <v>Torre 4 - Piso 9</v>
      </c>
      <c r="H362" s="109" t="str">
        <f>IF($A362="","",(VLOOKUP($A362,MATRIZASPECTOS[],18,FALSE)))</f>
        <v>Negativo</v>
      </c>
      <c r="I362" s="135" t="str">
        <f>IF(A362="","",(VLOOKUP(A362,MATRIZASPECTOS[],19,FALSE)))</f>
        <v>Biológico - biodiversidad</v>
      </c>
      <c r="J362" s="135" t="str">
        <f>IF(A362="","",(VLOOKUP(A362,MATRIZASPECTOS[],10,FALSE)))</f>
        <v>Normal</v>
      </c>
      <c r="K362" s="135" t="str">
        <f>IF($A362="","",(VLOOKUP($A362,MATRIZASPECTOS[],14,FALSE)))</f>
        <v>Mobiliario de oficina</v>
      </c>
      <c r="L362" s="134" t="str">
        <f>IF($A362="","",(VLOOKUP($A362,MATRIZASPECTOS[],15,FALSE)))</f>
        <v>1. Adquisición y movilización de insumos y equipos</v>
      </c>
      <c r="M362" s="164">
        <f>IF($A362="","",(VLOOKUP($A362,MATRIZASPECTOS[],26,FALSE)))</f>
        <v>3</v>
      </c>
      <c r="N362" s="161">
        <f>IF($A362="","",(VLOOKUP($A362,MATRIZASPECTOS[],44,FALSE)))</f>
        <v>3</v>
      </c>
      <c r="O362" s="161">
        <f>IF($A362="","",(VLOOKUP($A362,MATRIZASPECTOS[],62,FALSE)))</f>
        <v>3</v>
      </c>
      <c r="P362" s="135"/>
      <c r="Q362" s="135"/>
      <c r="R362" s="227"/>
    </row>
    <row r="363" spans="1:18" ht="27.75" thickBot="1" x14ac:dyDescent="0.3">
      <c r="A363" s="15">
        <v>360</v>
      </c>
      <c r="B363" s="18" t="str">
        <f>IF(A363="","",(VLOOKUP(A363,MATRIZASPECTOS[],2,FALSE)))</f>
        <v>Administración de Tecnologías de la Información</v>
      </c>
      <c r="C363" s="18" t="str">
        <f>IF(A363="","",(VLOOKUP(A363,MATRIZASPECTOS[],3,FALSE)))</f>
        <v>Generación de empleo</v>
      </c>
      <c r="D363" s="133" t="str">
        <f>IF(A363="","",(VLOOKUP(A363,MATRIZASPECTOS[],4,FALSE)))</f>
        <v>Desarrollo económico y social</v>
      </c>
      <c r="E363" s="108" t="str">
        <f>IF(A363="","",(VLOOKUP(A363,MATRIZASPECTOS[],6,FALSE)))</f>
        <v>PAR</v>
      </c>
      <c r="F363" s="109" t="str">
        <f>IF($A363="","",(VLOOKUP($A363,MATRIZASPECTOS[],7,FALSE)))</f>
        <v>Sede Central - Bogotá</v>
      </c>
      <c r="G363" s="109" t="str">
        <f>IF($A363="","",(VLOOKUP($A363,MATRIZASPECTOS[],8,FALSE)))</f>
        <v>Torre 4 - Piso 9</v>
      </c>
      <c r="H363" s="109" t="str">
        <f>IF($A363="","",(VLOOKUP($A363,MATRIZASPECTOS[],18,FALSE)))</f>
        <v>Positivo</v>
      </c>
      <c r="I363" s="135" t="str">
        <f>IF(A363="","",(VLOOKUP(A363,MATRIZASPECTOS[],19,FALSE)))</f>
        <v>Sociocultural - social</v>
      </c>
      <c r="J363" s="135" t="str">
        <f>IF(A363="","",(VLOOKUP(A363,MATRIZASPECTOS[],10,FALSE)))</f>
        <v>Normal</v>
      </c>
      <c r="K363" s="135" t="str">
        <f>IF($A363="","",(VLOOKUP($A363,MATRIZASPECTOS[],14,FALSE)))</f>
        <v>Recurso humano</v>
      </c>
      <c r="L363" s="134" t="str">
        <f>IF($A363="","",(VLOOKUP($A363,MATRIZASPECTOS[],15,FALSE)))</f>
        <v>3.3. Desarrollo de actividades de apoyo</v>
      </c>
      <c r="M363" s="164">
        <f>IF($A363="","",(VLOOKUP($A363,MATRIZASPECTOS[],26,FALSE)))</f>
        <v>15</v>
      </c>
      <c r="N363" s="161">
        <f>IF($A363="","",(VLOOKUP($A363,MATRIZASPECTOS[],44,FALSE)))</f>
        <v>15</v>
      </c>
      <c r="O363" s="161">
        <f>IF($A363="","",(VLOOKUP($A363,MATRIZASPECTOS[],62,FALSE)))</f>
        <v>15</v>
      </c>
      <c r="P363" s="135"/>
      <c r="Q363" s="135"/>
      <c r="R363" s="227"/>
    </row>
    <row r="364" spans="1:18" ht="36.75" thickBot="1" x14ac:dyDescent="0.3">
      <c r="A364" s="15">
        <v>361</v>
      </c>
      <c r="B364" s="18" t="str">
        <f>IF(A364="","",(VLOOKUP(A364,MATRIZASPECTOS[],2,FALSE)))</f>
        <v>Administración de Tecnologías de la Información</v>
      </c>
      <c r="C364" s="18" t="str">
        <f>IF(A364="","",(VLOOKUP(A364,MATRIZASPECTOS[],3,FALSE)))</f>
        <v>Consumo de materias primas e insumos</v>
      </c>
      <c r="D364" s="133" t="str">
        <f>IF(A364="","",(VLOOKUP(A364,MATRIZASPECTOS[],4,FALSE)))</f>
        <v>Agotamiento general de los recursos naturales</v>
      </c>
      <c r="E364" s="108" t="str">
        <f>IF(A364="","",(VLOOKUP(A364,MATRIZASPECTOS[],6,FALSE)))</f>
        <v>PAR</v>
      </c>
      <c r="F364" s="109" t="str">
        <f>IF($A364="","",(VLOOKUP($A364,MATRIZASPECTOS[],7,FALSE)))</f>
        <v>Sede Central - Bogotá</v>
      </c>
      <c r="G364" s="109" t="str">
        <f>IF($A364="","",(VLOOKUP($A364,MATRIZASPECTOS[],8,FALSE)))</f>
        <v>Torre 4 - Piso 9</v>
      </c>
      <c r="H364" s="109" t="str">
        <f>IF($A364="","",(VLOOKUP($A364,MATRIZASPECTOS[],18,FALSE)))</f>
        <v>Negativo</v>
      </c>
      <c r="I364" s="135" t="str">
        <f>IF(A364="","",(VLOOKUP(A364,MATRIZASPECTOS[],19,FALSE)))</f>
        <v>Biológico - biodiversidad</v>
      </c>
      <c r="J364" s="135" t="str">
        <f>IF(A364="","",(VLOOKUP(A364,MATRIZASPECTOS[],10,FALSE)))</f>
        <v>Normal</v>
      </c>
      <c r="K364" s="135" t="str">
        <f>IF($A364="","",(VLOOKUP($A364,MATRIZASPECTOS[],14,FALSE)))</f>
        <v>Toneres de impresoras</v>
      </c>
      <c r="L364" s="134" t="str">
        <f>IF($A364="","",(VLOOKUP($A364,MATRIZASPECTOS[],15,FALSE)))</f>
        <v>3.3. Desarrollo de actividades de apoyo</v>
      </c>
      <c r="M364" s="164">
        <f>IF($A364="","",(VLOOKUP($A364,MATRIZASPECTOS[],26,FALSE)))</f>
        <v>9</v>
      </c>
      <c r="N364" s="161">
        <f>IF($A364="","",(VLOOKUP($A364,MATRIZASPECTOS[],44,FALSE)))</f>
        <v>25</v>
      </c>
      <c r="O364" s="161">
        <f>IF($A364="","",(VLOOKUP($A364,MATRIZASPECTOS[],62,FALSE)))</f>
        <v>9</v>
      </c>
      <c r="P364" s="135"/>
      <c r="Q364" s="135"/>
      <c r="R364" s="227"/>
    </row>
    <row r="365" spans="1:18" ht="36.75" thickBot="1" x14ac:dyDescent="0.3">
      <c r="A365" s="15">
        <v>362</v>
      </c>
      <c r="B365" s="18" t="str">
        <f>IF(A365="","",(VLOOKUP(A365,MATRIZASPECTOS[],2,FALSE)))</f>
        <v>Administración de Tecnologías de la Información</v>
      </c>
      <c r="C365" s="18" t="str">
        <f>IF(A365="","",(VLOOKUP(A365,MATRIZASPECTOS[],3,FALSE)))</f>
        <v>Generación de vertimientos</v>
      </c>
      <c r="D365" s="133" t="str">
        <f>IF(A365="","",(VLOOKUP(A365,MATRIZASPECTOS[],4,FALSE)))</f>
        <v>Contaminación por descarga de aguas residuales domésticas</v>
      </c>
      <c r="E365" s="108" t="str">
        <f>IF(A365="","",(VLOOKUP(A365,MATRIZASPECTOS[],6,FALSE)))</f>
        <v>PAR</v>
      </c>
      <c r="F365" s="109" t="str">
        <f>IF($A365="","",(VLOOKUP($A365,MATRIZASPECTOS[],7,FALSE)))</f>
        <v>Sede Central - Bogotá</v>
      </c>
      <c r="G365" s="109" t="str">
        <f>IF($A365="","",(VLOOKUP($A365,MATRIZASPECTOS[],8,FALSE)))</f>
        <v>Torre 4 - Piso 9</v>
      </c>
      <c r="H365" s="109" t="str">
        <f>IF($A365="","",(VLOOKUP($A365,MATRIZASPECTOS[],18,FALSE)))</f>
        <v>Negativo</v>
      </c>
      <c r="I365" s="135" t="str">
        <f>IF(A365="","",(VLOOKUP(A365,MATRIZASPECTOS[],19,FALSE)))</f>
        <v>Hidrológico - agua</v>
      </c>
      <c r="J365" s="135" t="str">
        <f>IF(A365="","",(VLOOKUP(A365,MATRIZASPECTOS[],10,FALSE)))</f>
        <v>Normal</v>
      </c>
      <c r="K365" s="135" t="str">
        <f>IF($A365="","",(VLOOKUP($A365,MATRIZASPECTOS[],14,FALSE)))</f>
        <v>Aguas residuales domésticas</v>
      </c>
      <c r="L365" s="134" t="str">
        <f>IF($A365="","",(VLOOKUP($A365,MATRIZASPECTOS[],15,FALSE)))</f>
        <v>3.3. Desarrollo de actividades de apoyo</v>
      </c>
      <c r="M365" s="164">
        <f>IF($A365="","",(VLOOKUP($A365,MATRIZASPECTOS[],26,FALSE)))</f>
        <v>15</v>
      </c>
      <c r="N365" s="161">
        <f>IF($A365="","",(VLOOKUP($A365,MATRIZASPECTOS[],44,FALSE)))</f>
        <v>15</v>
      </c>
      <c r="O365" s="161">
        <f>IF($A365="","",(VLOOKUP($A365,MATRIZASPECTOS[],62,FALSE)))</f>
        <v>3</v>
      </c>
      <c r="P365" s="135"/>
      <c r="Q365" s="135"/>
      <c r="R365" s="227"/>
    </row>
    <row r="366" spans="1:18" ht="27.75" thickBot="1" x14ac:dyDescent="0.3">
      <c r="A366" s="15">
        <v>363</v>
      </c>
      <c r="B366" s="18" t="str">
        <f>IF(A366="","",(VLOOKUP(A366,MATRIZASPECTOS[],2,FALSE)))</f>
        <v>Administración de Tecnologías de la Información</v>
      </c>
      <c r="C366" s="18" t="str">
        <f>IF(A366="","",(VLOOKUP(A366,MATRIZASPECTOS[],3,FALSE)))</f>
        <v>Generación de residuos</v>
      </c>
      <c r="D366" s="133" t="str">
        <f>IF(A366="","",(VLOOKUP(A366,MATRIZASPECTOS[],4,FALSE)))</f>
        <v>Contaminación por generación de residuos ordinarios</v>
      </c>
      <c r="E366" s="108" t="str">
        <f>IF(A366="","",(VLOOKUP(A366,MATRIZASPECTOS[],6,FALSE)))</f>
        <v>PAR</v>
      </c>
      <c r="F366" s="109" t="str">
        <f>IF($A366="","",(VLOOKUP($A366,MATRIZASPECTOS[],7,FALSE)))</f>
        <v>Sede Central - Bogotá</v>
      </c>
      <c r="G366" s="109" t="str">
        <f>IF($A366="","",(VLOOKUP($A366,MATRIZASPECTOS[],8,FALSE)))</f>
        <v>Torre 4 - Piso 9</v>
      </c>
      <c r="H366" s="109" t="str">
        <f>IF($A366="","",(VLOOKUP($A366,MATRIZASPECTOS[],18,FALSE)))</f>
        <v>Negativo</v>
      </c>
      <c r="I366" s="135" t="str">
        <f>IF(A366="","",(VLOOKUP(A366,MATRIZASPECTOS[],19,FALSE)))</f>
        <v>Geológico - suelo</v>
      </c>
      <c r="J366" s="135" t="str">
        <f>IF(A366="","",(VLOOKUP(A366,MATRIZASPECTOS[],10,FALSE)))</f>
        <v>Normal</v>
      </c>
      <c r="K366" s="135" t="str">
        <f>IF($A366="","",(VLOOKUP($A366,MATRIZASPECTOS[],14,FALSE)))</f>
        <v>Residuos ordinarios</v>
      </c>
      <c r="L366" s="134" t="str">
        <f>IF($A366="","",(VLOOKUP($A366,MATRIZASPECTOS[],15,FALSE)))</f>
        <v>3.3. Desarrollo de actividades de apoyo</v>
      </c>
      <c r="M366" s="164">
        <f>IF($A366="","",(VLOOKUP($A366,MATRIZASPECTOS[],26,FALSE)))</f>
        <v>25</v>
      </c>
      <c r="N366" s="161">
        <f>IF($A366="","",(VLOOKUP($A366,MATRIZASPECTOS[],44,FALSE)))</f>
        <v>19.072164948453608</v>
      </c>
      <c r="O366" s="161">
        <f>IF($A366="","",(VLOOKUP($A366,MATRIZASPECTOS[],62,FALSE)))</f>
        <v>6.2956735977634128</v>
      </c>
      <c r="P366" s="135"/>
      <c r="Q366" s="135"/>
      <c r="R366" s="227"/>
    </row>
    <row r="367" spans="1:18" ht="51.75" thickBot="1" x14ac:dyDescent="0.3">
      <c r="A367" s="15">
        <v>364</v>
      </c>
      <c r="B367" s="18" t="str">
        <f>IF(A367="","",(VLOOKUP(A367,MATRIZASPECTOS[],2,FALSE)))</f>
        <v>Administración de Tecnologías de la Información</v>
      </c>
      <c r="C367" s="18" t="str">
        <f>IF(A367="","",(VLOOKUP(A367,MATRIZASPECTOS[],3,FALSE)))</f>
        <v>Generación de residuos</v>
      </c>
      <c r="D367" s="133" t="str">
        <f>IF(A367="","",(VLOOKUP(A367,MATRIZASPECTOS[],4,FALSE)))</f>
        <v>Aprovechamiento de residuos reutilizables</v>
      </c>
      <c r="E367" s="108" t="str">
        <f>IF(A367="","",(VLOOKUP(A367,MATRIZASPECTOS[],6,FALSE)))</f>
        <v>PAR</v>
      </c>
      <c r="F367" s="109" t="str">
        <f>IF($A367="","",(VLOOKUP($A367,MATRIZASPECTOS[],7,FALSE)))</f>
        <v>Sede Central - Bogotá</v>
      </c>
      <c r="G367" s="109" t="str">
        <f>IF($A367="","",(VLOOKUP($A367,MATRIZASPECTOS[],8,FALSE)))</f>
        <v>Torre 4 - Piso 9</v>
      </c>
      <c r="H367" s="109" t="str">
        <f>IF($A367="","",(VLOOKUP($A367,MATRIZASPECTOS[],18,FALSE)))</f>
        <v>Positivo</v>
      </c>
      <c r="I367" s="135" t="str">
        <f>IF(A367="","",(VLOOKUP(A367,MATRIZASPECTOS[],19,FALSE)))</f>
        <v>Geológico - suelo</v>
      </c>
      <c r="J367" s="135" t="str">
        <f>IF(A367="","",(VLOOKUP(A367,MATRIZASPECTOS[],10,FALSE)))</f>
        <v>Normal</v>
      </c>
      <c r="K367" s="135" t="str">
        <f>IF($A367="","",(VLOOKUP($A367,MATRIZASPECTOS[],14,FALSE)))</f>
        <v>Residuos reutilizables (papel, cartón, vidrio, plástico rigido, plástico flexible)</v>
      </c>
      <c r="L367" s="134" t="str">
        <f>IF($A367="","",(VLOOKUP($A367,MATRIZASPECTOS[],15,FALSE)))</f>
        <v>3.3. Desarrollo de actividades de apoyo</v>
      </c>
      <c r="M367" s="164">
        <f>IF($A367="","",(VLOOKUP($A367,MATRIZASPECTOS[],26,FALSE)))</f>
        <v>15</v>
      </c>
      <c r="N367" s="161">
        <f>IF($A367="","",(VLOOKUP($A367,MATRIZASPECTOS[],44,FALSE)))</f>
        <v>15</v>
      </c>
      <c r="O367" s="161">
        <f>IF($A367="","",(VLOOKUP($A367,MATRIZASPECTOS[],62,FALSE)))</f>
        <v>9</v>
      </c>
      <c r="P367" s="135"/>
      <c r="Q367" s="135"/>
      <c r="R367" s="227"/>
    </row>
    <row r="368" spans="1:18" ht="39" thickBot="1" x14ac:dyDescent="0.3">
      <c r="A368" s="15">
        <v>365</v>
      </c>
      <c r="B368" s="18" t="str">
        <f>IF(A368="","",(VLOOKUP(A368,MATRIZASPECTOS[],2,FALSE)))</f>
        <v>Administración de Tecnologías de la Información</v>
      </c>
      <c r="C368" s="18" t="str">
        <f>IF(A368="","",(VLOOKUP(A368,MATRIZASPECTOS[],3,FALSE)))</f>
        <v>Generación de residuos</v>
      </c>
      <c r="D368" s="133" t="str">
        <f>IF(A368="","",(VLOOKUP(A368,MATRIZASPECTOS[],4,FALSE)))</f>
        <v>Aprovechamiento de residuos recuperables</v>
      </c>
      <c r="E368" s="108" t="str">
        <f>IF(A368="","",(VLOOKUP(A368,MATRIZASPECTOS[],6,FALSE)))</f>
        <v>PAR</v>
      </c>
      <c r="F368" s="109" t="str">
        <f>IF($A368="","",(VLOOKUP($A368,MATRIZASPECTOS[],7,FALSE)))</f>
        <v>Sede Central - Bogotá</v>
      </c>
      <c r="G368" s="109" t="str">
        <f>IF($A368="","",(VLOOKUP($A368,MATRIZASPECTOS[],8,FALSE)))</f>
        <v>Torre 4 - Piso 9</v>
      </c>
      <c r="H368" s="109" t="str">
        <f>IF($A368="","",(VLOOKUP($A368,MATRIZASPECTOS[],18,FALSE)))</f>
        <v>Positivo</v>
      </c>
      <c r="I368" s="135" t="str">
        <f>IF(A368="","",(VLOOKUP(A368,MATRIZASPECTOS[],19,FALSE)))</f>
        <v>Geológico - suelo</v>
      </c>
      <c r="J368" s="135" t="str">
        <f>IF(A368="","",(VLOOKUP(A368,MATRIZASPECTOS[],10,FALSE)))</f>
        <v>Normal</v>
      </c>
      <c r="K368" s="135" t="str">
        <f>IF($A368="","",(VLOOKUP($A368,MATRIZASPECTOS[],14,FALSE)))</f>
        <v>Residuos recuperables (aleaciones de distintos metales)</v>
      </c>
      <c r="L368" s="134" t="str">
        <f>IF($A368="","",(VLOOKUP($A368,MATRIZASPECTOS[],15,FALSE)))</f>
        <v>3.3. Desarrollo de actividades de apoyo</v>
      </c>
      <c r="M368" s="164">
        <f>IF($A368="","",(VLOOKUP($A368,MATRIZASPECTOS[],26,FALSE)))</f>
        <v>15</v>
      </c>
      <c r="N368" s="161">
        <f>IF($A368="","",(VLOOKUP($A368,MATRIZASPECTOS[],44,FALSE)))</f>
        <v>15</v>
      </c>
      <c r="O368" s="161">
        <f>IF($A368="","",(VLOOKUP($A368,MATRIZASPECTOS[],62,FALSE)))</f>
        <v>9</v>
      </c>
      <c r="P368" s="135"/>
      <c r="Q368" s="135"/>
      <c r="R368" s="227"/>
    </row>
    <row r="369" spans="1:18" ht="45.75" thickBot="1" x14ac:dyDescent="0.3">
      <c r="A369" s="15">
        <v>366</v>
      </c>
      <c r="B369" s="18" t="str">
        <f>IF(A369="","",(VLOOKUP(A369,MATRIZASPECTOS[],2,FALSE)))</f>
        <v>Administración de Tecnologías de la Información</v>
      </c>
      <c r="C369" s="18" t="str">
        <f>IF(A369="","",(VLOOKUP(A369,MATRIZASPECTOS[],3,FALSE)))</f>
        <v>Generación de residuos</v>
      </c>
      <c r="D369" s="133" t="str">
        <f>IF(A369="","",(VLOOKUP(A369,MATRIZASPECTOS[],4,FALSE)))</f>
        <v>Contaminación por generación de residuos de aparatos eléctricos y electrónicos</v>
      </c>
      <c r="E369" s="108" t="str">
        <f>IF(A369="","",(VLOOKUP(A369,MATRIZASPECTOS[],6,FALSE)))</f>
        <v>PAR</v>
      </c>
      <c r="F369" s="109" t="str">
        <f>IF($A369="","",(VLOOKUP($A369,MATRIZASPECTOS[],7,FALSE)))</f>
        <v>Sede Central - Bogotá</v>
      </c>
      <c r="G369" s="109" t="str">
        <f>IF($A369="","",(VLOOKUP($A369,MATRIZASPECTOS[],8,FALSE)))</f>
        <v>Torre 4 - Piso 9</v>
      </c>
      <c r="H369" s="109" t="str">
        <f>IF($A369="","",(VLOOKUP($A369,MATRIZASPECTOS[],18,FALSE)))</f>
        <v>Negativo</v>
      </c>
      <c r="I369" s="135" t="str">
        <f>IF(A369="","",(VLOOKUP(A369,MATRIZASPECTOS[],19,FALSE)))</f>
        <v>Geológico - suelo</v>
      </c>
      <c r="J369" s="135" t="str">
        <f>IF(A369="","",(VLOOKUP(A369,MATRIZASPECTOS[],10,FALSE)))</f>
        <v>Normal</v>
      </c>
      <c r="K369" s="135" t="str">
        <f>IF($A369="","",(VLOOKUP($A369,MATRIZASPECTOS[],14,FALSE)))</f>
        <v>Residuos de aparatos eléctricos y electrónicos</v>
      </c>
      <c r="L369" s="134" t="str">
        <f>IF($A369="","",(VLOOKUP($A369,MATRIZASPECTOS[],15,FALSE)))</f>
        <v>3.3. Desarrollo de actividades de apoyo</v>
      </c>
      <c r="M369" s="164">
        <f>IF($A369="","",(VLOOKUP($A369,MATRIZASPECTOS[],26,FALSE)))</f>
        <v>25</v>
      </c>
      <c r="N369" s="161">
        <f>IF($A369="","",(VLOOKUP($A369,MATRIZASPECTOS[],44,FALSE)))</f>
        <v>25</v>
      </c>
      <c r="O369" s="161">
        <f>IF($A369="","",(VLOOKUP($A369,MATRIZASPECTOS[],62,FALSE)))</f>
        <v>25</v>
      </c>
      <c r="P369" s="135"/>
      <c r="Q369" s="135"/>
      <c r="R369" s="227"/>
    </row>
    <row r="370" spans="1:18" ht="27.75" thickBot="1" x14ac:dyDescent="0.3">
      <c r="A370" s="15">
        <v>367</v>
      </c>
      <c r="B370" s="18" t="str">
        <f>IF(A370="","",(VLOOKUP(A370,MATRIZASPECTOS[],2,FALSE)))</f>
        <v>Administración de Tecnologías de la Información</v>
      </c>
      <c r="C370" s="18" t="str">
        <f>IF(A370="","",(VLOOKUP(A370,MATRIZASPECTOS[],3,FALSE)))</f>
        <v>Generación de emisiones</v>
      </c>
      <c r="D370" s="133" t="str">
        <f>IF(A370="","",(VLOOKUP(A370,MATRIZASPECTOS[],4,FALSE)))</f>
        <v>Contaminación por emisión de varios agentes clasificados</v>
      </c>
      <c r="E370" s="108" t="str">
        <f>IF(A370="","",(VLOOKUP(A370,MATRIZASPECTOS[],6,FALSE)))</f>
        <v>PAR</v>
      </c>
      <c r="F370" s="109" t="str">
        <f>IF($A370="","",(VLOOKUP($A370,MATRIZASPECTOS[],7,FALSE)))</f>
        <v>Sede Central - Bogotá</v>
      </c>
      <c r="G370" s="109" t="str">
        <f>IF($A370="","",(VLOOKUP($A370,MATRIZASPECTOS[],8,FALSE)))</f>
        <v>Torre 4 - Piso 9</v>
      </c>
      <c r="H370" s="109" t="str">
        <f>IF($A370="","",(VLOOKUP($A370,MATRIZASPECTOS[],18,FALSE)))</f>
        <v>Negativo</v>
      </c>
      <c r="I370" s="135" t="str">
        <f>IF(A370="","",(VLOOKUP(A370,MATRIZASPECTOS[],19,FALSE)))</f>
        <v>Atmosférico - aire</v>
      </c>
      <c r="J370" s="135" t="str">
        <f>IF(A370="","",(VLOOKUP(A370,MATRIZASPECTOS[],10,FALSE)))</f>
        <v>Normal</v>
      </c>
      <c r="K370" s="135" t="str">
        <f>IF($A370="","",(VLOOKUP($A370,MATRIZASPECTOS[],14,FALSE)))</f>
        <v>Emisión por combustión de transporte terrestre</v>
      </c>
      <c r="L370" s="134" t="str">
        <f>IF($A370="","",(VLOOKUP($A370,MATRIZASPECTOS[],15,FALSE)))</f>
        <v>2. Movilización para el desarrollo de actividades</v>
      </c>
      <c r="M370" s="164">
        <f>IF($A370="","",(VLOOKUP($A370,MATRIZASPECTOS[],26,FALSE)))</f>
        <v>15</v>
      </c>
      <c r="N370" s="161">
        <f>IF($A370="","",(VLOOKUP($A370,MATRIZASPECTOS[],44,FALSE)))</f>
        <v>15</v>
      </c>
      <c r="O370" s="161">
        <f>IF($A370="","",(VLOOKUP($A370,MATRIZASPECTOS[],62,FALSE)))</f>
        <v>9</v>
      </c>
      <c r="P370" s="135"/>
      <c r="Q370" s="135"/>
      <c r="R370" s="227"/>
    </row>
    <row r="371" spans="1:18" ht="27.75" thickBot="1" x14ac:dyDescent="0.3">
      <c r="A371" s="15">
        <v>368</v>
      </c>
      <c r="B371" s="18" t="str">
        <f>IF(A371="","",(VLOOKUP(A371,MATRIZASPECTOS[],2,FALSE)))</f>
        <v>Administración de Tecnologías de la Información</v>
      </c>
      <c r="C371" s="18" t="str">
        <f>IF(A371="","",(VLOOKUP(A371,MATRIZASPECTOS[],3,FALSE)))</f>
        <v>Generación de emisiones</v>
      </c>
      <c r="D371" s="133" t="str">
        <f>IF(A371="","",(VLOOKUP(A371,MATRIZASPECTOS[],4,FALSE)))</f>
        <v>Contaminación por emisión de varios agentes clasificados</v>
      </c>
      <c r="E371" s="108" t="str">
        <f>IF(A371="","",(VLOOKUP(A371,MATRIZASPECTOS[],6,FALSE)))</f>
        <v>PAR</v>
      </c>
      <c r="F371" s="109" t="str">
        <f>IF($A371="","",(VLOOKUP($A371,MATRIZASPECTOS[],7,FALSE)))</f>
        <v>Sede Central - Bogotá</v>
      </c>
      <c r="G371" s="109" t="str">
        <f>IF($A371="","",(VLOOKUP($A371,MATRIZASPECTOS[],8,FALSE)))</f>
        <v>Torre 4 - Piso 9</v>
      </c>
      <c r="H371" s="109" t="str">
        <f>IF($A371="","",(VLOOKUP($A371,MATRIZASPECTOS[],18,FALSE)))</f>
        <v>Negativo</v>
      </c>
      <c r="I371" s="135" t="str">
        <f>IF(A371="","",(VLOOKUP(A371,MATRIZASPECTOS[],19,FALSE)))</f>
        <v>Atmosférico - aire</v>
      </c>
      <c r="J371" s="135" t="str">
        <f>IF(A371="","",(VLOOKUP(A371,MATRIZASPECTOS[],10,FALSE)))</f>
        <v>Normal</v>
      </c>
      <c r="K371" s="135" t="str">
        <f>IF($A371="","",(VLOOKUP($A371,MATRIZASPECTOS[],14,FALSE)))</f>
        <v>Emisión por combustión de transporte aereo</v>
      </c>
      <c r="L371" s="134" t="str">
        <f>IF($A371="","",(VLOOKUP($A371,MATRIZASPECTOS[],15,FALSE)))</f>
        <v>2. Movilización para el desarrollo de actividades</v>
      </c>
      <c r="M371" s="164">
        <f>IF($A371="","",(VLOOKUP($A371,MATRIZASPECTOS[],26,FALSE)))</f>
        <v>15</v>
      </c>
      <c r="N371" s="161">
        <f>IF($A371="","",(VLOOKUP($A371,MATRIZASPECTOS[],44,FALSE)))</f>
        <v>15</v>
      </c>
      <c r="O371" s="161">
        <f>IF($A371="","",(VLOOKUP($A371,MATRIZASPECTOS[],62,FALSE)))</f>
        <v>9</v>
      </c>
      <c r="P371" s="135"/>
      <c r="Q371" s="135"/>
      <c r="R371" s="227"/>
    </row>
    <row r="372" spans="1:18" ht="27.75" thickBot="1" x14ac:dyDescent="0.3">
      <c r="A372" s="15">
        <v>369</v>
      </c>
      <c r="B372" s="18" t="str">
        <f>IF(A372="","",(VLOOKUP(A372,MATRIZASPECTOS[],2,FALSE)))</f>
        <v>Administración de Tecnologías de la Información</v>
      </c>
      <c r="C372" s="18" t="str">
        <f>IF(A372="","",(VLOOKUP(A372,MATRIZASPECTOS[],3,FALSE)))</f>
        <v>Generación de residuos</v>
      </c>
      <c r="D372" s="133" t="str">
        <f>IF(A372="","",(VLOOKUP(A372,MATRIZASPECTOS[],4,FALSE)))</f>
        <v>Contaminación por generación de residuos peligrosos</v>
      </c>
      <c r="E372" s="108" t="str">
        <f>IF(A372="","",(VLOOKUP(A372,MATRIZASPECTOS[],6,FALSE)))</f>
        <v>PAR</v>
      </c>
      <c r="F372" s="109" t="str">
        <f>IF($A372="","",(VLOOKUP($A372,MATRIZASPECTOS[],7,FALSE)))</f>
        <v>Sede Central - Bogotá</v>
      </c>
      <c r="G372" s="109" t="str">
        <f>IF($A372="","",(VLOOKUP($A372,MATRIZASPECTOS[],8,FALSE)))</f>
        <v>Torre 4 - Piso 9</v>
      </c>
      <c r="H372" s="109" t="str">
        <f>IF($A372="","",(VLOOKUP($A372,MATRIZASPECTOS[],18,FALSE)))</f>
        <v>Negativo</v>
      </c>
      <c r="I372" s="135" t="str">
        <f>IF(A372="","",(VLOOKUP(A372,MATRIZASPECTOS[],19,FALSE)))</f>
        <v>Geológico - suelo</v>
      </c>
      <c r="J372" s="135" t="str">
        <f>IF(A372="","",(VLOOKUP(A372,MATRIZASPECTOS[],10,FALSE)))</f>
        <v>Normal</v>
      </c>
      <c r="K372" s="135" t="str">
        <f>IF($A372="","",(VLOOKUP($A372,MATRIZASPECTOS[],14,FALSE)))</f>
        <v>Baterias y pilas usadas</v>
      </c>
      <c r="L372" s="134" t="str">
        <f>IF($A372="","",(VLOOKUP($A372,MATRIZASPECTOS[],15,FALSE)))</f>
        <v>3.3. Desarrollo de actividades de apoyo</v>
      </c>
      <c r="M372" s="164">
        <f>IF($A372="","",(VLOOKUP($A372,MATRIZASPECTOS[],26,FALSE)))</f>
        <v>15</v>
      </c>
      <c r="N372" s="161">
        <f>IF($A372="","",(VLOOKUP($A372,MATRIZASPECTOS[],44,FALSE)))</f>
        <v>15</v>
      </c>
      <c r="O372" s="161">
        <f>IF($A372="","",(VLOOKUP($A372,MATRIZASPECTOS[],62,FALSE)))</f>
        <v>15</v>
      </c>
      <c r="P372" s="135"/>
      <c r="Q372" s="135"/>
      <c r="R372" s="227"/>
    </row>
    <row r="373" spans="1:18" ht="27.75" thickBot="1" x14ac:dyDescent="0.3">
      <c r="A373" s="15">
        <v>370</v>
      </c>
      <c r="B373" s="18" t="str">
        <f>IF(A373="","",(VLOOKUP(A373,MATRIZASPECTOS[],2,FALSE)))</f>
        <v>Administración de Tecnologías de la Información</v>
      </c>
      <c r="C373" s="18" t="str">
        <f>IF(A373="","",(VLOOKUP(A373,MATRIZASPECTOS[],3,FALSE)))</f>
        <v>Generación de residuos</v>
      </c>
      <c r="D373" s="133" t="str">
        <f>IF(A373="","",(VLOOKUP(A373,MATRIZASPECTOS[],4,FALSE)))</f>
        <v>Contaminación por generación de residuos peligrosos</v>
      </c>
      <c r="E373" s="108" t="str">
        <f>IF(A373="","",(VLOOKUP(A373,MATRIZASPECTOS[],6,FALSE)))</f>
        <v>PAR</v>
      </c>
      <c r="F373" s="109" t="str">
        <f>IF($A373="","",(VLOOKUP($A373,MATRIZASPECTOS[],7,FALSE)))</f>
        <v>Sede Central - Bogotá</v>
      </c>
      <c r="G373" s="109" t="str">
        <f>IF($A373="","",(VLOOKUP($A373,MATRIZASPECTOS[],8,FALSE)))</f>
        <v>Torre 4 - Piso 9</v>
      </c>
      <c r="H373" s="109" t="str">
        <f>IF($A373="","",(VLOOKUP($A373,MATRIZASPECTOS[],18,FALSE)))</f>
        <v>Negativo</v>
      </c>
      <c r="I373" s="135" t="str">
        <f>IF(A373="","",(VLOOKUP(A373,MATRIZASPECTOS[],19,FALSE)))</f>
        <v>Geológico - suelo</v>
      </c>
      <c r="J373" s="135" t="str">
        <f>IF(A373="","",(VLOOKUP(A373,MATRIZASPECTOS[],10,FALSE)))</f>
        <v>Normal</v>
      </c>
      <c r="K373" s="135" t="str">
        <f>IF($A373="","",(VLOOKUP($A373,MATRIZASPECTOS[],14,FALSE)))</f>
        <v xml:space="preserve">Toneres usados </v>
      </c>
      <c r="L373" s="134" t="str">
        <f>IF($A373="","",(VLOOKUP($A373,MATRIZASPECTOS[],15,FALSE)))</f>
        <v>3.3. Desarrollo de actividades de apoyo</v>
      </c>
      <c r="M373" s="164">
        <f>IF($A373="","",(VLOOKUP($A373,MATRIZASPECTOS[],26,FALSE)))</f>
        <v>25</v>
      </c>
      <c r="N373" s="161">
        <f>IF($A373="","",(VLOOKUP($A373,MATRIZASPECTOS[],44,FALSE)))</f>
        <v>25</v>
      </c>
      <c r="O373" s="161">
        <f>IF($A373="","",(VLOOKUP($A373,MATRIZASPECTOS[],62,FALSE)))</f>
        <v>9</v>
      </c>
      <c r="P373" s="135"/>
      <c r="Q373" s="135"/>
      <c r="R373" s="227"/>
    </row>
    <row r="374" spans="1:18" ht="27.75" thickBot="1" x14ac:dyDescent="0.3">
      <c r="A374" s="15">
        <v>371</v>
      </c>
      <c r="B374" s="18" t="str">
        <f>IF(A374="","",(VLOOKUP(A374,MATRIZASPECTOS[],2,FALSE)))</f>
        <v>Administración de Tecnologías de la Información</v>
      </c>
      <c r="C374" s="18" t="str">
        <f>IF(A374="","",(VLOOKUP(A374,MATRIZASPECTOS[],3,FALSE)))</f>
        <v>Generación de residuos</v>
      </c>
      <c r="D374" s="133" t="str">
        <f>IF(A374="","",(VLOOKUP(A374,MATRIZASPECTOS[],4,FALSE)))</f>
        <v>Contaminación por generación de residuos peligrosos</v>
      </c>
      <c r="E374" s="108" t="str">
        <f>IF(A374="","",(VLOOKUP(A374,MATRIZASPECTOS[],6,FALSE)))</f>
        <v>PAR</v>
      </c>
      <c r="F374" s="109" t="str">
        <f>IF($A374="","",(VLOOKUP($A374,MATRIZASPECTOS[],7,FALSE)))</f>
        <v>Sede Central - Bogotá</v>
      </c>
      <c r="G374" s="109" t="str">
        <f>IF($A374="","",(VLOOKUP($A374,MATRIZASPECTOS[],8,FALSE)))</f>
        <v>Torre 4 - Piso 9</v>
      </c>
      <c r="H374" s="109" t="str">
        <f>IF($A374="","",(VLOOKUP($A374,MATRIZASPECTOS[],18,FALSE)))</f>
        <v>Negativo</v>
      </c>
      <c r="I374" s="135" t="str">
        <f>IF(A374="","",(VLOOKUP(A374,MATRIZASPECTOS[],19,FALSE)))</f>
        <v>Geológico - suelo</v>
      </c>
      <c r="J374" s="135" t="str">
        <f>IF(A374="","",(VLOOKUP(A374,MATRIZASPECTOS[],10,FALSE)))</f>
        <v>Normal</v>
      </c>
      <c r="K374" s="135" t="str">
        <f>IF($A374="","",(VLOOKUP($A374,MATRIZASPECTOS[],14,FALSE)))</f>
        <v>Residuos de tinta de toner</v>
      </c>
      <c r="L374" s="134" t="str">
        <f>IF($A374="","",(VLOOKUP($A374,MATRIZASPECTOS[],15,FALSE)))</f>
        <v>3.3. Desarrollo de actividades de apoyo</v>
      </c>
      <c r="M374" s="164">
        <f>IF($A374="","",(VLOOKUP($A374,MATRIZASPECTOS[],26,FALSE)))</f>
        <v>15</v>
      </c>
      <c r="N374" s="161">
        <f>IF($A374="","",(VLOOKUP($A374,MATRIZASPECTOS[],44,FALSE)))</f>
        <v>15</v>
      </c>
      <c r="O374" s="161">
        <f>IF($A374="","",(VLOOKUP($A374,MATRIZASPECTOS[],62,FALSE)))</f>
        <v>9</v>
      </c>
      <c r="P374" s="135"/>
      <c r="Q374" s="135"/>
      <c r="R374" s="227"/>
    </row>
    <row r="375" spans="1:18" ht="39" thickBot="1" x14ac:dyDescent="0.3">
      <c r="A375" s="15">
        <v>372</v>
      </c>
      <c r="B375" s="18" t="str">
        <f>IF(A375="","",(VLOOKUP(A375,MATRIZASPECTOS[],2,FALSE)))</f>
        <v>Administración de Tecnologías de la Información</v>
      </c>
      <c r="C375" s="18" t="str">
        <f>IF(A375="","",(VLOOKUP(A375,MATRIZASPECTOS[],3,FALSE)))</f>
        <v>Consumo de materias primas e insumos</v>
      </c>
      <c r="D375" s="133" t="str">
        <f>IF(A375="","",(VLOOKUP(A375,MATRIZASPECTOS[],4,FALSE)))</f>
        <v>Agotamiento de los recursos naturales no renovables</v>
      </c>
      <c r="E375" s="108" t="str">
        <f>IF(A375="","",(VLOOKUP(A375,MATRIZASPECTOS[],6,FALSE)))</f>
        <v>PAR</v>
      </c>
      <c r="F375" s="109" t="str">
        <f>IF($A375="","",(VLOOKUP($A375,MATRIZASPECTOS[],7,FALSE)))</f>
        <v>Sede Central - Bogotá</v>
      </c>
      <c r="G375" s="109" t="str">
        <f>IF($A375="","",(VLOOKUP($A375,MATRIZASPECTOS[],8,FALSE)))</f>
        <v>Torre 4 - Piso 9</v>
      </c>
      <c r="H375" s="109" t="str">
        <f>IF($A375="","",(VLOOKUP($A375,MATRIZASPECTOS[],18,FALSE)))</f>
        <v>Negativo</v>
      </c>
      <c r="I375" s="135" t="str">
        <f>IF(A375="","",(VLOOKUP(A375,MATRIZASPECTOS[],19,FALSE)))</f>
        <v>Biológico - biodiversidad</v>
      </c>
      <c r="J375" s="135" t="str">
        <f>IF(A375="","",(VLOOKUP(A375,MATRIZASPECTOS[],10,FALSE)))</f>
        <v>Anormal</v>
      </c>
      <c r="K375" s="135" t="str">
        <f>IF($A375="","",(VLOOKUP($A375,MATRIZASPECTOS[],14,FALSE)))</f>
        <v>Combustible para planta generadora de energía eléctrica</v>
      </c>
      <c r="L375" s="134" t="str">
        <f>IF($A375="","",(VLOOKUP($A375,MATRIZASPECTOS[],15,FALSE)))</f>
        <v>3.3. Desarrollo de actividades de apoyo</v>
      </c>
      <c r="M375" s="164">
        <f>IF($A375="","",(VLOOKUP($A375,MATRIZASPECTOS[],26,FALSE)))</f>
        <v>9</v>
      </c>
      <c r="N375" s="161">
        <f>IF($A375="","",(VLOOKUP($A375,MATRIZASPECTOS[],44,FALSE)))</f>
        <v>9</v>
      </c>
      <c r="O375" s="161">
        <f>IF($A375="","",(VLOOKUP($A375,MATRIZASPECTOS[],62,FALSE)))</f>
        <v>9</v>
      </c>
      <c r="P375" s="135"/>
      <c r="Q375" s="135"/>
      <c r="R375" s="227"/>
    </row>
    <row r="376" spans="1:18" ht="39" thickBot="1" x14ac:dyDescent="0.3">
      <c r="A376" s="15">
        <v>373</v>
      </c>
      <c r="B376" s="18" t="str">
        <f>IF(A376="","",(VLOOKUP(A376,MATRIZASPECTOS[],2,FALSE)))</f>
        <v>Administración de Tecnologías de la Información</v>
      </c>
      <c r="C376" s="18" t="str">
        <f>IF(A376="","",(VLOOKUP(A376,MATRIZASPECTOS[],3,FALSE)))</f>
        <v>Generación de emisiones</v>
      </c>
      <c r="D376" s="133" t="str">
        <f>IF(A376="","",(VLOOKUP(A376,MATRIZASPECTOS[],4,FALSE)))</f>
        <v>Contaminación por emisión de contaminantes criterio</v>
      </c>
      <c r="E376" s="108" t="str">
        <f>IF(A376="","",(VLOOKUP(A376,MATRIZASPECTOS[],6,FALSE)))</f>
        <v>PAR</v>
      </c>
      <c r="F376" s="109" t="str">
        <f>IF($A376="","",(VLOOKUP($A376,MATRIZASPECTOS[],7,FALSE)))</f>
        <v>Sede Central - Bogotá</v>
      </c>
      <c r="G376" s="109" t="str">
        <f>IF($A376="","",(VLOOKUP($A376,MATRIZASPECTOS[],8,FALSE)))</f>
        <v>Torre 4 - Piso 9</v>
      </c>
      <c r="H376" s="109" t="str">
        <f>IF($A376="","",(VLOOKUP($A376,MATRIZASPECTOS[],18,FALSE)))</f>
        <v>Negativo</v>
      </c>
      <c r="I376" s="135" t="str">
        <f>IF(A376="","",(VLOOKUP(A376,MATRIZASPECTOS[],19,FALSE)))</f>
        <v>Atmosférico - aire</v>
      </c>
      <c r="J376" s="135" t="str">
        <f>IF(A376="","",(VLOOKUP(A376,MATRIZASPECTOS[],10,FALSE)))</f>
        <v>Anormal</v>
      </c>
      <c r="K376" s="135" t="str">
        <f>IF($A376="","",(VLOOKUP($A376,MATRIZASPECTOS[],14,FALSE)))</f>
        <v>Emisión por combustión de planta generadora de energía eléctrica</v>
      </c>
      <c r="L376" s="134" t="str">
        <f>IF($A376="","",(VLOOKUP($A376,MATRIZASPECTOS[],15,FALSE)))</f>
        <v>3.3. Desarrollo de actividades de apoyo</v>
      </c>
      <c r="M376" s="164">
        <f>IF($A376="","",(VLOOKUP($A376,MATRIZASPECTOS[],26,FALSE)))</f>
        <v>9</v>
      </c>
      <c r="N376" s="161">
        <f>IF($A376="","",(VLOOKUP($A376,MATRIZASPECTOS[],44,FALSE)))</f>
        <v>9</v>
      </c>
      <c r="O376" s="161">
        <f>IF($A376="","",(VLOOKUP($A376,MATRIZASPECTOS[],62,FALSE)))</f>
        <v>9</v>
      </c>
      <c r="P376" s="135"/>
      <c r="Q376" s="135"/>
      <c r="R376" s="227"/>
    </row>
    <row r="377" spans="1:18" ht="39" thickBot="1" x14ac:dyDescent="0.3">
      <c r="A377" s="15">
        <v>374</v>
      </c>
      <c r="B377" s="18" t="str">
        <f>IF(A377="","",(VLOOKUP(A377,MATRIZASPECTOS[],2,FALSE)))</f>
        <v>Administración de Tecnologías de la Información</v>
      </c>
      <c r="C377" s="18" t="str">
        <f>IF(A377="","",(VLOOKUP(A377,MATRIZASPECTOS[],3,FALSE)))</f>
        <v>Generación de emisiones</v>
      </c>
      <c r="D377" s="133" t="str">
        <f>IF(A377="","",(VLOOKUP(A377,MATRIZASPECTOS[],4,FALSE)))</f>
        <v>Contaminación por emisión de ruido</v>
      </c>
      <c r="E377" s="108" t="str">
        <f>IF(A377="","",(VLOOKUP(A377,MATRIZASPECTOS[],6,FALSE)))</f>
        <v>PAR</v>
      </c>
      <c r="F377" s="109" t="str">
        <f>IF($A377="","",(VLOOKUP($A377,MATRIZASPECTOS[],7,FALSE)))</f>
        <v>Sede Central - Bogotá</v>
      </c>
      <c r="G377" s="109" t="str">
        <f>IF($A377="","",(VLOOKUP($A377,MATRIZASPECTOS[],8,FALSE)))</f>
        <v>Torre 4 - Piso 9</v>
      </c>
      <c r="H377" s="109" t="str">
        <f>IF($A377="","",(VLOOKUP($A377,MATRIZASPECTOS[],18,FALSE)))</f>
        <v>Negativo</v>
      </c>
      <c r="I377" s="135" t="str">
        <f>IF(A377="","",(VLOOKUP(A377,MATRIZASPECTOS[],19,FALSE)))</f>
        <v>Atmosférico - aire</v>
      </c>
      <c r="J377" s="135" t="str">
        <f>IF(A377="","",(VLOOKUP(A377,MATRIZASPECTOS[],10,FALSE)))</f>
        <v>Anormal</v>
      </c>
      <c r="K377" s="135" t="str">
        <f>IF($A377="","",(VLOOKUP($A377,MATRIZASPECTOS[],14,FALSE)))</f>
        <v>Ruido por funcionamiento de planta generadora de energía eléctrica</v>
      </c>
      <c r="L377" s="134" t="str">
        <f>IF($A377="","",(VLOOKUP($A377,MATRIZASPECTOS[],15,FALSE)))</f>
        <v>3.3. Desarrollo de actividades de apoyo</v>
      </c>
      <c r="M377" s="164">
        <f>IF($A377="","",(VLOOKUP($A377,MATRIZASPECTOS[],26,FALSE)))</f>
        <v>3</v>
      </c>
      <c r="N377" s="161">
        <f>IF($A377="","",(VLOOKUP($A377,MATRIZASPECTOS[],44,FALSE)))</f>
        <v>3</v>
      </c>
      <c r="O377" s="161">
        <f>IF($A377="","",(VLOOKUP($A377,MATRIZASPECTOS[],62,FALSE)))</f>
        <v>3</v>
      </c>
      <c r="P377" s="135"/>
      <c r="Q377" s="135"/>
      <c r="R377" s="227"/>
    </row>
    <row r="378" spans="1:18" ht="27.75" thickBot="1" x14ac:dyDescent="0.3">
      <c r="A378" s="15">
        <v>375</v>
      </c>
      <c r="B378" s="18" t="str">
        <f>IF(A378="","",(VLOOKUP(A378,MATRIZASPECTOS[],2,FALSE)))</f>
        <v>Administración de Tecnologías de la Información</v>
      </c>
      <c r="C378" s="18" t="str">
        <f>IF(A378="","",(VLOOKUP(A378,MATRIZASPECTOS[],3,FALSE)))</f>
        <v>Generación de residuos</v>
      </c>
      <c r="D378" s="133" t="str">
        <f>IF(A378="","",(VLOOKUP(A378,MATRIZASPECTOS[],4,FALSE)))</f>
        <v>Contaminación por generación de residuos ordinarios</v>
      </c>
      <c r="E378" s="108" t="str">
        <f>IF(A378="","",(VLOOKUP(A378,MATRIZASPECTOS[],6,FALSE)))</f>
        <v>PAR</v>
      </c>
      <c r="F378" s="109" t="str">
        <f>IF($A378="","",(VLOOKUP($A378,MATRIZASPECTOS[],7,FALSE)))</f>
        <v>Sede Central - Bogotá</v>
      </c>
      <c r="G378" s="109" t="str">
        <f>IF($A378="","",(VLOOKUP($A378,MATRIZASPECTOS[],8,FALSE)))</f>
        <v>Torre 4 - Piso 9</v>
      </c>
      <c r="H378" s="109" t="str">
        <f>IF($A378="","",(VLOOKUP($A378,MATRIZASPECTOS[],18,FALSE)))</f>
        <v>Negativo</v>
      </c>
      <c r="I378" s="135" t="str">
        <f>IF(A378="","",(VLOOKUP(A378,MATRIZASPECTOS[],19,FALSE)))</f>
        <v>Geológico - suelo</v>
      </c>
      <c r="J378" s="135" t="str">
        <f>IF(A378="","",(VLOOKUP(A378,MATRIZASPECTOS[],10,FALSE)))</f>
        <v>Anormal</v>
      </c>
      <c r="K378" s="135" t="str">
        <f>IF($A378="","",(VLOOKUP($A378,MATRIZASPECTOS[],14,FALSE)))</f>
        <v>Residuos ordinarios</v>
      </c>
      <c r="L378" s="134" t="str">
        <f>IF($A378="","",(VLOOKUP($A378,MATRIZASPECTOS[],15,FALSE)))</f>
        <v>3.3. Desarrollo de actividades de apoyo</v>
      </c>
      <c r="M378" s="164">
        <f>IF($A378="","",(VLOOKUP($A378,MATRIZASPECTOS[],26,FALSE)))</f>
        <v>25</v>
      </c>
      <c r="N378" s="161">
        <f>IF($A378="","",(VLOOKUP($A378,MATRIZASPECTOS[],44,FALSE)))</f>
        <v>19.072164948453608</v>
      </c>
      <c r="O378" s="161">
        <f>IF($A378="","",(VLOOKUP($A378,MATRIZASPECTOS[],62,FALSE)))</f>
        <v>6.2956735977634128</v>
      </c>
      <c r="P378" s="135"/>
      <c r="Q378" s="135"/>
      <c r="R378" s="227"/>
    </row>
    <row r="379" spans="1:18" ht="27.75" thickBot="1" x14ac:dyDescent="0.3">
      <c r="A379" s="15">
        <v>376</v>
      </c>
      <c r="B379" s="18" t="str">
        <f>IF(A379="","",(VLOOKUP(A379,MATRIZASPECTOS[],2,FALSE)))</f>
        <v>Administración de Tecnologías de la Información</v>
      </c>
      <c r="C379" s="18" t="str">
        <f>IF(A379="","",(VLOOKUP(A379,MATRIZASPECTOS[],3,FALSE)))</f>
        <v>Generación de residuos</v>
      </c>
      <c r="D379" s="133" t="str">
        <f>IF(A379="","",(VLOOKUP(A379,MATRIZASPECTOS[],4,FALSE)))</f>
        <v>Contaminación por generación de residuos ordinarios</v>
      </c>
      <c r="E379" s="108" t="str">
        <f>IF(A379="","",(VLOOKUP(A379,MATRIZASPECTOS[],6,FALSE)))</f>
        <v>PAR</v>
      </c>
      <c r="F379" s="109" t="str">
        <f>IF($A379="","",(VLOOKUP($A379,MATRIZASPECTOS[],7,FALSE)))</f>
        <v>Sede Central - Bogotá</v>
      </c>
      <c r="G379" s="109" t="str">
        <f>IF($A379="","",(VLOOKUP($A379,MATRIZASPECTOS[],8,FALSE)))</f>
        <v>Torre 4 - Piso 9</v>
      </c>
      <c r="H379" s="109" t="str">
        <f>IF($A379="","",(VLOOKUP($A379,MATRIZASPECTOS[],18,FALSE)))</f>
        <v>Negativo</v>
      </c>
      <c r="I379" s="135" t="str">
        <f>IF(A379="","",(VLOOKUP(A379,MATRIZASPECTOS[],19,FALSE)))</f>
        <v>Geológico - suelo</v>
      </c>
      <c r="J379" s="135" t="str">
        <f>IF(A379="","",(VLOOKUP(A379,MATRIZASPECTOS[],10,FALSE)))</f>
        <v>Situación de emergencia</v>
      </c>
      <c r="K379" s="135" t="str">
        <f>IF($A379="","",(VLOOKUP($A379,MATRIZASPECTOS[],14,FALSE)))</f>
        <v>Residuos ordinarios</v>
      </c>
      <c r="L379" s="134" t="str">
        <f>IF($A379="","",(VLOOKUP($A379,MATRIZASPECTOS[],15,FALSE)))</f>
        <v>3.3. Desarrollo de actividades de apoyo</v>
      </c>
      <c r="M379" s="164">
        <f>IF($A379="","",(VLOOKUP($A379,MATRIZASPECTOS[],26,FALSE)))</f>
        <v>25</v>
      </c>
      <c r="N379" s="161">
        <f>IF($A379="","",(VLOOKUP($A379,MATRIZASPECTOS[],44,FALSE)))</f>
        <v>19.072164948453608</v>
      </c>
      <c r="O379" s="161">
        <f>IF($A379="","",(VLOOKUP($A379,MATRIZASPECTOS[],62,FALSE)))</f>
        <v>6.2956735977634128</v>
      </c>
      <c r="P379" s="135"/>
      <c r="Q379" s="135"/>
      <c r="R379" s="227"/>
    </row>
    <row r="380" spans="1:18" ht="51.75" thickBot="1" x14ac:dyDescent="0.3">
      <c r="A380" s="15">
        <v>377</v>
      </c>
      <c r="B380" s="18" t="str">
        <f>IF(A380="","",(VLOOKUP(A380,MATRIZASPECTOS[],2,FALSE)))</f>
        <v>Administración de Tecnologías de la Información</v>
      </c>
      <c r="C380" s="18" t="str">
        <f>IF(A380="","",(VLOOKUP(A380,MATRIZASPECTOS[],3,FALSE)))</f>
        <v>Generación de residuos</v>
      </c>
      <c r="D380" s="133" t="str">
        <f>IF(A380="","",(VLOOKUP(A380,MATRIZASPECTOS[],4,FALSE)))</f>
        <v>Contaminación por generación de residuos recuperables</v>
      </c>
      <c r="E380" s="108" t="str">
        <f>IF(A380="","",(VLOOKUP(A380,MATRIZASPECTOS[],6,FALSE)))</f>
        <v>PAR</v>
      </c>
      <c r="F380" s="109" t="str">
        <f>IF($A380="","",(VLOOKUP($A380,MATRIZASPECTOS[],7,FALSE)))</f>
        <v>Sede Central - Bogotá</v>
      </c>
      <c r="G380" s="109" t="str">
        <f>IF($A380="","",(VLOOKUP($A380,MATRIZASPECTOS[],8,FALSE)))</f>
        <v>Torre 4 - Piso 9</v>
      </c>
      <c r="H380" s="109" t="str">
        <f>IF($A380="","",(VLOOKUP($A380,MATRIZASPECTOS[],18,FALSE)))</f>
        <v>Negativo</v>
      </c>
      <c r="I380" s="135" t="str">
        <f>IF(A380="","",(VLOOKUP(A380,MATRIZASPECTOS[],19,FALSE)))</f>
        <v>Geológico - suelo</v>
      </c>
      <c r="J380" s="135" t="str">
        <f>IF(A380="","",(VLOOKUP(A380,MATRIZASPECTOS[],10,FALSE)))</f>
        <v>Situación de emergencia</v>
      </c>
      <c r="K380" s="135" t="str">
        <f>IF($A380="","",(VLOOKUP($A380,MATRIZASPECTOS[],14,FALSE)))</f>
        <v>Residuos reutilizables (papel, cartón, vidrio, plástico rigido, plástico flexible)</v>
      </c>
      <c r="L380" s="134" t="str">
        <f>IF($A380="","",(VLOOKUP($A380,MATRIZASPECTOS[],15,FALSE)))</f>
        <v>3.3. Desarrollo de actividades de apoyo</v>
      </c>
      <c r="M380" s="164">
        <f>IF($A380="","",(VLOOKUP($A380,MATRIZASPECTOS[],26,FALSE)))</f>
        <v>15</v>
      </c>
      <c r="N380" s="161">
        <f>IF($A380="","",(VLOOKUP($A380,MATRIZASPECTOS[],44,FALSE)))</f>
        <v>15</v>
      </c>
      <c r="O380" s="161">
        <f>IF($A380="","",(VLOOKUP($A380,MATRIZASPECTOS[],62,FALSE)))</f>
        <v>15</v>
      </c>
      <c r="P380" s="135"/>
      <c r="Q380" s="135"/>
      <c r="R380" s="227"/>
    </row>
    <row r="381" spans="1:18" ht="39" thickBot="1" x14ac:dyDescent="0.3">
      <c r="A381" s="15">
        <v>378</v>
      </c>
      <c r="B381" s="18" t="str">
        <f>IF(A381="","",(VLOOKUP(A381,MATRIZASPECTOS[],2,FALSE)))</f>
        <v>Administración de Tecnologías de la Información</v>
      </c>
      <c r="C381" s="18" t="str">
        <f>IF(A381="","",(VLOOKUP(A381,MATRIZASPECTOS[],3,FALSE)))</f>
        <v>Generación de residuos</v>
      </c>
      <c r="D381" s="133" t="str">
        <f>IF(A381="","",(VLOOKUP(A381,MATRIZASPECTOS[],4,FALSE)))</f>
        <v>Contaminación por generación de residuos reutilizables</v>
      </c>
      <c r="E381" s="108" t="str">
        <f>IF(A381="","",(VLOOKUP(A381,MATRIZASPECTOS[],6,FALSE)))</f>
        <v>PAR</v>
      </c>
      <c r="F381" s="109" t="str">
        <f>IF($A381="","",(VLOOKUP($A381,MATRIZASPECTOS[],7,FALSE)))</f>
        <v>Sede Central - Bogotá</v>
      </c>
      <c r="G381" s="109" t="str">
        <f>IF($A381="","",(VLOOKUP($A381,MATRIZASPECTOS[],8,FALSE)))</f>
        <v>Torre 4 - Piso 9</v>
      </c>
      <c r="H381" s="109" t="str">
        <f>IF($A381="","",(VLOOKUP($A381,MATRIZASPECTOS[],18,FALSE)))</f>
        <v>Negativo</v>
      </c>
      <c r="I381" s="135" t="str">
        <f>IF(A381="","",(VLOOKUP(A381,MATRIZASPECTOS[],19,FALSE)))</f>
        <v>Geológico - suelo</v>
      </c>
      <c r="J381" s="135" t="str">
        <f>IF(A381="","",(VLOOKUP(A381,MATRIZASPECTOS[],10,FALSE)))</f>
        <v>Situación de emergencia</v>
      </c>
      <c r="K381" s="135" t="str">
        <f>IF($A381="","",(VLOOKUP($A381,MATRIZASPECTOS[],14,FALSE)))</f>
        <v>Residuos recuperables (aleaciones de distintos metales)</v>
      </c>
      <c r="L381" s="134" t="str">
        <f>IF($A381="","",(VLOOKUP($A381,MATRIZASPECTOS[],15,FALSE)))</f>
        <v>3.3. Desarrollo de actividades de apoyo</v>
      </c>
      <c r="M381" s="164">
        <f>IF($A381="","",(VLOOKUP($A381,MATRIZASPECTOS[],26,FALSE)))</f>
        <v>15</v>
      </c>
      <c r="N381" s="161">
        <f>IF($A381="","",(VLOOKUP($A381,MATRIZASPECTOS[],44,FALSE)))</f>
        <v>15</v>
      </c>
      <c r="O381" s="161">
        <f>IF($A381="","",(VLOOKUP($A381,MATRIZASPECTOS[],62,FALSE)))</f>
        <v>15</v>
      </c>
      <c r="P381" s="135"/>
      <c r="Q381" s="135"/>
      <c r="R381" s="227"/>
    </row>
    <row r="382" spans="1:18" ht="45.75" thickBot="1" x14ac:dyDescent="0.3">
      <c r="A382" s="15">
        <v>379</v>
      </c>
      <c r="B382" s="18" t="str">
        <f>IF(A382="","",(VLOOKUP(A382,MATRIZASPECTOS[],2,FALSE)))</f>
        <v>Administración de Tecnologías de la Información</v>
      </c>
      <c r="C382" s="18" t="str">
        <f>IF(A382="","",(VLOOKUP(A382,MATRIZASPECTOS[],3,FALSE)))</f>
        <v>Generación de residuos</v>
      </c>
      <c r="D382" s="133" t="str">
        <f>IF(A382="","",(VLOOKUP(A382,MATRIZASPECTOS[],4,FALSE)))</f>
        <v>Contaminación por generación de residuos de aparatos eléctricos y electrónicos</v>
      </c>
      <c r="E382" s="108" t="str">
        <f>IF(A382="","",(VLOOKUP(A382,MATRIZASPECTOS[],6,FALSE)))</f>
        <v>PAR</v>
      </c>
      <c r="F382" s="109" t="str">
        <f>IF($A382="","",(VLOOKUP($A382,MATRIZASPECTOS[],7,FALSE)))</f>
        <v>Sede Central - Bogotá</v>
      </c>
      <c r="G382" s="109" t="str">
        <f>IF($A382="","",(VLOOKUP($A382,MATRIZASPECTOS[],8,FALSE)))</f>
        <v>Torre 4 - Piso 9</v>
      </c>
      <c r="H382" s="109" t="str">
        <f>IF($A382="","",(VLOOKUP($A382,MATRIZASPECTOS[],18,FALSE)))</f>
        <v>Negativo</v>
      </c>
      <c r="I382" s="135" t="str">
        <f>IF(A382="","",(VLOOKUP(A382,MATRIZASPECTOS[],19,FALSE)))</f>
        <v>Geológico - suelo</v>
      </c>
      <c r="J382" s="135" t="str">
        <f>IF(A382="","",(VLOOKUP(A382,MATRIZASPECTOS[],10,FALSE)))</f>
        <v>Situación de emergencia</v>
      </c>
      <c r="K382" s="135" t="str">
        <f>IF($A382="","",(VLOOKUP($A382,MATRIZASPECTOS[],14,FALSE)))</f>
        <v>Residuos de aparatos eléctricos y electrónicos</v>
      </c>
      <c r="L382" s="134" t="str">
        <f>IF($A382="","",(VLOOKUP($A382,MATRIZASPECTOS[],15,FALSE)))</f>
        <v>3.3. Desarrollo de actividades de apoyo</v>
      </c>
      <c r="M382" s="164">
        <f>IF($A382="","",(VLOOKUP($A382,MATRIZASPECTOS[],26,FALSE)))</f>
        <v>15</v>
      </c>
      <c r="N382" s="161">
        <f>IF($A382="","",(VLOOKUP($A382,MATRIZASPECTOS[],44,FALSE)))</f>
        <v>15</v>
      </c>
      <c r="O382" s="161">
        <f>IF($A382="","",(VLOOKUP($A382,MATRIZASPECTOS[],62,FALSE)))</f>
        <v>15</v>
      </c>
      <c r="P382" s="135"/>
      <c r="Q382" s="135"/>
      <c r="R382" s="227"/>
    </row>
    <row r="383" spans="1:18" ht="27.75" thickBot="1" x14ac:dyDescent="0.3">
      <c r="A383" s="15">
        <v>380</v>
      </c>
      <c r="B383" s="18" t="str">
        <f>IF(A383="","",(VLOOKUP(A383,MATRIZASPECTOS[],2,FALSE)))</f>
        <v>Administración de Tecnologías de la Información</v>
      </c>
      <c r="C383" s="18" t="str">
        <f>IF(A383="","",(VLOOKUP(A383,MATRIZASPECTOS[],3,FALSE)))</f>
        <v>Generación de residuos</v>
      </c>
      <c r="D383" s="133" t="str">
        <f>IF(A383="","",(VLOOKUP(A383,MATRIZASPECTOS[],4,FALSE)))</f>
        <v>Contaminación por generación de residuos de escombro</v>
      </c>
      <c r="E383" s="108" t="str">
        <f>IF(A383="","",(VLOOKUP(A383,MATRIZASPECTOS[],6,FALSE)))</f>
        <v>PAR</v>
      </c>
      <c r="F383" s="109" t="str">
        <f>IF($A383="","",(VLOOKUP($A383,MATRIZASPECTOS[],7,FALSE)))</f>
        <v>Sede Central - Bogotá</v>
      </c>
      <c r="G383" s="109" t="str">
        <f>IF($A383="","",(VLOOKUP($A383,MATRIZASPECTOS[],8,FALSE)))</f>
        <v>Torre 4 - Piso 9</v>
      </c>
      <c r="H383" s="109" t="str">
        <f>IF($A383="","",(VLOOKUP($A383,MATRIZASPECTOS[],18,FALSE)))</f>
        <v>Negativo</v>
      </c>
      <c r="I383" s="135" t="str">
        <f>IF(A383="","",(VLOOKUP(A383,MATRIZASPECTOS[],19,FALSE)))</f>
        <v>Geológico - suelo</v>
      </c>
      <c r="J383" s="135" t="str">
        <f>IF(A383="","",(VLOOKUP(A383,MATRIZASPECTOS[],10,FALSE)))</f>
        <v>Situación de emergencia</v>
      </c>
      <c r="K383" s="135" t="str">
        <f>IF($A383="","",(VLOOKUP($A383,MATRIZASPECTOS[],14,FALSE)))</f>
        <v>Residuos de escombro</v>
      </c>
      <c r="L383" s="134" t="str">
        <f>IF($A383="","",(VLOOKUP($A383,MATRIZASPECTOS[],15,FALSE)))</f>
        <v>3.3. Desarrollo de actividades de apoyo</v>
      </c>
      <c r="M383" s="164">
        <f>IF($A383="","",(VLOOKUP($A383,MATRIZASPECTOS[],26,FALSE)))</f>
        <v>5</v>
      </c>
      <c r="N383" s="161">
        <f>IF($A383="","",(VLOOKUP($A383,MATRIZASPECTOS[],44,FALSE)))</f>
        <v>5</v>
      </c>
      <c r="O383" s="161">
        <f>IF($A383="","",(VLOOKUP($A383,MATRIZASPECTOS[],62,FALSE)))</f>
        <v>5</v>
      </c>
      <c r="P383" s="135"/>
      <c r="Q383" s="135"/>
      <c r="R383" s="227"/>
    </row>
    <row r="384" spans="1:18" ht="27.75" thickBot="1" x14ac:dyDescent="0.3">
      <c r="A384" s="15">
        <v>381</v>
      </c>
      <c r="B384" s="18" t="str">
        <f>IF(A384="","",(VLOOKUP(A384,MATRIZASPECTOS[],2,FALSE)))</f>
        <v>Administración de Tecnologías de la Información</v>
      </c>
      <c r="C384" s="18" t="str">
        <f>IF(A384="","",(VLOOKUP(A384,MATRIZASPECTOS[],3,FALSE)))</f>
        <v>Generación de residuos</v>
      </c>
      <c r="D384" s="133" t="str">
        <f>IF(A384="","",(VLOOKUP(A384,MATRIZASPECTOS[],4,FALSE)))</f>
        <v>Contaminación por generación de residuos peligrosos</v>
      </c>
      <c r="E384" s="108" t="str">
        <f>IF(A384="","",(VLOOKUP(A384,MATRIZASPECTOS[],6,FALSE)))</f>
        <v>PAR</v>
      </c>
      <c r="F384" s="109" t="str">
        <f>IF($A384="","",(VLOOKUP($A384,MATRIZASPECTOS[],7,FALSE)))</f>
        <v>Sede Central - Bogotá</v>
      </c>
      <c r="G384" s="109" t="str">
        <f>IF($A384="","",(VLOOKUP($A384,MATRIZASPECTOS[],8,FALSE)))</f>
        <v>Torre 4 - Piso 9</v>
      </c>
      <c r="H384" s="109" t="str">
        <f>IF($A384="","",(VLOOKUP($A384,MATRIZASPECTOS[],18,FALSE)))</f>
        <v>Negativo</v>
      </c>
      <c r="I384" s="135" t="str">
        <f>IF(A384="","",(VLOOKUP(A384,MATRIZASPECTOS[],19,FALSE)))</f>
        <v>Geológico - suelo</v>
      </c>
      <c r="J384" s="135" t="str">
        <f>IF(A384="","",(VLOOKUP(A384,MATRIZASPECTOS[],10,FALSE)))</f>
        <v>Situación de emergencia</v>
      </c>
      <c r="K384" s="135" t="str">
        <f>IF($A384="","",(VLOOKUP($A384,MATRIZASPECTOS[],14,FALSE)))</f>
        <v>Residuos infecciosos o de riesgo biológico</v>
      </c>
      <c r="L384" s="134" t="str">
        <f>IF($A384="","",(VLOOKUP($A384,MATRIZASPECTOS[],15,FALSE)))</f>
        <v>3.3. Desarrollo de actividades de apoyo</v>
      </c>
      <c r="M384" s="164">
        <f>IF($A384="","",(VLOOKUP($A384,MATRIZASPECTOS[],26,FALSE)))</f>
        <v>3</v>
      </c>
      <c r="N384" s="161">
        <f>IF($A384="","",(VLOOKUP($A384,MATRIZASPECTOS[],44,FALSE)))</f>
        <v>3</v>
      </c>
      <c r="O384" s="161">
        <f>IF($A384="","",(VLOOKUP($A384,MATRIZASPECTOS[],62,FALSE)))</f>
        <v>3</v>
      </c>
      <c r="P384" s="135"/>
      <c r="Q384" s="135"/>
      <c r="R384" s="227"/>
    </row>
    <row r="385" spans="1:18" ht="26.25" thickBot="1" x14ac:dyDescent="0.3">
      <c r="A385" s="15">
        <v>382</v>
      </c>
      <c r="B385" s="18" t="str">
        <f>IF(A385="","",(VLOOKUP(A385,MATRIZASPECTOS[],2,FALSE)))</f>
        <v>Gestión del Talento Humano</v>
      </c>
      <c r="C385" s="18" t="str">
        <f>IF(A385="","",(VLOOKUP(A385,MATRIZASPECTOS[],3,FALSE)))</f>
        <v>Consumo del recurso hídrico</v>
      </c>
      <c r="D385" s="133" t="str">
        <f>IF(A385="","",(VLOOKUP(A385,MATRIZASPECTOS[],4,FALSE)))</f>
        <v>Agotamiento del recurso hídrico</v>
      </c>
      <c r="E385" s="108" t="str">
        <f>IF(A385="","",(VLOOKUP(A385,MATRIZASPECTOS[],6,FALSE)))</f>
        <v>PAR</v>
      </c>
      <c r="F385" s="109" t="str">
        <f>IF($A385="","",(VLOOKUP($A385,MATRIZASPECTOS[],7,FALSE)))</f>
        <v>Sede Central - Bogotá</v>
      </c>
      <c r="G385" s="109" t="str">
        <f>IF($A385="","",(VLOOKUP($A385,MATRIZASPECTOS[],8,FALSE)))</f>
        <v>Torre 4 - Piso 10</v>
      </c>
      <c r="H385" s="109" t="str">
        <f>IF($A385="","",(VLOOKUP($A385,MATRIZASPECTOS[],18,FALSE)))</f>
        <v>Negativo</v>
      </c>
      <c r="I385" s="135" t="str">
        <f>IF(A385="","",(VLOOKUP(A385,MATRIZASPECTOS[],19,FALSE)))</f>
        <v>Hidrológico - agua</v>
      </c>
      <c r="J385" s="135" t="str">
        <f>IF(A385="","",(VLOOKUP(A385,MATRIZASPECTOS[],10,FALSE)))</f>
        <v>Normal</v>
      </c>
      <c r="K385" s="135" t="str">
        <f>IF($A385="","",(VLOOKUP($A385,MATRIZASPECTOS[],14,FALSE)))</f>
        <v>Agua potable</v>
      </c>
      <c r="L385" s="134" t="str">
        <f>IF($A385="","",(VLOOKUP($A385,MATRIZASPECTOS[],15,FALSE)))</f>
        <v>3.3. Desarrollo de actividades de apoyo</v>
      </c>
      <c r="M385" s="164">
        <f>IF($A385="","",(VLOOKUP($A385,MATRIZASPECTOS[],26,FALSE)))</f>
        <v>9</v>
      </c>
      <c r="N385" s="161">
        <f>IF($A385="","",(VLOOKUP($A385,MATRIZASPECTOS[],44,FALSE)))</f>
        <v>9</v>
      </c>
      <c r="O385" s="161">
        <f>IF($A385="","",(VLOOKUP($A385,MATRIZASPECTOS[],62,FALSE)))</f>
        <v>1</v>
      </c>
      <c r="P385" s="135"/>
      <c r="Q385" s="135"/>
      <c r="R385" s="227"/>
    </row>
    <row r="386" spans="1:18" ht="26.25" thickBot="1" x14ac:dyDescent="0.3">
      <c r="A386" s="15">
        <v>383</v>
      </c>
      <c r="B386" s="18" t="str">
        <f>IF(A386="","",(VLOOKUP(A386,MATRIZASPECTOS[],2,FALSE)))</f>
        <v>Gestión del Talento Humano</v>
      </c>
      <c r="C386" s="18" t="str">
        <f>IF(A386="","",(VLOOKUP(A386,MATRIZASPECTOS[],3,FALSE)))</f>
        <v>Consumo del recurso hídrico</v>
      </c>
      <c r="D386" s="133" t="str">
        <f>IF(A386="","",(VLOOKUP(A386,MATRIZASPECTOS[],4,FALSE)))</f>
        <v>Agotamiento del recurso hídrico</v>
      </c>
      <c r="E386" s="108" t="str">
        <f>IF(A386="","",(VLOOKUP(A386,MATRIZASPECTOS[],6,FALSE)))</f>
        <v>PAR</v>
      </c>
      <c r="F386" s="109" t="str">
        <f>IF($A386="","",(VLOOKUP($A386,MATRIZASPECTOS[],7,FALSE)))</f>
        <v>Sede Central - Bogotá</v>
      </c>
      <c r="G386" s="109" t="str">
        <f>IF($A386="","",(VLOOKUP($A386,MATRIZASPECTOS[],8,FALSE)))</f>
        <v>Torre 4 - Piso 10</v>
      </c>
      <c r="H386" s="109" t="str">
        <f>IF($A386="","",(VLOOKUP($A386,MATRIZASPECTOS[],18,FALSE)))</f>
        <v>Negativo</v>
      </c>
      <c r="I386" s="135" t="str">
        <f>IF(A386="","",(VLOOKUP(A386,MATRIZASPECTOS[],19,FALSE)))</f>
        <v>Hidrológico - agua</v>
      </c>
      <c r="J386" s="135" t="str">
        <f>IF(A386="","",(VLOOKUP(A386,MATRIZASPECTOS[],10,FALSE)))</f>
        <v>Normal</v>
      </c>
      <c r="K386" s="135" t="str">
        <f>IF($A386="","",(VLOOKUP($A386,MATRIZASPECTOS[],14,FALSE)))</f>
        <v>Agua no potable</v>
      </c>
      <c r="L386" s="134" t="str">
        <f>IF($A386="","",(VLOOKUP($A386,MATRIZASPECTOS[],15,FALSE)))</f>
        <v>3.3. Desarrollo de actividades de apoyo</v>
      </c>
      <c r="M386" s="164">
        <f>IF($A386="","",(VLOOKUP($A386,MATRIZASPECTOS[],26,FALSE)))</f>
        <v>1</v>
      </c>
      <c r="N386" s="161">
        <f>IF($A386="","",(VLOOKUP($A386,MATRIZASPECTOS[],44,FALSE)))</f>
        <v>1</v>
      </c>
      <c r="O386" s="161">
        <f>IF($A386="","",(VLOOKUP($A386,MATRIZASPECTOS[],62,FALSE)))</f>
        <v>1</v>
      </c>
      <c r="P386" s="135"/>
      <c r="Q386" s="135"/>
      <c r="R386" s="227"/>
    </row>
    <row r="387" spans="1:18" ht="27.75" thickBot="1" x14ac:dyDescent="0.3">
      <c r="A387" s="15">
        <v>384</v>
      </c>
      <c r="B387" s="18" t="str">
        <f>IF(A387="","",(VLOOKUP(A387,MATRIZASPECTOS[],2,FALSE)))</f>
        <v>Gestión del Talento Humano</v>
      </c>
      <c r="C387" s="18" t="str">
        <f>IF(A387="","",(VLOOKUP(A387,MATRIZASPECTOS[],3,FALSE)))</f>
        <v>Consumo de energía eléctrica</v>
      </c>
      <c r="D387" s="133" t="str">
        <f>IF(A387="","",(VLOOKUP(A387,MATRIZASPECTOS[],4,FALSE)))</f>
        <v>Presión sobre el recurso energético eléctrico</v>
      </c>
      <c r="E387" s="108" t="str">
        <f>IF(A387="","",(VLOOKUP(A387,MATRIZASPECTOS[],6,FALSE)))</f>
        <v>PAR</v>
      </c>
      <c r="F387" s="109" t="str">
        <f>IF($A387="","",(VLOOKUP($A387,MATRIZASPECTOS[],7,FALSE)))</f>
        <v>Sede Central - Bogotá</v>
      </c>
      <c r="G387" s="109" t="str">
        <f>IF($A387="","",(VLOOKUP($A387,MATRIZASPECTOS[],8,FALSE)))</f>
        <v>Torre 4 - Piso 10</v>
      </c>
      <c r="H387" s="109" t="str">
        <f>IF($A387="","",(VLOOKUP($A387,MATRIZASPECTOS[],18,FALSE)))</f>
        <v>Negativo</v>
      </c>
      <c r="I387" s="135" t="str">
        <f>IF(A387="","",(VLOOKUP(A387,MATRIZASPECTOS[],19,FALSE)))</f>
        <v>Hidrológico - agua</v>
      </c>
      <c r="J387" s="135" t="str">
        <f>IF(A387="","",(VLOOKUP(A387,MATRIZASPECTOS[],10,FALSE)))</f>
        <v>Normal</v>
      </c>
      <c r="K387" s="135" t="str">
        <f>IF($A387="","",(VLOOKUP($A387,MATRIZASPECTOS[],14,FALSE)))</f>
        <v>Energía eléctrica</v>
      </c>
      <c r="L387" s="134" t="str">
        <f>IF($A387="","",(VLOOKUP($A387,MATRIZASPECTOS[],15,FALSE)))</f>
        <v>3.3. Desarrollo de actividades de apoyo</v>
      </c>
      <c r="M387" s="164">
        <f>IF($A387="","",(VLOOKUP($A387,MATRIZASPECTOS[],26,FALSE)))</f>
        <v>25</v>
      </c>
      <c r="N387" s="161">
        <f>IF($A387="","",(VLOOKUP($A387,MATRIZASPECTOS[],44,FALSE)))</f>
        <v>27.632916908773968</v>
      </c>
      <c r="O387" s="161">
        <f>IF($A387="","",(VLOOKUP($A387,MATRIZASPECTOS[],62,FALSE)))</f>
        <v>25.179890141528624</v>
      </c>
      <c r="P387" s="135"/>
      <c r="Q387" s="135"/>
      <c r="R387" s="227"/>
    </row>
    <row r="388" spans="1:18" ht="36.75" thickBot="1" x14ac:dyDescent="0.3">
      <c r="A388" s="15">
        <v>385</v>
      </c>
      <c r="B388" s="18" t="str">
        <f>IF(A388="","",(VLOOKUP(A388,MATRIZASPECTOS[],2,FALSE)))</f>
        <v>Gestión del Talento Humano</v>
      </c>
      <c r="C388" s="18" t="str">
        <f>IF(A388="","",(VLOOKUP(A388,MATRIZASPECTOS[],3,FALSE)))</f>
        <v>Consumo de materias primas e insumos</v>
      </c>
      <c r="D388" s="133" t="str">
        <f>IF(A388="","",(VLOOKUP(A388,MATRIZASPECTOS[],4,FALSE)))</f>
        <v>Agotamiento de los recursos naturales no renovables</v>
      </c>
      <c r="E388" s="108" t="str">
        <f>IF(A388="","",(VLOOKUP(A388,MATRIZASPECTOS[],6,FALSE)))</f>
        <v>PAR</v>
      </c>
      <c r="F388" s="109" t="str">
        <f>IF($A388="","",(VLOOKUP($A388,MATRIZASPECTOS[],7,FALSE)))</f>
        <v>Sede Central - Bogotá</v>
      </c>
      <c r="G388" s="109" t="str">
        <f>IF($A388="","",(VLOOKUP($A388,MATRIZASPECTOS[],8,FALSE)))</f>
        <v>Torre 4 - Piso 10</v>
      </c>
      <c r="H388" s="109" t="str">
        <f>IF($A388="","",(VLOOKUP($A388,MATRIZASPECTOS[],18,FALSE)))</f>
        <v>Negativo</v>
      </c>
      <c r="I388" s="135" t="str">
        <f>IF(A388="","",(VLOOKUP(A388,MATRIZASPECTOS[],19,FALSE)))</f>
        <v>Biológico - biodiversidad</v>
      </c>
      <c r="J388" s="135" t="str">
        <f>IF(A388="","",(VLOOKUP(A388,MATRIZASPECTOS[],10,FALSE)))</f>
        <v>Normal</v>
      </c>
      <c r="K388" s="135" t="str">
        <f>IF($A388="","",(VLOOKUP($A388,MATRIZASPECTOS[],14,FALSE)))</f>
        <v>Papel</v>
      </c>
      <c r="L388" s="134" t="str">
        <f>IF($A388="","",(VLOOKUP($A388,MATRIZASPECTOS[],15,FALSE)))</f>
        <v>1. Adquisición y movilización de insumos y equipos</v>
      </c>
      <c r="M388" s="164">
        <f>IF($A388="","",(VLOOKUP($A388,MATRIZASPECTOS[],26,FALSE)))</f>
        <v>15</v>
      </c>
      <c r="N388" s="161">
        <f>IF($A388="","",(VLOOKUP($A388,MATRIZASPECTOS[],44,FALSE)))</f>
        <v>15</v>
      </c>
      <c r="O388" s="161">
        <f>IF($A388="","",(VLOOKUP($A388,MATRIZASPECTOS[],62,FALSE)))</f>
        <v>9</v>
      </c>
      <c r="P388" s="135"/>
      <c r="Q388" s="135"/>
      <c r="R388" s="227"/>
    </row>
    <row r="389" spans="1:18" ht="36.75" thickBot="1" x14ac:dyDescent="0.3">
      <c r="A389" s="15">
        <v>386</v>
      </c>
      <c r="B389" s="18" t="str">
        <f>IF(A389="","",(VLOOKUP(A389,MATRIZASPECTOS[],2,FALSE)))</f>
        <v>Gestión del Talento Humano</v>
      </c>
      <c r="C389" s="18" t="str">
        <f>IF(A389="","",(VLOOKUP(A389,MATRIZASPECTOS[],3,FALSE)))</f>
        <v>Consumo de materias primas e insumos</v>
      </c>
      <c r="D389" s="133" t="str">
        <f>IF(A389="","",(VLOOKUP(A389,MATRIZASPECTOS[],4,FALSE)))</f>
        <v>Agotamiento general de los recursos naturales</v>
      </c>
      <c r="E389" s="108" t="str">
        <f>IF(A389="","",(VLOOKUP(A389,MATRIZASPECTOS[],6,FALSE)))</f>
        <v>PAR</v>
      </c>
      <c r="F389" s="109" t="str">
        <f>IF($A389="","",(VLOOKUP($A389,MATRIZASPECTOS[],7,FALSE)))</f>
        <v>Sede Central - Bogotá</v>
      </c>
      <c r="G389" s="109" t="str">
        <f>IF($A389="","",(VLOOKUP($A389,MATRIZASPECTOS[],8,FALSE)))</f>
        <v>Torre 4 - Piso 10</v>
      </c>
      <c r="H389" s="109" t="str">
        <f>IF($A389="","",(VLOOKUP($A389,MATRIZASPECTOS[],18,FALSE)))</f>
        <v>Negativo</v>
      </c>
      <c r="I389" s="135" t="str">
        <f>IF(A389="","",(VLOOKUP(A389,MATRIZASPECTOS[],19,FALSE)))</f>
        <v>Biológico - biodiversidad</v>
      </c>
      <c r="J389" s="135" t="str">
        <f>IF(A389="","",(VLOOKUP(A389,MATRIZASPECTOS[],10,FALSE)))</f>
        <v>Normal</v>
      </c>
      <c r="K389" s="135" t="str">
        <f>IF($A389="","",(VLOOKUP($A389,MATRIZASPECTOS[],14,FALSE)))</f>
        <v>Elementos pequeños de oficina</v>
      </c>
      <c r="L389" s="134" t="str">
        <f>IF($A389="","",(VLOOKUP($A389,MATRIZASPECTOS[],15,FALSE)))</f>
        <v>1. Adquisición y movilización de insumos y equipos</v>
      </c>
      <c r="M389" s="164">
        <f>IF($A389="","",(VLOOKUP($A389,MATRIZASPECTOS[],26,FALSE)))</f>
        <v>3</v>
      </c>
      <c r="N389" s="161">
        <f>IF($A389="","",(VLOOKUP($A389,MATRIZASPECTOS[],44,FALSE)))</f>
        <v>3</v>
      </c>
      <c r="O389" s="161">
        <f>IF($A389="","",(VLOOKUP($A389,MATRIZASPECTOS[],62,FALSE)))</f>
        <v>1</v>
      </c>
      <c r="P389" s="135"/>
      <c r="Q389" s="135"/>
      <c r="R389" s="227"/>
    </row>
    <row r="390" spans="1:18" ht="36.75" thickBot="1" x14ac:dyDescent="0.3">
      <c r="A390" s="15">
        <v>387</v>
      </c>
      <c r="B390" s="18" t="str">
        <f>IF(A390="","",(VLOOKUP(A390,MATRIZASPECTOS[],2,FALSE)))</f>
        <v>Gestión del Talento Humano</v>
      </c>
      <c r="C390" s="18" t="str">
        <f>IF(A390="","",(VLOOKUP(A390,MATRIZASPECTOS[],3,FALSE)))</f>
        <v>Consumo de materias primas e insumos</v>
      </c>
      <c r="D390" s="133" t="str">
        <f>IF(A390="","",(VLOOKUP(A390,MATRIZASPECTOS[],4,FALSE)))</f>
        <v>Agotamiento de los recursos naturales no renovables</v>
      </c>
      <c r="E390" s="108" t="str">
        <f>IF(A390="","",(VLOOKUP(A390,MATRIZASPECTOS[],6,FALSE)))</f>
        <v>PAR</v>
      </c>
      <c r="F390" s="109" t="str">
        <f>IF($A390="","",(VLOOKUP($A390,MATRIZASPECTOS[],7,FALSE)))</f>
        <v>Sede Central - Bogotá</v>
      </c>
      <c r="G390" s="109" t="str">
        <f>IF($A390="","",(VLOOKUP($A390,MATRIZASPECTOS[],8,FALSE)))</f>
        <v>Torre 4 - Piso 10</v>
      </c>
      <c r="H390" s="109" t="str">
        <f>IF($A390="","",(VLOOKUP($A390,MATRIZASPECTOS[],18,FALSE)))</f>
        <v>Negativo</v>
      </c>
      <c r="I390" s="135" t="str">
        <f>IF(A390="","",(VLOOKUP(A390,MATRIZASPECTOS[],19,FALSE)))</f>
        <v>Biológico - biodiversidad</v>
      </c>
      <c r="J390" s="135" t="str">
        <f>IF(A390="","",(VLOOKUP(A390,MATRIZASPECTOS[],10,FALSE)))</f>
        <v>Normal</v>
      </c>
      <c r="K390" s="135" t="str">
        <f>IF($A390="","",(VLOOKUP($A390,MATRIZASPECTOS[],14,FALSE)))</f>
        <v>Movilización terrestre</v>
      </c>
      <c r="L390" s="134" t="str">
        <f>IF($A390="","",(VLOOKUP($A390,MATRIZASPECTOS[],15,FALSE)))</f>
        <v>2. Movilización para el desarrollo de actividades</v>
      </c>
      <c r="M390" s="164">
        <f>IF($A390="","",(VLOOKUP($A390,MATRIZASPECTOS[],26,FALSE)))</f>
        <v>15</v>
      </c>
      <c r="N390" s="161">
        <f>IF($A390="","",(VLOOKUP($A390,MATRIZASPECTOS[],44,FALSE)))</f>
        <v>15</v>
      </c>
      <c r="O390" s="161">
        <f>IF($A390="","",(VLOOKUP($A390,MATRIZASPECTOS[],62,FALSE)))</f>
        <v>9</v>
      </c>
      <c r="P390" s="135"/>
      <c r="Q390" s="135"/>
      <c r="R390" s="227"/>
    </row>
    <row r="391" spans="1:18" ht="36.75" thickBot="1" x14ac:dyDescent="0.3">
      <c r="A391" s="15">
        <v>388</v>
      </c>
      <c r="B391" s="18" t="str">
        <f>IF(A391="","",(VLOOKUP(A391,MATRIZASPECTOS[],2,FALSE)))</f>
        <v>Gestión del Talento Humano</v>
      </c>
      <c r="C391" s="18" t="str">
        <f>IF(A391="","",(VLOOKUP(A391,MATRIZASPECTOS[],3,FALSE)))</f>
        <v>Consumo de materias primas e insumos</v>
      </c>
      <c r="D391" s="133" t="str">
        <f>IF(A391="","",(VLOOKUP(A391,MATRIZASPECTOS[],4,FALSE)))</f>
        <v>Agotamiento de los recursos naturales no renovables</v>
      </c>
      <c r="E391" s="108" t="str">
        <f>IF(A391="","",(VLOOKUP(A391,MATRIZASPECTOS[],6,FALSE)))</f>
        <v>PAR</v>
      </c>
      <c r="F391" s="109" t="str">
        <f>IF($A391="","",(VLOOKUP($A391,MATRIZASPECTOS[],7,FALSE)))</f>
        <v>Sede Central - Bogotá</v>
      </c>
      <c r="G391" s="109" t="str">
        <f>IF($A391="","",(VLOOKUP($A391,MATRIZASPECTOS[],8,FALSE)))</f>
        <v>Torre 4 - Piso 10</v>
      </c>
      <c r="H391" s="109" t="str">
        <f>IF($A391="","",(VLOOKUP($A391,MATRIZASPECTOS[],18,FALSE)))</f>
        <v>Negativo</v>
      </c>
      <c r="I391" s="135" t="str">
        <f>IF(A391="","",(VLOOKUP(A391,MATRIZASPECTOS[],19,FALSE)))</f>
        <v>Biológico - biodiversidad</v>
      </c>
      <c r="J391" s="135" t="str">
        <f>IF(A391="","",(VLOOKUP(A391,MATRIZASPECTOS[],10,FALSE)))</f>
        <v>Normal</v>
      </c>
      <c r="K391" s="135" t="str">
        <f>IF($A391="","",(VLOOKUP($A391,MATRIZASPECTOS[],14,FALSE)))</f>
        <v>Movilización aérea</v>
      </c>
      <c r="L391" s="134" t="str">
        <f>IF($A391="","",(VLOOKUP($A391,MATRIZASPECTOS[],15,FALSE)))</f>
        <v>2. Movilización para el desarrollo de actividades</v>
      </c>
      <c r="M391" s="164">
        <f>IF($A391="","",(VLOOKUP($A391,MATRIZASPECTOS[],26,FALSE)))</f>
        <v>15</v>
      </c>
      <c r="N391" s="161">
        <f>IF($A391="","",(VLOOKUP($A391,MATRIZASPECTOS[],44,FALSE)))</f>
        <v>15</v>
      </c>
      <c r="O391" s="161">
        <f>IF($A391="","",(VLOOKUP($A391,MATRIZASPECTOS[],62,FALSE)))</f>
        <v>9</v>
      </c>
      <c r="P391" s="135"/>
      <c r="Q391" s="135"/>
      <c r="R391" s="227"/>
    </row>
    <row r="392" spans="1:18" ht="36.75" thickBot="1" x14ac:dyDescent="0.3">
      <c r="A392" s="15">
        <v>389</v>
      </c>
      <c r="B392" s="18" t="str">
        <f>IF(A392="","",(VLOOKUP(A392,MATRIZASPECTOS[],2,FALSE)))</f>
        <v>Gestión del Talento Humano</v>
      </c>
      <c r="C392" s="18" t="str">
        <f>IF(A392="","",(VLOOKUP(A392,MATRIZASPECTOS[],3,FALSE)))</f>
        <v>Consumo de materias primas e insumos</v>
      </c>
      <c r="D392" s="133" t="str">
        <f>IF(A392="","",(VLOOKUP(A392,MATRIZASPECTOS[],4,FALSE)))</f>
        <v>Agotamiento general de los recursos naturales</v>
      </c>
      <c r="E392" s="108" t="str">
        <f>IF(A392="","",(VLOOKUP(A392,MATRIZASPECTOS[],6,FALSE)))</f>
        <v>PAR</v>
      </c>
      <c r="F392" s="109" t="str">
        <f>IF($A392="","",(VLOOKUP($A392,MATRIZASPECTOS[],7,FALSE)))</f>
        <v>Sede Central - Bogotá</v>
      </c>
      <c r="G392" s="109" t="str">
        <f>IF($A392="","",(VLOOKUP($A392,MATRIZASPECTOS[],8,FALSE)))</f>
        <v>Torre 4 - Piso 10</v>
      </c>
      <c r="H392" s="109" t="str">
        <f>IF($A392="","",(VLOOKUP($A392,MATRIZASPECTOS[],18,FALSE)))</f>
        <v>Negativo</v>
      </c>
      <c r="I392" s="135" t="str">
        <f>IF(A392="","",(VLOOKUP(A392,MATRIZASPECTOS[],19,FALSE)))</f>
        <v>Biológico - biodiversidad</v>
      </c>
      <c r="J392" s="135" t="str">
        <f>IF(A392="","",(VLOOKUP(A392,MATRIZASPECTOS[],10,FALSE)))</f>
        <v>Normal</v>
      </c>
      <c r="K392" s="135" t="str">
        <f>IF($A392="","",(VLOOKUP($A392,MATRIZASPECTOS[],14,FALSE)))</f>
        <v>Computadores y perifericos</v>
      </c>
      <c r="L392" s="134" t="str">
        <f>IF($A392="","",(VLOOKUP($A392,MATRIZASPECTOS[],15,FALSE)))</f>
        <v>1. Adquisición y movilización de insumos y equipos</v>
      </c>
      <c r="M392" s="164">
        <f>IF($A392="","",(VLOOKUP($A392,MATRIZASPECTOS[],26,FALSE)))</f>
        <v>5</v>
      </c>
      <c r="N392" s="161">
        <f>IF($A392="","",(VLOOKUP($A392,MATRIZASPECTOS[],44,FALSE)))</f>
        <v>5</v>
      </c>
      <c r="O392" s="161">
        <f>IF($A392="","",(VLOOKUP($A392,MATRIZASPECTOS[],62,FALSE)))</f>
        <v>5</v>
      </c>
      <c r="P392" s="135"/>
      <c r="Q392" s="135"/>
      <c r="R392" s="227"/>
    </row>
    <row r="393" spans="1:18" ht="36.75" thickBot="1" x14ac:dyDescent="0.3">
      <c r="A393" s="15">
        <v>390</v>
      </c>
      <c r="B393" s="18" t="str">
        <f>IF(A393="","",(VLOOKUP(A393,MATRIZASPECTOS[],2,FALSE)))</f>
        <v>Gestión del Talento Humano</v>
      </c>
      <c r="C393" s="18" t="str">
        <f>IF(A393="","",(VLOOKUP(A393,MATRIZASPECTOS[],3,FALSE)))</f>
        <v>Consumo de materias primas e insumos</v>
      </c>
      <c r="D393" s="133" t="str">
        <f>IF(A393="","",(VLOOKUP(A393,MATRIZASPECTOS[],4,FALSE)))</f>
        <v>Agotamiento general de los recursos naturales</v>
      </c>
      <c r="E393" s="108" t="str">
        <f>IF(A393="","",(VLOOKUP(A393,MATRIZASPECTOS[],6,FALSE)))</f>
        <v>PAR</v>
      </c>
      <c r="F393" s="109" t="str">
        <f>IF($A393="","",(VLOOKUP($A393,MATRIZASPECTOS[],7,FALSE)))</f>
        <v>Sede Central - Bogotá</v>
      </c>
      <c r="G393" s="109" t="str">
        <f>IF($A393="","",(VLOOKUP($A393,MATRIZASPECTOS[],8,FALSE)))</f>
        <v>Torre 4 - Piso 10</v>
      </c>
      <c r="H393" s="109" t="str">
        <f>IF($A393="","",(VLOOKUP($A393,MATRIZASPECTOS[],18,FALSE)))</f>
        <v>Negativo</v>
      </c>
      <c r="I393" s="135" t="str">
        <f>IF(A393="","",(VLOOKUP(A393,MATRIZASPECTOS[],19,FALSE)))</f>
        <v>Biológico - biodiversidad</v>
      </c>
      <c r="J393" s="135" t="str">
        <f>IF(A393="","",(VLOOKUP(A393,MATRIZASPECTOS[],10,FALSE)))</f>
        <v>Normal</v>
      </c>
      <c r="K393" s="135" t="str">
        <f>IF($A393="","",(VLOOKUP($A393,MATRIZASPECTOS[],14,FALSE)))</f>
        <v>Mobiliario de oficina</v>
      </c>
      <c r="L393" s="134" t="str">
        <f>IF($A393="","",(VLOOKUP($A393,MATRIZASPECTOS[],15,FALSE)))</f>
        <v>1. Adquisición y movilización de insumos y equipos</v>
      </c>
      <c r="M393" s="164">
        <f>IF($A393="","",(VLOOKUP($A393,MATRIZASPECTOS[],26,FALSE)))</f>
        <v>3</v>
      </c>
      <c r="N393" s="161">
        <f>IF($A393="","",(VLOOKUP($A393,MATRIZASPECTOS[],44,FALSE)))</f>
        <v>3</v>
      </c>
      <c r="O393" s="161">
        <f>IF($A393="","",(VLOOKUP($A393,MATRIZASPECTOS[],62,FALSE)))</f>
        <v>3</v>
      </c>
      <c r="P393" s="135"/>
      <c r="Q393" s="135"/>
      <c r="R393" s="227"/>
    </row>
    <row r="394" spans="1:18" ht="26.25" thickBot="1" x14ac:dyDescent="0.3">
      <c r="A394" s="15">
        <v>391</v>
      </c>
      <c r="B394" s="18" t="str">
        <f>IF(A394="","",(VLOOKUP(A394,MATRIZASPECTOS[],2,FALSE)))</f>
        <v>Gestión del Talento Humano</v>
      </c>
      <c r="C394" s="18" t="str">
        <f>IF(A394="","",(VLOOKUP(A394,MATRIZASPECTOS[],3,FALSE)))</f>
        <v>Generación de empleo</v>
      </c>
      <c r="D394" s="133" t="str">
        <f>IF(A394="","",(VLOOKUP(A394,MATRIZASPECTOS[],4,FALSE)))</f>
        <v>Desarrollo económico y social</v>
      </c>
      <c r="E394" s="108" t="str">
        <f>IF(A394="","",(VLOOKUP(A394,MATRIZASPECTOS[],6,FALSE)))</f>
        <v>PAR</v>
      </c>
      <c r="F394" s="109" t="str">
        <f>IF($A394="","",(VLOOKUP($A394,MATRIZASPECTOS[],7,FALSE)))</f>
        <v>Sede Central - Bogotá</v>
      </c>
      <c r="G394" s="109" t="str">
        <f>IF($A394="","",(VLOOKUP($A394,MATRIZASPECTOS[],8,FALSE)))</f>
        <v>Torre 4 - Piso 10</v>
      </c>
      <c r="H394" s="109" t="str">
        <f>IF($A394="","",(VLOOKUP($A394,MATRIZASPECTOS[],18,FALSE)))</f>
        <v>Positivo</v>
      </c>
      <c r="I394" s="135" t="str">
        <f>IF(A394="","",(VLOOKUP(A394,MATRIZASPECTOS[],19,FALSE)))</f>
        <v>Sociocultural - social</v>
      </c>
      <c r="J394" s="135" t="str">
        <f>IF(A394="","",(VLOOKUP(A394,MATRIZASPECTOS[],10,FALSE)))</f>
        <v>Normal</v>
      </c>
      <c r="K394" s="135" t="str">
        <f>IF($A394="","",(VLOOKUP($A394,MATRIZASPECTOS[],14,FALSE)))</f>
        <v>Recurso humano</v>
      </c>
      <c r="L394" s="134" t="str">
        <f>IF($A394="","",(VLOOKUP($A394,MATRIZASPECTOS[],15,FALSE)))</f>
        <v>3.3. Desarrollo de actividades de apoyo</v>
      </c>
      <c r="M394" s="164">
        <f>IF($A394="","",(VLOOKUP($A394,MATRIZASPECTOS[],26,FALSE)))</f>
        <v>15</v>
      </c>
      <c r="N394" s="161">
        <f>IF($A394="","",(VLOOKUP($A394,MATRIZASPECTOS[],44,FALSE)))</f>
        <v>15</v>
      </c>
      <c r="O394" s="161">
        <f>IF($A394="","",(VLOOKUP($A394,MATRIZASPECTOS[],62,FALSE)))</f>
        <v>15</v>
      </c>
      <c r="P394" s="135"/>
      <c r="Q394" s="135"/>
      <c r="R394" s="227"/>
    </row>
    <row r="395" spans="1:18" ht="36.75" thickBot="1" x14ac:dyDescent="0.3">
      <c r="A395" s="15">
        <v>392</v>
      </c>
      <c r="B395" s="18" t="str">
        <f>IF(A395="","",(VLOOKUP(A395,MATRIZASPECTOS[],2,FALSE)))</f>
        <v>Gestión del Talento Humano</v>
      </c>
      <c r="C395" s="18" t="str">
        <f>IF(A395="","",(VLOOKUP(A395,MATRIZASPECTOS[],3,FALSE)))</f>
        <v>Consumo de materias primas e insumos</v>
      </c>
      <c r="D395" s="133" t="str">
        <f>IF(A395="","",(VLOOKUP(A395,MATRIZASPECTOS[],4,FALSE)))</f>
        <v>Agotamiento general de los recursos naturales</v>
      </c>
      <c r="E395" s="108" t="str">
        <f>IF(A395="","",(VLOOKUP(A395,MATRIZASPECTOS[],6,FALSE)))</f>
        <v>PAR</v>
      </c>
      <c r="F395" s="109" t="str">
        <f>IF($A395="","",(VLOOKUP($A395,MATRIZASPECTOS[],7,FALSE)))</f>
        <v>Sede Central - Bogotá</v>
      </c>
      <c r="G395" s="109" t="str">
        <f>IF($A395="","",(VLOOKUP($A395,MATRIZASPECTOS[],8,FALSE)))</f>
        <v>Torre 4 - Piso 10</v>
      </c>
      <c r="H395" s="109" t="str">
        <f>IF($A395="","",(VLOOKUP($A395,MATRIZASPECTOS[],18,FALSE)))</f>
        <v>Negativo</v>
      </c>
      <c r="I395" s="135" t="str">
        <f>IF(A395="","",(VLOOKUP(A395,MATRIZASPECTOS[],19,FALSE)))</f>
        <v>Biológico - biodiversidad</v>
      </c>
      <c r="J395" s="135" t="str">
        <f>IF(A395="","",(VLOOKUP(A395,MATRIZASPECTOS[],10,FALSE)))</f>
        <v>Normal</v>
      </c>
      <c r="K395" s="135" t="str">
        <f>IF($A395="","",(VLOOKUP($A395,MATRIZASPECTOS[],14,FALSE)))</f>
        <v>Elementos para atención de emergencias</v>
      </c>
      <c r="L395" s="134" t="str">
        <f>IF($A395="","",(VLOOKUP($A395,MATRIZASPECTOS[],15,FALSE)))</f>
        <v>3.3. Desarrollo de actividades de apoyo</v>
      </c>
      <c r="M395" s="164">
        <f>IF($A395="","",(VLOOKUP($A395,MATRIZASPECTOS[],26,FALSE)))</f>
        <v>9</v>
      </c>
      <c r="N395" s="161">
        <f>IF($A395="","",(VLOOKUP($A395,MATRIZASPECTOS[],44,FALSE)))</f>
        <v>9</v>
      </c>
      <c r="O395" s="161">
        <f>IF($A395="","",(VLOOKUP($A395,MATRIZASPECTOS[],62,FALSE)))</f>
        <v>9</v>
      </c>
      <c r="P395" s="135"/>
      <c r="Q395" s="135"/>
      <c r="R395" s="227"/>
    </row>
    <row r="396" spans="1:18" ht="36.75" thickBot="1" x14ac:dyDescent="0.3">
      <c r="A396" s="15">
        <v>393</v>
      </c>
      <c r="B396" s="18" t="str">
        <f>IF(A396="","",(VLOOKUP(A396,MATRIZASPECTOS[],2,FALSE)))</f>
        <v>Gestión del Talento Humano</v>
      </c>
      <c r="C396" s="18" t="str">
        <f>IF(A396="","",(VLOOKUP(A396,MATRIZASPECTOS[],3,FALSE)))</f>
        <v>Consumo de materias primas e insumos</v>
      </c>
      <c r="D396" s="133" t="str">
        <f>IF(A396="","",(VLOOKUP(A396,MATRIZASPECTOS[],4,FALSE)))</f>
        <v>Agotamiento general de los recursos naturales</v>
      </c>
      <c r="E396" s="108" t="str">
        <f>IF(A396="","",(VLOOKUP(A396,MATRIZASPECTOS[],6,FALSE)))</f>
        <v>PAR</v>
      </c>
      <c r="F396" s="109" t="str">
        <f>IF($A396="","",(VLOOKUP($A396,MATRIZASPECTOS[],7,FALSE)))</f>
        <v>Sede Central - Bogotá</v>
      </c>
      <c r="G396" s="109" t="str">
        <f>IF($A396="","",(VLOOKUP($A396,MATRIZASPECTOS[],8,FALSE)))</f>
        <v>Torre 4 - Piso 10</v>
      </c>
      <c r="H396" s="109" t="str">
        <f>IF($A396="","",(VLOOKUP($A396,MATRIZASPECTOS[],18,FALSE)))</f>
        <v>Negativo</v>
      </c>
      <c r="I396" s="135" t="str">
        <f>IF(A396="","",(VLOOKUP(A396,MATRIZASPECTOS[],19,FALSE)))</f>
        <v>Biológico - biodiversidad</v>
      </c>
      <c r="J396" s="135" t="str">
        <f>IF(A396="","",(VLOOKUP(A396,MATRIZASPECTOS[],10,FALSE)))</f>
        <v>Normal</v>
      </c>
      <c r="K396" s="135" t="str">
        <f>IF($A396="","",(VLOOKUP($A396,MATRIZASPECTOS[],14,FALSE)))</f>
        <v>Elementos de protección personal</v>
      </c>
      <c r="L396" s="134" t="str">
        <f>IF($A396="","",(VLOOKUP($A396,MATRIZASPECTOS[],15,FALSE)))</f>
        <v>3.3. Desarrollo de actividades de apoyo</v>
      </c>
      <c r="M396" s="164">
        <f>IF($A396="","",(VLOOKUP($A396,MATRIZASPECTOS[],26,FALSE)))</f>
        <v>9</v>
      </c>
      <c r="N396" s="161">
        <f>IF($A396="","",(VLOOKUP($A396,MATRIZASPECTOS[],44,FALSE)))</f>
        <v>9</v>
      </c>
      <c r="O396" s="161">
        <f>IF($A396="","",(VLOOKUP($A396,MATRIZASPECTOS[],62,FALSE)))</f>
        <v>25</v>
      </c>
      <c r="P396" s="135"/>
      <c r="Q396" s="135"/>
      <c r="R396" s="227"/>
    </row>
    <row r="397" spans="1:18" ht="36.75" thickBot="1" x14ac:dyDescent="0.3">
      <c r="A397" s="15">
        <v>394</v>
      </c>
      <c r="B397" s="18" t="str">
        <f>IF(A397="","",(VLOOKUP(A397,MATRIZASPECTOS[],2,FALSE)))</f>
        <v>Gestión del Talento Humano</v>
      </c>
      <c r="C397" s="18" t="str">
        <f>IF(A397="","",(VLOOKUP(A397,MATRIZASPECTOS[],3,FALSE)))</f>
        <v>Generación de vertimientos</v>
      </c>
      <c r="D397" s="133" t="str">
        <f>IF(A397="","",(VLOOKUP(A397,MATRIZASPECTOS[],4,FALSE)))</f>
        <v>Contaminación por descarga de aguas residuales domésticas</v>
      </c>
      <c r="E397" s="108" t="str">
        <f>IF(A397="","",(VLOOKUP(A397,MATRIZASPECTOS[],6,FALSE)))</f>
        <v>PAR</v>
      </c>
      <c r="F397" s="109" t="str">
        <f>IF($A397="","",(VLOOKUP($A397,MATRIZASPECTOS[],7,FALSE)))</f>
        <v>Sede Central - Bogotá</v>
      </c>
      <c r="G397" s="109" t="str">
        <f>IF($A397="","",(VLOOKUP($A397,MATRIZASPECTOS[],8,FALSE)))</f>
        <v>Torre 4 - Piso 10</v>
      </c>
      <c r="H397" s="109" t="str">
        <f>IF($A397="","",(VLOOKUP($A397,MATRIZASPECTOS[],18,FALSE)))</f>
        <v>Negativo</v>
      </c>
      <c r="I397" s="135" t="str">
        <f>IF(A397="","",(VLOOKUP(A397,MATRIZASPECTOS[],19,FALSE)))</f>
        <v>Hidrológico - agua</v>
      </c>
      <c r="J397" s="135" t="str">
        <f>IF(A397="","",(VLOOKUP(A397,MATRIZASPECTOS[],10,FALSE)))</f>
        <v>Normal</v>
      </c>
      <c r="K397" s="135" t="str">
        <f>IF($A397="","",(VLOOKUP($A397,MATRIZASPECTOS[],14,FALSE)))</f>
        <v>Aguas residuales domésticas</v>
      </c>
      <c r="L397" s="134" t="str">
        <f>IF($A397="","",(VLOOKUP($A397,MATRIZASPECTOS[],15,FALSE)))</f>
        <v>3.3. Desarrollo de actividades de apoyo</v>
      </c>
      <c r="M397" s="164">
        <f>IF($A397="","",(VLOOKUP($A397,MATRIZASPECTOS[],26,FALSE)))</f>
        <v>15</v>
      </c>
      <c r="N397" s="161">
        <f>IF($A397="","",(VLOOKUP($A397,MATRIZASPECTOS[],44,FALSE)))</f>
        <v>15</v>
      </c>
      <c r="O397" s="161">
        <f>IF($A397="","",(VLOOKUP($A397,MATRIZASPECTOS[],62,FALSE)))</f>
        <v>3</v>
      </c>
      <c r="P397" s="135"/>
      <c r="Q397" s="135"/>
      <c r="R397" s="227"/>
    </row>
    <row r="398" spans="1:18" ht="27.75" thickBot="1" x14ac:dyDescent="0.3">
      <c r="A398" s="15">
        <v>395</v>
      </c>
      <c r="B398" s="18" t="str">
        <f>IF(A398="","",(VLOOKUP(A398,MATRIZASPECTOS[],2,FALSE)))</f>
        <v>Gestión del Talento Humano</v>
      </c>
      <c r="C398" s="18" t="str">
        <f>IF(A398="","",(VLOOKUP(A398,MATRIZASPECTOS[],3,FALSE)))</f>
        <v>Generación de residuos</v>
      </c>
      <c r="D398" s="133" t="str">
        <f>IF(A398="","",(VLOOKUP(A398,MATRIZASPECTOS[],4,FALSE)))</f>
        <v>Contaminación por generación de residuos ordinarios</v>
      </c>
      <c r="E398" s="108" t="str">
        <f>IF(A398="","",(VLOOKUP(A398,MATRIZASPECTOS[],6,FALSE)))</f>
        <v>PAR</v>
      </c>
      <c r="F398" s="109" t="str">
        <f>IF($A398="","",(VLOOKUP($A398,MATRIZASPECTOS[],7,FALSE)))</f>
        <v>Sede Central - Bogotá</v>
      </c>
      <c r="G398" s="109" t="str">
        <f>IF($A398="","",(VLOOKUP($A398,MATRIZASPECTOS[],8,FALSE)))</f>
        <v>Torre 4 - Piso 10</v>
      </c>
      <c r="H398" s="109" t="str">
        <f>IF($A398="","",(VLOOKUP($A398,MATRIZASPECTOS[],18,FALSE)))</f>
        <v>Negativo</v>
      </c>
      <c r="I398" s="135" t="str">
        <f>IF(A398="","",(VLOOKUP(A398,MATRIZASPECTOS[],19,FALSE)))</f>
        <v>Geológico - suelo</v>
      </c>
      <c r="J398" s="135" t="str">
        <f>IF(A398="","",(VLOOKUP(A398,MATRIZASPECTOS[],10,FALSE)))</f>
        <v>Normal</v>
      </c>
      <c r="K398" s="135" t="str">
        <f>IF($A398="","",(VLOOKUP($A398,MATRIZASPECTOS[],14,FALSE)))</f>
        <v>Residuos ordinarios</v>
      </c>
      <c r="L398" s="134" t="str">
        <f>IF($A398="","",(VLOOKUP($A398,MATRIZASPECTOS[],15,FALSE)))</f>
        <v>3.3. Desarrollo de actividades de apoyo</v>
      </c>
      <c r="M398" s="164">
        <f>IF($A398="","",(VLOOKUP($A398,MATRIZASPECTOS[],26,FALSE)))</f>
        <v>25</v>
      </c>
      <c r="N398" s="161">
        <f>IF($A398="","",(VLOOKUP($A398,MATRIZASPECTOS[],44,FALSE)))</f>
        <v>19.072164948453608</v>
      </c>
      <c r="O398" s="161">
        <f>IF($A398="","",(VLOOKUP($A398,MATRIZASPECTOS[],62,FALSE)))</f>
        <v>6.2956735977634128</v>
      </c>
      <c r="P398" s="135"/>
      <c r="Q398" s="135"/>
      <c r="R398" s="227"/>
    </row>
    <row r="399" spans="1:18" ht="51.75" thickBot="1" x14ac:dyDescent="0.3">
      <c r="A399" s="15">
        <v>396</v>
      </c>
      <c r="B399" s="18" t="str">
        <f>IF(A399="","",(VLOOKUP(A399,MATRIZASPECTOS[],2,FALSE)))</f>
        <v>Gestión del Talento Humano</v>
      </c>
      <c r="C399" s="18" t="str">
        <f>IF(A399="","",(VLOOKUP(A399,MATRIZASPECTOS[],3,FALSE)))</f>
        <v>Generación de residuos</v>
      </c>
      <c r="D399" s="133" t="str">
        <f>IF(A399="","",(VLOOKUP(A399,MATRIZASPECTOS[],4,FALSE)))</f>
        <v>Aprovechamiento de residuos reutilizables</v>
      </c>
      <c r="E399" s="108" t="str">
        <f>IF(A399="","",(VLOOKUP(A399,MATRIZASPECTOS[],6,FALSE)))</f>
        <v>PAR</v>
      </c>
      <c r="F399" s="109" t="str">
        <f>IF($A399="","",(VLOOKUP($A399,MATRIZASPECTOS[],7,FALSE)))</f>
        <v>Sede Central - Bogotá</v>
      </c>
      <c r="G399" s="109" t="str">
        <f>IF($A399="","",(VLOOKUP($A399,MATRIZASPECTOS[],8,FALSE)))</f>
        <v>Torre 4 - Piso 10</v>
      </c>
      <c r="H399" s="109" t="str">
        <f>IF($A399="","",(VLOOKUP($A399,MATRIZASPECTOS[],18,FALSE)))</f>
        <v>Positivo</v>
      </c>
      <c r="I399" s="135" t="str">
        <f>IF(A399="","",(VLOOKUP(A399,MATRIZASPECTOS[],19,FALSE)))</f>
        <v>Geológico - suelo</v>
      </c>
      <c r="J399" s="135" t="str">
        <f>IF(A399="","",(VLOOKUP(A399,MATRIZASPECTOS[],10,FALSE)))</f>
        <v>Normal</v>
      </c>
      <c r="K399" s="135" t="str">
        <f>IF($A399="","",(VLOOKUP($A399,MATRIZASPECTOS[],14,FALSE)))</f>
        <v>Residuos reutilizables (papel, cartón, vidrio, plástico rigido, plástico flexible)</v>
      </c>
      <c r="L399" s="134" t="str">
        <f>IF($A399="","",(VLOOKUP($A399,MATRIZASPECTOS[],15,FALSE)))</f>
        <v>3.3. Desarrollo de actividades de apoyo</v>
      </c>
      <c r="M399" s="164">
        <f>IF($A399="","",(VLOOKUP($A399,MATRIZASPECTOS[],26,FALSE)))</f>
        <v>15</v>
      </c>
      <c r="N399" s="161">
        <f>IF($A399="","",(VLOOKUP($A399,MATRIZASPECTOS[],44,FALSE)))</f>
        <v>15</v>
      </c>
      <c r="O399" s="161">
        <f>IF($A399="","",(VLOOKUP($A399,MATRIZASPECTOS[],62,FALSE)))</f>
        <v>9</v>
      </c>
      <c r="P399" s="135"/>
      <c r="Q399" s="135"/>
      <c r="R399" s="227"/>
    </row>
    <row r="400" spans="1:18" ht="39" thickBot="1" x14ac:dyDescent="0.3">
      <c r="A400" s="15">
        <v>397</v>
      </c>
      <c r="B400" s="18" t="str">
        <f>IF(A400="","",(VLOOKUP(A400,MATRIZASPECTOS[],2,FALSE)))</f>
        <v>Gestión del Talento Humano</v>
      </c>
      <c r="C400" s="18" t="str">
        <f>IF(A400="","",(VLOOKUP(A400,MATRIZASPECTOS[],3,FALSE)))</f>
        <v>Generación de residuos</v>
      </c>
      <c r="D400" s="133" t="str">
        <f>IF(A400="","",(VLOOKUP(A400,MATRIZASPECTOS[],4,FALSE)))</f>
        <v>Aprovechamiento de residuos recuperables</v>
      </c>
      <c r="E400" s="108" t="str">
        <f>IF(A400="","",(VLOOKUP(A400,MATRIZASPECTOS[],6,FALSE)))</f>
        <v>PAR</v>
      </c>
      <c r="F400" s="109" t="str">
        <f>IF($A400="","",(VLOOKUP($A400,MATRIZASPECTOS[],7,FALSE)))</f>
        <v>Sede Central - Bogotá</v>
      </c>
      <c r="G400" s="109" t="str">
        <f>IF($A400="","",(VLOOKUP($A400,MATRIZASPECTOS[],8,FALSE)))</f>
        <v>Torre 4 - Piso 10</v>
      </c>
      <c r="H400" s="109" t="str">
        <f>IF($A400="","",(VLOOKUP($A400,MATRIZASPECTOS[],18,FALSE)))</f>
        <v>Positivo</v>
      </c>
      <c r="I400" s="135" t="str">
        <f>IF(A400="","",(VLOOKUP(A400,MATRIZASPECTOS[],19,FALSE)))</f>
        <v>Geológico - suelo</v>
      </c>
      <c r="J400" s="135" t="str">
        <f>IF(A400="","",(VLOOKUP(A400,MATRIZASPECTOS[],10,FALSE)))</f>
        <v>Normal</v>
      </c>
      <c r="K400" s="135" t="str">
        <f>IF($A400="","",(VLOOKUP($A400,MATRIZASPECTOS[],14,FALSE)))</f>
        <v>Residuos recuperables (aleaciones de distintos metales)</v>
      </c>
      <c r="L400" s="134" t="str">
        <f>IF($A400="","",(VLOOKUP($A400,MATRIZASPECTOS[],15,FALSE)))</f>
        <v>3.3. Desarrollo de actividades de apoyo</v>
      </c>
      <c r="M400" s="164">
        <f>IF($A400="","",(VLOOKUP($A400,MATRIZASPECTOS[],26,FALSE)))</f>
        <v>15</v>
      </c>
      <c r="N400" s="161">
        <f>IF($A400="","",(VLOOKUP($A400,MATRIZASPECTOS[],44,FALSE)))</f>
        <v>15</v>
      </c>
      <c r="O400" s="161">
        <f>IF($A400="","",(VLOOKUP($A400,MATRIZASPECTOS[],62,FALSE)))</f>
        <v>9</v>
      </c>
      <c r="P400" s="135"/>
      <c r="Q400" s="135"/>
      <c r="R400" s="227"/>
    </row>
    <row r="401" spans="1:18" ht="45.75" thickBot="1" x14ac:dyDescent="0.3">
      <c r="A401" s="15">
        <v>398</v>
      </c>
      <c r="B401" s="18" t="str">
        <f>IF(A401="","",(VLOOKUP(A401,MATRIZASPECTOS[],2,FALSE)))</f>
        <v>Gestión del Talento Humano</v>
      </c>
      <c r="C401" s="18" t="str">
        <f>IF(A401="","",(VLOOKUP(A401,MATRIZASPECTOS[],3,FALSE)))</f>
        <v>Generación de residuos</v>
      </c>
      <c r="D401" s="133" t="str">
        <f>IF(A401="","",(VLOOKUP(A401,MATRIZASPECTOS[],4,FALSE)))</f>
        <v>Contaminación por generación de residuos de aparatos eléctricos y electrónicos</v>
      </c>
      <c r="E401" s="108" t="str">
        <f>IF(A401="","",(VLOOKUP(A401,MATRIZASPECTOS[],6,FALSE)))</f>
        <v>PAR</v>
      </c>
      <c r="F401" s="109" t="str">
        <f>IF($A401="","",(VLOOKUP($A401,MATRIZASPECTOS[],7,FALSE)))</f>
        <v>Sede Central - Bogotá</v>
      </c>
      <c r="G401" s="109" t="str">
        <f>IF($A401="","",(VLOOKUP($A401,MATRIZASPECTOS[],8,FALSE)))</f>
        <v>Torre 4 - Piso 10</v>
      </c>
      <c r="H401" s="109" t="str">
        <f>IF($A401="","",(VLOOKUP($A401,MATRIZASPECTOS[],18,FALSE)))</f>
        <v>Negativo</v>
      </c>
      <c r="I401" s="135" t="str">
        <f>IF(A401="","",(VLOOKUP(A401,MATRIZASPECTOS[],19,FALSE)))</f>
        <v>Geológico - suelo</v>
      </c>
      <c r="J401" s="135" t="str">
        <f>IF(A401="","",(VLOOKUP(A401,MATRIZASPECTOS[],10,FALSE)))</f>
        <v>Normal</v>
      </c>
      <c r="K401" s="135" t="str">
        <f>IF($A401="","",(VLOOKUP($A401,MATRIZASPECTOS[],14,FALSE)))</f>
        <v>Residuos de aparatos eléctricos y electrónicos</v>
      </c>
      <c r="L401" s="134" t="str">
        <f>IF($A401="","",(VLOOKUP($A401,MATRIZASPECTOS[],15,FALSE)))</f>
        <v>3.3. Desarrollo de actividades de apoyo</v>
      </c>
      <c r="M401" s="164">
        <f>IF($A401="","",(VLOOKUP($A401,MATRIZASPECTOS[],26,FALSE)))</f>
        <v>25</v>
      </c>
      <c r="N401" s="161">
        <f>IF($A401="","",(VLOOKUP($A401,MATRIZASPECTOS[],44,FALSE)))</f>
        <v>25</v>
      </c>
      <c r="O401" s="161">
        <f>IF($A401="","",(VLOOKUP($A401,MATRIZASPECTOS[],62,FALSE)))</f>
        <v>25</v>
      </c>
      <c r="P401" s="135"/>
      <c r="Q401" s="135"/>
      <c r="R401" s="227"/>
    </row>
    <row r="402" spans="1:18" ht="27.75" thickBot="1" x14ac:dyDescent="0.3">
      <c r="A402" s="15">
        <v>399</v>
      </c>
      <c r="B402" s="18" t="str">
        <f>IF(A402="","",(VLOOKUP(A402,MATRIZASPECTOS[],2,FALSE)))</f>
        <v>Gestión del Talento Humano</v>
      </c>
      <c r="C402" s="18" t="str">
        <f>IF(A402="","",(VLOOKUP(A402,MATRIZASPECTOS[],3,FALSE)))</f>
        <v>Generación de emisiones</v>
      </c>
      <c r="D402" s="133" t="str">
        <f>IF(A402="","",(VLOOKUP(A402,MATRIZASPECTOS[],4,FALSE)))</f>
        <v>Contaminación por emisión de varios agentes clasificados</v>
      </c>
      <c r="E402" s="108" t="str">
        <f>IF(A402="","",(VLOOKUP(A402,MATRIZASPECTOS[],6,FALSE)))</f>
        <v>PAR</v>
      </c>
      <c r="F402" s="109" t="str">
        <f>IF($A402="","",(VLOOKUP($A402,MATRIZASPECTOS[],7,FALSE)))</f>
        <v>Sede Central - Bogotá</v>
      </c>
      <c r="G402" s="109" t="str">
        <f>IF($A402="","",(VLOOKUP($A402,MATRIZASPECTOS[],8,FALSE)))</f>
        <v>Torre 4 - Piso 10</v>
      </c>
      <c r="H402" s="109" t="str">
        <f>IF($A402="","",(VLOOKUP($A402,MATRIZASPECTOS[],18,FALSE)))</f>
        <v>Negativo</v>
      </c>
      <c r="I402" s="135" t="str">
        <f>IF(A402="","",(VLOOKUP(A402,MATRIZASPECTOS[],19,FALSE)))</f>
        <v>Atmosférico - aire</v>
      </c>
      <c r="J402" s="135" t="str">
        <f>IF(A402="","",(VLOOKUP(A402,MATRIZASPECTOS[],10,FALSE)))</f>
        <v>Normal</v>
      </c>
      <c r="K402" s="135" t="str">
        <f>IF($A402="","",(VLOOKUP($A402,MATRIZASPECTOS[],14,FALSE)))</f>
        <v>Emisión por combustión de transporte terrestre</v>
      </c>
      <c r="L402" s="134" t="str">
        <f>IF($A402="","",(VLOOKUP($A402,MATRIZASPECTOS[],15,FALSE)))</f>
        <v>2. Movilización para el desarrollo de actividades</v>
      </c>
      <c r="M402" s="164">
        <f>IF($A402="","",(VLOOKUP($A402,MATRIZASPECTOS[],26,FALSE)))</f>
        <v>15</v>
      </c>
      <c r="N402" s="161">
        <f>IF($A402="","",(VLOOKUP($A402,MATRIZASPECTOS[],44,FALSE)))</f>
        <v>15</v>
      </c>
      <c r="O402" s="161">
        <f>IF($A402="","",(VLOOKUP($A402,MATRIZASPECTOS[],62,FALSE)))</f>
        <v>9</v>
      </c>
      <c r="P402" s="135"/>
      <c r="Q402" s="135"/>
      <c r="R402" s="227"/>
    </row>
    <row r="403" spans="1:18" ht="27.75" thickBot="1" x14ac:dyDescent="0.3">
      <c r="A403" s="15">
        <v>400</v>
      </c>
      <c r="B403" s="18" t="str">
        <f>IF(A403="","",(VLOOKUP(A403,MATRIZASPECTOS[],2,FALSE)))</f>
        <v>Gestión del Talento Humano</v>
      </c>
      <c r="C403" s="18" t="str">
        <f>IF(A403="","",(VLOOKUP(A403,MATRIZASPECTOS[],3,FALSE)))</f>
        <v>Generación de emisiones</v>
      </c>
      <c r="D403" s="133" t="str">
        <f>IF(A403="","",(VLOOKUP(A403,MATRIZASPECTOS[],4,FALSE)))</f>
        <v>Contaminación por emisión de varios agentes clasificados</v>
      </c>
      <c r="E403" s="108" t="str">
        <f>IF(A403="","",(VLOOKUP(A403,MATRIZASPECTOS[],6,FALSE)))</f>
        <v>PAR</v>
      </c>
      <c r="F403" s="109" t="str">
        <f>IF($A403="","",(VLOOKUP($A403,MATRIZASPECTOS[],7,FALSE)))</f>
        <v>Sede Central - Bogotá</v>
      </c>
      <c r="G403" s="109" t="str">
        <f>IF($A403="","",(VLOOKUP($A403,MATRIZASPECTOS[],8,FALSE)))</f>
        <v>Torre 4 - Piso 10</v>
      </c>
      <c r="H403" s="109" t="str">
        <f>IF($A403="","",(VLOOKUP($A403,MATRIZASPECTOS[],18,FALSE)))</f>
        <v>Negativo</v>
      </c>
      <c r="I403" s="135" t="str">
        <f>IF(A403="","",(VLOOKUP(A403,MATRIZASPECTOS[],19,FALSE)))</f>
        <v>Atmosférico - aire</v>
      </c>
      <c r="J403" s="135" t="str">
        <f>IF(A403="","",(VLOOKUP(A403,MATRIZASPECTOS[],10,FALSE)))</f>
        <v>Normal</v>
      </c>
      <c r="K403" s="135" t="str">
        <f>IF($A403="","",(VLOOKUP($A403,MATRIZASPECTOS[],14,FALSE)))</f>
        <v>Emisión por combustión de transporte aereo</v>
      </c>
      <c r="L403" s="134" t="str">
        <f>IF($A403="","",(VLOOKUP($A403,MATRIZASPECTOS[],15,FALSE)))</f>
        <v>2. Movilización para el desarrollo de actividades</v>
      </c>
      <c r="M403" s="164">
        <f>IF($A403="","",(VLOOKUP($A403,MATRIZASPECTOS[],26,FALSE)))</f>
        <v>15</v>
      </c>
      <c r="N403" s="161">
        <f>IF($A403="","",(VLOOKUP($A403,MATRIZASPECTOS[],44,FALSE)))</f>
        <v>15</v>
      </c>
      <c r="O403" s="161">
        <f>IF($A403="","",(VLOOKUP($A403,MATRIZASPECTOS[],62,FALSE)))</f>
        <v>9</v>
      </c>
      <c r="P403" s="135"/>
      <c r="Q403" s="135"/>
      <c r="R403" s="227"/>
    </row>
    <row r="404" spans="1:18" ht="27.75" thickBot="1" x14ac:dyDescent="0.3">
      <c r="A404" s="15">
        <v>401</v>
      </c>
      <c r="B404" s="18" t="str">
        <f>IF(A404="","",(VLOOKUP(A404,MATRIZASPECTOS[],2,FALSE)))</f>
        <v>Gestión del Talento Humano</v>
      </c>
      <c r="C404" s="18" t="str">
        <f>IF(A404="","",(VLOOKUP(A404,MATRIZASPECTOS[],3,FALSE)))</f>
        <v>Generación de residuos</v>
      </c>
      <c r="D404" s="133" t="str">
        <f>IF(A404="","",(VLOOKUP(A404,MATRIZASPECTOS[],4,FALSE)))</f>
        <v>Contaminación por generación de residuos peligrosos</v>
      </c>
      <c r="E404" s="108" t="str">
        <f>IF(A404="","",(VLOOKUP(A404,MATRIZASPECTOS[],6,FALSE)))</f>
        <v>PAR</v>
      </c>
      <c r="F404" s="109" t="str">
        <f>IF($A404="","",(VLOOKUP($A404,MATRIZASPECTOS[],7,FALSE)))</f>
        <v>Sede Central - Bogotá</v>
      </c>
      <c r="G404" s="109" t="str">
        <f>IF($A404="","",(VLOOKUP($A404,MATRIZASPECTOS[],8,FALSE)))</f>
        <v>Torre 4 - Piso 10</v>
      </c>
      <c r="H404" s="109" t="str">
        <f>IF($A404="","",(VLOOKUP($A404,MATRIZASPECTOS[],18,FALSE)))</f>
        <v>Negativo</v>
      </c>
      <c r="I404" s="135" t="str">
        <f>IF(A404="","",(VLOOKUP(A404,MATRIZASPECTOS[],19,FALSE)))</f>
        <v>Geológico - suelo</v>
      </c>
      <c r="J404" s="135" t="str">
        <f>IF(A404="","",(VLOOKUP(A404,MATRIZASPECTOS[],10,FALSE)))</f>
        <v>Normal</v>
      </c>
      <c r="K404" s="135" t="str">
        <f>IF($A404="","",(VLOOKUP($A404,MATRIZASPECTOS[],14,FALSE)))</f>
        <v>Residuos infecciosos o de riesgo biológico</v>
      </c>
      <c r="L404" s="134" t="str">
        <f>IF($A404="","",(VLOOKUP($A404,MATRIZASPECTOS[],15,FALSE)))</f>
        <v>3.3. Desarrollo de actividades de apoyo</v>
      </c>
      <c r="M404" s="164">
        <f>IF($A404="","",(VLOOKUP($A404,MATRIZASPECTOS[],26,FALSE)))</f>
        <v>3</v>
      </c>
      <c r="N404" s="161">
        <f>IF($A404="","",(VLOOKUP($A404,MATRIZASPECTOS[],44,FALSE)))</f>
        <v>1</v>
      </c>
      <c r="O404" s="161">
        <f>IF($A404="","",(VLOOKUP($A404,MATRIZASPECTOS[],62,FALSE)))</f>
        <v>1</v>
      </c>
      <c r="P404" s="135"/>
      <c r="Q404" s="135"/>
      <c r="R404" s="227"/>
    </row>
    <row r="405" spans="1:18" ht="27.75" thickBot="1" x14ac:dyDescent="0.3">
      <c r="A405" s="15">
        <v>402</v>
      </c>
      <c r="B405" s="18" t="str">
        <f>IF(A405="","",(VLOOKUP(A405,MATRIZASPECTOS[],2,FALSE)))</f>
        <v>Gestión del Talento Humano</v>
      </c>
      <c r="C405" s="18" t="str">
        <f>IF(A405="","",(VLOOKUP(A405,MATRIZASPECTOS[],3,FALSE)))</f>
        <v>Generación de residuos</v>
      </c>
      <c r="D405" s="133" t="str">
        <f>IF(A405="","",(VLOOKUP(A405,MATRIZASPECTOS[],4,FALSE)))</f>
        <v>Contaminación por generación de residuos ordinarios</v>
      </c>
      <c r="E405" s="108" t="str">
        <f>IF(A405="","",(VLOOKUP(A405,MATRIZASPECTOS[],6,FALSE)))</f>
        <v>PAR</v>
      </c>
      <c r="F405" s="109" t="str">
        <f>IF($A405="","",(VLOOKUP($A405,MATRIZASPECTOS[],7,FALSE)))</f>
        <v>Sede Central - Bogotá</v>
      </c>
      <c r="G405" s="109" t="str">
        <f>IF($A405="","",(VLOOKUP($A405,MATRIZASPECTOS[],8,FALSE)))</f>
        <v>Torre 4 - Piso 10</v>
      </c>
      <c r="H405" s="109" t="str">
        <f>IF($A405="","",(VLOOKUP($A405,MATRIZASPECTOS[],18,FALSE)))</f>
        <v>Negativo</v>
      </c>
      <c r="I405" s="135" t="str">
        <f>IF(A405="","",(VLOOKUP(A405,MATRIZASPECTOS[],19,FALSE)))</f>
        <v>Geológico - suelo</v>
      </c>
      <c r="J405" s="135" t="str">
        <f>IF(A405="","",(VLOOKUP(A405,MATRIZASPECTOS[],10,FALSE)))</f>
        <v>Normal</v>
      </c>
      <c r="K405" s="135" t="str">
        <f>IF($A405="","",(VLOOKUP($A405,MATRIZASPECTOS[],14,FALSE)))</f>
        <v>Elementos de protección personal usados</v>
      </c>
      <c r="L405" s="134" t="str">
        <f>IF($A405="","",(VLOOKUP($A405,MATRIZASPECTOS[],15,FALSE)))</f>
        <v>3.3. Desarrollo de actividades de apoyo</v>
      </c>
      <c r="M405" s="164">
        <f>IF($A405="","",(VLOOKUP($A405,MATRIZASPECTOS[],26,FALSE)))</f>
        <v>3</v>
      </c>
      <c r="N405" s="161">
        <f>IF($A405="","",(VLOOKUP($A405,MATRIZASPECTOS[],44,FALSE)))</f>
        <v>2.2886597938144329</v>
      </c>
      <c r="O405" s="161">
        <f>IF($A405="","",(VLOOKUP($A405,MATRIZASPECTOS[],62,FALSE)))</f>
        <v>25</v>
      </c>
      <c r="P405" s="135"/>
      <c r="Q405" s="135"/>
      <c r="R405" s="227"/>
    </row>
    <row r="406" spans="1:18" ht="39" thickBot="1" x14ac:dyDescent="0.3">
      <c r="A406" s="15">
        <v>403</v>
      </c>
      <c r="B406" s="18" t="str">
        <f>IF(A406="","",(VLOOKUP(A406,MATRIZASPECTOS[],2,FALSE)))</f>
        <v>Gestión del Talento Humano</v>
      </c>
      <c r="C406" s="18" t="str">
        <f>IF(A406="","",(VLOOKUP(A406,MATRIZASPECTOS[],3,FALSE)))</f>
        <v>Consumo de materias primas e insumos</v>
      </c>
      <c r="D406" s="133" t="str">
        <f>IF(A406="","",(VLOOKUP(A406,MATRIZASPECTOS[],4,FALSE)))</f>
        <v>Agotamiento de los recursos naturales no renovables</v>
      </c>
      <c r="E406" s="108" t="str">
        <f>IF(A406="","",(VLOOKUP(A406,MATRIZASPECTOS[],6,FALSE)))</f>
        <v>PAR</v>
      </c>
      <c r="F406" s="109" t="str">
        <f>IF($A406="","",(VLOOKUP($A406,MATRIZASPECTOS[],7,FALSE)))</f>
        <v>Sede Central - Bogotá</v>
      </c>
      <c r="G406" s="109" t="str">
        <f>IF($A406="","",(VLOOKUP($A406,MATRIZASPECTOS[],8,FALSE)))</f>
        <v>Torre 4 - Piso 10</v>
      </c>
      <c r="H406" s="109" t="str">
        <f>IF($A406="","",(VLOOKUP($A406,MATRIZASPECTOS[],18,FALSE)))</f>
        <v>Negativo</v>
      </c>
      <c r="I406" s="135" t="str">
        <f>IF(A406="","",(VLOOKUP(A406,MATRIZASPECTOS[],19,FALSE)))</f>
        <v>Biológico - biodiversidad</v>
      </c>
      <c r="J406" s="135" t="str">
        <f>IF(A406="","",(VLOOKUP(A406,MATRIZASPECTOS[],10,FALSE)))</f>
        <v>Anormal</v>
      </c>
      <c r="K406" s="135" t="str">
        <f>IF($A406="","",(VLOOKUP($A406,MATRIZASPECTOS[],14,FALSE)))</f>
        <v>Combustible para planta generadora de energía eléctrica</v>
      </c>
      <c r="L406" s="134" t="str">
        <f>IF($A406="","",(VLOOKUP($A406,MATRIZASPECTOS[],15,FALSE)))</f>
        <v>3.3. Desarrollo de actividades de apoyo</v>
      </c>
      <c r="M406" s="164">
        <f>IF($A406="","",(VLOOKUP($A406,MATRIZASPECTOS[],26,FALSE)))</f>
        <v>9</v>
      </c>
      <c r="N406" s="161">
        <f>IF($A406="","",(VLOOKUP($A406,MATRIZASPECTOS[],44,FALSE)))</f>
        <v>9</v>
      </c>
      <c r="O406" s="161">
        <f>IF($A406="","",(VLOOKUP($A406,MATRIZASPECTOS[],62,FALSE)))</f>
        <v>9</v>
      </c>
      <c r="P406" s="135"/>
      <c r="Q406" s="135"/>
      <c r="R406" s="227"/>
    </row>
    <row r="407" spans="1:18" ht="39" thickBot="1" x14ac:dyDescent="0.3">
      <c r="A407" s="15">
        <v>404</v>
      </c>
      <c r="B407" s="18" t="str">
        <f>IF(A407="","",(VLOOKUP(A407,MATRIZASPECTOS[],2,FALSE)))</f>
        <v>Gestión del Talento Humano</v>
      </c>
      <c r="C407" s="18" t="str">
        <f>IF(A407="","",(VLOOKUP(A407,MATRIZASPECTOS[],3,FALSE)))</f>
        <v>Generación de emisiones</v>
      </c>
      <c r="D407" s="133" t="str">
        <f>IF(A407="","",(VLOOKUP(A407,MATRIZASPECTOS[],4,FALSE)))</f>
        <v>Contaminación por emisión de contaminantes criterio</v>
      </c>
      <c r="E407" s="108" t="str">
        <f>IF(A407="","",(VLOOKUP(A407,MATRIZASPECTOS[],6,FALSE)))</f>
        <v>PAR</v>
      </c>
      <c r="F407" s="109" t="str">
        <f>IF($A407="","",(VLOOKUP($A407,MATRIZASPECTOS[],7,FALSE)))</f>
        <v>Sede Central - Bogotá</v>
      </c>
      <c r="G407" s="109" t="str">
        <f>IF($A407="","",(VLOOKUP($A407,MATRIZASPECTOS[],8,FALSE)))</f>
        <v>Torre 4 - Piso 10</v>
      </c>
      <c r="H407" s="109" t="str">
        <f>IF($A407="","",(VLOOKUP($A407,MATRIZASPECTOS[],18,FALSE)))</f>
        <v>Negativo</v>
      </c>
      <c r="I407" s="135" t="str">
        <f>IF(A407="","",(VLOOKUP(A407,MATRIZASPECTOS[],19,FALSE)))</f>
        <v>Atmosférico - aire</v>
      </c>
      <c r="J407" s="135" t="str">
        <f>IF(A407="","",(VLOOKUP(A407,MATRIZASPECTOS[],10,FALSE)))</f>
        <v>Anormal</v>
      </c>
      <c r="K407" s="135" t="str">
        <f>IF($A407="","",(VLOOKUP($A407,MATRIZASPECTOS[],14,FALSE)))</f>
        <v>Emisión por combustión de planta generadora de energía eléctrica</v>
      </c>
      <c r="L407" s="134" t="str">
        <f>IF($A407="","",(VLOOKUP($A407,MATRIZASPECTOS[],15,FALSE)))</f>
        <v>3.3. Desarrollo de actividades de apoyo</v>
      </c>
      <c r="M407" s="164">
        <f>IF($A407="","",(VLOOKUP($A407,MATRIZASPECTOS[],26,FALSE)))</f>
        <v>9</v>
      </c>
      <c r="N407" s="161">
        <f>IF($A407="","",(VLOOKUP($A407,MATRIZASPECTOS[],44,FALSE)))</f>
        <v>9</v>
      </c>
      <c r="O407" s="161">
        <f>IF($A407="","",(VLOOKUP($A407,MATRIZASPECTOS[],62,FALSE)))</f>
        <v>9</v>
      </c>
      <c r="P407" s="135"/>
      <c r="Q407" s="135"/>
      <c r="R407" s="227"/>
    </row>
    <row r="408" spans="1:18" ht="39" thickBot="1" x14ac:dyDescent="0.3">
      <c r="A408" s="15">
        <v>405</v>
      </c>
      <c r="B408" s="18" t="str">
        <f>IF(A408="","",(VLOOKUP(A408,MATRIZASPECTOS[],2,FALSE)))</f>
        <v>Gestión del Talento Humano</v>
      </c>
      <c r="C408" s="18" t="str">
        <f>IF(A408="","",(VLOOKUP(A408,MATRIZASPECTOS[],3,FALSE)))</f>
        <v>Generación de emisiones</v>
      </c>
      <c r="D408" s="133" t="str">
        <f>IF(A408="","",(VLOOKUP(A408,MATRIZASPECTOS[],4,FALSE)))</f>
        <v>Contaminación por emisión de ruido</v>
      </c>
      <c r="E408" s="108" t="str">
        <f>IF(A408="","",(VLOOKUP(A408,MATRIZASPECTOS[],6,FALSE)))</f>
        <v>PAR</v>
      </c>
      <c r="F408" s="109" t="str">
        <f>IF($A408="","",(VLOOKUP($A408,MATRIZASPECTOS[],7,FALSE)))</f>
        <v>Sede Central - Bogotá</v>
      </c>
      <c r="G408" s="109" t="str">
        <f>IF($A408="","",(VLOOKUP($A408,MATRIZASPECTOS[],8,FALSE)))</f>
        <v>Torre 4 - Piso 10</v>
      </c>
      <c r="H408" s="109" t="str">
        <f>IF($A408="","",(VLOOKUP($A408,MATRIZASPECTOS[],18,FALSE)))</f>
        <v>Negativo</v>
      </c>
      <c r="I408" s="135" t="str">
        <f>IF(A408="","",(VLOOKUP(A408,MATRIZASPECTOS[],19,FALSE)))</f>
        <v>Atmosférico - aire</v>
      </c>
      <c r="J408" s="135" t="str">
        <f>IF(A408="","",(VLOOKUP(A408,MATRIZASPECTOS[],10,FALSE)))</f>
        <v>Anormal</v>
      </c>
      <c r="K408" s="135" t="str">
        <f>IF($A408="","",(VLOOKUP($A408,MATRIZASPECTOS[],14,FALSE)))</f>
        <v>Ruido por funcionamiento de planta generadora de energía eléctrica</v>
      </c>
      <c r="L408" s="134" t="str">
        <f>IF($A408="","",(VLOOKUP($A408,MATRIZASPECTOS[],15,FALSE)))</f>
        <v>3.3. Desarrollo de actividades de apoyo</v>
      </c>
      <c r="M408" s="164">
        <f>IF($A408="","",(VLOOKUP($A408,MATRIZASPECTOS[],26,FALSE)))</f>
        <v>3</v>
      </c>
      <c r="N408" s="161">
        <f>IF($A408="","",(VLOOKUP($A408,MATRIZASPECTOS[],44,FALSE)))</f>
        <v>3</v>
      </c>
      <c r="O408" s="161">
        <f>IF($A408="","",(VLOOKUP($A408,MATRIZASPECTOS[],62,FALSE)))</f>
        <v>3</v>
      </c>
      <c r="P408" s="135"/>
      <c r="Q408" s="135"/>
      <c r="R408" s="227"/>
    </row>
    <row r="409" spans="1:18" ht="27.75" thickBot="1" x14ac:dyDescent="0.3">
      <c r="A409" s="15">
        <v>406</v>
      </c>
      <c r="B409" s="18" t="str">
        <f>IF(A409="","",(VLOOKUP(A409,MATRIZASPECTOS[],2,FALSE)))</f>
        <v>Gestión del Talento Humano</v>
      </c>
      <c r="C409" s="18" t="str">
        <f>IF(A409="","",(VLOOKUP(A409,MATRIZASPECTOS[],3,FALSE)))</f>
        <v>Generación de residuos</v>
      </c>
      <c r="D409" s="133" t="str">
        <f>IF(A409="","",(VLOOKUP(A409,MATRIZASPECTOS[],4,FALSE)))</f>
        <v>Contaminación por generación de residuos ordinarios</v>
      </c>
      <c r="E409" s="108" t="str">
        <f>IF(A409="","",(VLOOKUP(A409,MATRIZASPECTOS[],6,FALSE)))</f>
        <v>PAR</v>
      </c>
      <c r="F409" s="109" t="str">
        <f>IF($A409="","",(VLOOKUP($A409,MATRIZASPECTOS[],7,FALSE)))</f>
        <v>Sede Central - Bogotá</v>
      </c>
      <c r="G409" s="109" t="str">
        <f>IF($A409="","",(VLOOKUP($A409,MATRIZASPECTOS[],8,FALSE)))</f>
        <v>Torre 4 - Piso 10</v>
      </c>
      <c r="H409" s="109" t="str">
        <f>IF($A409="","",(VLOOKUP($A409,MATRIZASPECTOS[],18,FALSE)))</f>
        <v>Negativo</v>
      </c>
      <c r="I409" s="135" t="str">
        <f>IF(A409="","",(VLOOKUP(A409,MATRIZASPECTOS[],19,FALSE)))</f>
        <v>Geológico - suelo</v>
      </c>
      <c r="J409" s="135" t="str">
        <f>IF(A409="","",(VLOOKUP(A409,MATRIZASPECTOS[],10,FALSE)))</f>
        <v>Anormal</v>
      </c>
      <c r="K409" s="135" t="str">
        <f>IF($A409="","",(VLOOKUP($A409,MATRIZASPECTOS[],14,FALSE)))</f>
        <v>Residuos ordinarios</v>
      </c>
      <c r="L409" s="134" t="str">
        <f>IF($A409="","",(VLOOKUP($A409,MATRIZASPECTOS[],15,FALSE)))</f>
        <v>3.3. Desarrollo de actividades de apoyo</v>
      </c>
      <c r="M409" s="164">
        <f>IF($A409="","",(VLOOKUP($A409,MATRIZASPECTOS[],26,FALSE)))</f>
        <v>25</v>
      </c>
      <c r="N409" s="161">
        <f>IF($A409="","",(VLOOKUP($A409,MATRIZASPECTOS[],44,FALSE)))</f>
        <v>19.072164948453608</v>
      </c>
      <c r="O409" s="161">
        <f>IF($A409="","",(VLOOKUP($A409,MATRIZASPECTOS[],62,FALSE)))</f>
        <v>6.2956735977634128</v>
      </c>
      <c r="P409" s="135"/>
      <c r="Q409" s="135"/>
      <c r="R409" s="227"/>
    </row>
    <row r="410" spans="1:18" ht="27.75" thickBot="1" x14ac:dyDescent="0.3">
      <c r="A410" s="15">
        <v>407</v>
      </c>
      <c r="B410" s="18" t="str">
        <f>IF(A410="","",(VLOOKUP(A410,MATRIZASPECTOS[],2,FALSE)))</f>
        <v>Gestión del Talento Humano</v>
      </c>
      <c r="C410" s="18" t="str">
        <f>IF(A410="","",(VLOOKUP(A410,MATRIZASPECTOS[],3,FALSE)))</f>
        <v>Generación de residuos</v>
      </c>
      <c r="D410" s="133" t="str">
        <f>IF(A410="","",(VLOOKUP(A410,MATRIZASPECTOS[],4,FALSE)))</f>
        <v>Contaminación por generación de residuos ordinarios</v>
      </c>
      <c r="E410" s="108" t="str">
        <f>IF(A410="","",(VLOOKUP(A410,MATRIZASPECTOS[],6,FALSE)))</f>
        <v>PAR</v>
      </c>
      <c r="F410" s="109" t="str">
        <f>IF($A410="","",(VLOOKUP($A410,MATRIZASPECTOS[],7,FALSE)))</f>
        <v>Sede Central - Bogotá</v>
      </c>
      <c r="G410" s="109" t="str">
        <f>IF($A410="","",(VLOOKUP($A410,MATRIZASPECTOS[],8,FALSE)))</f>
        <v>Torre 4 - Piso 10</v>
      </c>
      <c r="H410" s="109" t="str">
        <f>IF($A410="","",(VLOOKUP($A410,MATRIZASPECTOS[],18,FALSE)))</f>
        <v>Negativo</v>
      </c>
      <c r="I410" s="135" t="str">
        <f>IF(A410="","",(VLOOKUP(A410,MATRIZASPECTOS[],19,FALSE)))</f>
        <v>Geológico - suelo</v>
      </c>
      <c r="J410" s="135" t="str">
        <f>IF(A410="","",(VLOOKUP(A410,MATRIZASPECTOS[],10,FALSE)))</f>
        <v>Situación de emergencia</v>
      </c>
      <c r="K410" s="135" t="str">
        <f>IF($A410="","",(VLOOKUP($A410,MATRIZASPECTOS[],14,FALSE)))</f>
        <v>Residuos ordinarios</v>
      </c>
      <c r="L410" s="134" t="str">
        <f>IF($A410="","",(VLOOKUP($A410,MATRIZASPECTOS[],15,FALSE)))</f>
        <v>3.3. Desarrollo de actividades de apoyo</v>
      </c>
      <c r="M410" s="164">
        <f>IF($A410="","",(VLOOKUP($A410,MATRIZASPECTOS[],26,FALSE)))</f>
        <v>25</v>
      </c>
      <c r="N410" s="161">
        <f>IF($A410="","",(VLOOKUP($A410,MATRIZASPECTOS[],44,FALSE)))</f>
        <v>19.072164948453608</v>
      </c>
      <c r="O410" s="161">
        <f>IF($A410="","",(VLOOKUP($A410,MATRIZASPECTOS[],62,FALSE)))</f>
        <v>6.2956735977634128</v>
      </c>
      <c r="P410" s="135"/>
      <c r="Q410" s="135"/>
      <c r="R410" s="227"/>
    </row>
    <row r="411" spans="1:18" ht="51.75" thickBot="1" x14ac:dyDescent="0.3">
      <c r="A411" s="15">
        <v>408</v>
      </c>
      <c r="B411" s="18" t="str">
        <f>IF(A411="","",(VLOOKUP(A411,MATRIZASPECTOS[],2,FALSE)))</f>
        <v>Gestión del Talento Humano</v>
      </c>
      <c r="C411" s="18" t="str">
        <f>IF(A411="","",(VLOOKUP(A411,MATRIZASPECTOS[],3,FALSE)))</f>
        <v>Generación de residuos</v>
      </c>
      <c r="D411" s="133" t="str">
        <f>IF(A411="","",(VLOOKUP(A411,MATRIZASPECTOS[],4,FALSE)))</f>
        <v>Contaminación por generación de residuos recuperables</v>
      </c>
      <c r="E411" s="108" t="str">
        <f>IF(A411="","",(VLOOKUP(A411,MATRIZASPECTOS[],6,FALSE)))</f>
        <v>PAR</v>
      </c>
      <c r="F411" s="109" t="str">
        <f>IF($A411="","",(VLOOKUP($A411,MATRIZASPECTOS[],7,FALSE)))</f>
        <v>Sede Central - Bogotá</v>
      </c>
      <c r="G411" s="109" t="str">
        <f>IF($A411="","",(VLOOKUP($A411,MATRIZASPECTOS[],8,FALSE)))</f>
        <v>Torre 4 - Piso 10</v>
      </c>
      <c r="H411" s="109" t="str">
        <f>IF($A411="","",(VLOOKUP($A411,MATRIZASPECTOS[],18,FALSE)))</f>
        <v>Negativo</v>
      </c>
      <c r="I411" s="135" t="str">
        <f>IF(A411="","",(VLOOKUP(A411,MATRIZASPECTOS[],19,FALSE)))</f>
        <v>Geológico - suelo</v>
      </c>
      <c r="J411" s="135" t="str">
        <f>IF(A411="","",(VLOOKUP(A411,MATRIZASPECTOS[],10,FALSE)))</f>
        <v>Situación de emergencia</v>
      </c>
      <c r="K411" s="135" t="str">
        <f>IF($A411="","",(VLOOKUP($A411,MATRIZASPECTOS[],14,FALSE)))</f>
        <v>Residuos reutilizables (papel, cartón, vidrio, plástico rigido, plástico flexible)</v>
      </c>
      <c r="L411" s="134" t="str">
        <f>IF($A411="","",(VLOOKUP($A411,MATRIZASPECTOS[],15,FALSE)))</f>
        <v>3.3. Desarrollo de actividades de apoyo</v>
      </c>
      <c r="M411" s="164">
        <f>IF($A411="","",(VLOOKUP($A411,MATRIZASPECTOS[],26,FALSE)))</f>
        <v>15</v>
      </c>
      <c r="N411" s="161">
        <f>IF($A411="","",(VLOOKUP($A411,MATRIZASPECTOS[],44,FALSE)))</f>
        <v>15</v>
      </c>
      <c r="O411" s="161">
        <f>IF($A411="","",(VLOOKUP($A411,MATRIZASPECTOS[],62,FALSE)))</f>
        <v>15</v>
      </c>
      <c r="P411" s="135"/>
      <c r="Q411" s="135"/>
      <c r="R411" s="227"/>
    </row>
    <row r="412" spans="1:18" ht="39" thickBot="1" x14ac:dyDescent="0.3">
      <c r="A412" s="15">
        <v>409</v>
      </c>
      <c r="B412" s="18" t="str">
        <f>IF(A412="","",(VLOOKUP(A412,MATRIZASPECTOS[],2,FALSE)))</f>
        <v>Gestión del Talento Humano</v>
      </c>
      <c r="C412" s="18" t="str">
        <f>IF(A412="","",(VLOOKUP(A412,MATRIZASPECTOS[],3,FALSE)))</f>
        <v>Generación de residuos</v>
      </c>
      <c r="D412" s="133" t="str">
        <f>IF(A412="","",(VLOOKUP(A412,MATRIZASPECTOS[],4,FALSE)))</f>
        <v>Contaminación por generación de residuos reutilizables</v>
      </c>
      <c r="E412" s="108" t="str">
        <f>IF(A412="","",(VLOOKUP(A412,MATRIZASPECTOS[],6,FALSE)))</f>
        <v>PAR</v>
      </c>
      <c r="F412" s="109" t="str">
        <f>IF($A412="","",(VLOOKUP($A412,MATRIZASPECTOS[],7,FALSE)))</f>
        <v>Sede Central - Bogotá</v>
      </c>
      <c r="G412" s="109" t="str">
        <f>IF($A412="","",(VLOOKUP($A412,MATRIZASPECTOS[],8,FALSE)))</f>
        <v>Torre 4 - Piso 10</v>
      </c>
      <c r="H412" s="109" t="str">
        <f>IF($A412="","",(VLOOKUP($A412,MATRIZASPECTOS[],18,FALSE)))</f>
        <v>Negativo</v>
      </c>
      <c r="I412" s="135" t="str">
        <f>IF(A412="","",(VLOOKUP(A412,MATRIZASPECTOS[],19,FALSE)))</f>
        <v>Geológico - suelo</v>
      </c>
      <c r="J412" s="135" t="str">
        <f>IF(A412="","",(VLOOKUP(A412,MATRIZASPECTOS[],10,FALSE)))</f>
        <v>Situación de emergencia</v>
      </c>
      <c r="K412" s="135" t="str">
        <f>IF($A412="","",(VLOOKUP($A412,MATRIZASPECTOS[],14,FALSE)))</f>
        <v>Residuos recuperables (aleaciones de distintos metales)</v>
      </c>
      <c r="L412" s="134" t="str">
        <f>IF($A412="","",(VLOOKUP($A412,MATRIZASPECTOS[],15,FALSE)))</f>
        <v>3.3. Desarrollo de actividades de apoyo</v>
      </c>
      <c r="M412" s="164">
        <f>IF($A412="","",(VLOOKUP($A412,MATRIZASPECTOS[],26,FALSE)))</f>
        <v>15</v>
      </c>
      <c r="N412" s="161">
        <f>IF($A412="","",(VLOOKUP($A412,MATRIZASPECTOS[],44,FALSE)))</f>
        <v>15</v>
      </c>
      <c r="O412" s="161">
        <f>IF($A412="","",(VLOOKUP($A412,MATRIZASPECTOS[],62,FALSE)))</f>
        <v>15</v>
      </c>
      <c r="P412" s="135"/>
      <c r="Q412" s="135"/>
      <c r="R412" s="227"/>
    </row>
    <row r="413" spans="1:18" ht="45.75" thickBot="1" x14ac:dyDescent="0.3">
      <c r="A413" s="15">
        <v>410</v>
      </c>
      <c r="B413" s="18" t="str">
        <f>IF(A413="","",(VLOOKUP(A413,MATRIZASPECTOS[],2,FALSE)))</f>
        <v>Gestión del Talento Humano</v>
      </c>
      <c r="C413" s="18" t="str">
        <f>IF(A413="","",(VLOOKUP(A413,MATRIZASPECTOS[],3,FALSE)))</f>
        <v>Generación de residuos</v>
      </c>
      <c r="D413" s="133" t="str">
        <f>IF(A413="","",(VLOOKUP(A413,MATRIZASPECTOS[],4,FALSE)))</f>
        <v>Contaminación por generación de residuos de aparatos eléctricos y electrónicos</v>
      </c>
      <c r="E413" s="108" t="str">
        <f>IF(A413="","",(VLOOKUP(A413,MATRIZASPECTOS[],6,FALSE)))</f>
        <v>PAR</v>
      </c>
      <c r="F413" s="109" t="str">
        <f>IF($A413="","",(VLOOKUP($A413,MATRIZASPECTOS[],7,FALSE)))</f>
        <v>Sede Central - Bogotá</v>
      </c>
      <c r="G413" s="109" t="str">
        <f>IF($A413="","",(VLOOKUP($A413,MATRIZASPECTOS[],8,FALSE)))</f>
        <v>Torre 4 - Piso 10</v>
      </c>
      <c r="H413" s="109" t="str">
        <f>IF($A413="","",(VLOOKUP($A413,MATRIZASPECTOS[],18,FALSE)))</f>
        <v>Negativo</v>
      </c>
      <c r="I413" s="135" t="str">
        <f>IF(A413="","",(VLOOKUP(A413,MATRIZASPECTOS[],19,FALSE)))</f>
        <v>Geológico - suelo</v>
      </c>
      <c r="J413" s="135" t="str">
        <f>IF(A413="","",(VLOOKUP(A413,MATRIZASPECTOS[],10,FALSE)))</f>
        <v>Situación de emergencia</v>
      </c>
      <c r="K413" s="135" t="str">
        <f>IF($A413="","",(VLOOKUP($A413,MATRIZASPECTOS[],14,FALSE)))</f>
        <v>Residuos de aparatos eléctricos y electrónicos</v>
      </c>
      <c r="L413" s="134" t="str">
        <f>IF($A413="","",(VLOOKUP($A413,MATRIZASPECTOS[],15,FALSE)))</f>
        <v>3.3. Desarrollo de actividades de apoyo</v>
      </c>
      <c r="M413" s="164">
        <f>IF($A413="","",(VLOOKUP($A413,MATRIZASPECTOS[],26,FALSE)))</f>
        <v>15</v>
      </c>
      <c r="N413" s="161">
        <f>IF($A413="","",(VLOOKUP($A413,MATRIZASPECTOS[],44,FALSE)))</f>
        <v>15</v>
      </c>
      <c r="O413" s="161">
        <f>IF($A413="","",(VLOOKUP($A413,MATRIZASPECTOS[],62,FALSE)))</f>
        <v>15</v>
      </c>
      <c r="P413" s="135"/>
      <c r="Q413" s="135"/>
      <c r="R413" s="227"/>
    </row>
    <row r="414" spans="1:18" ht="27.75" thickBot="1" x14ac:dyDescent="0.3">
      <c r="A414" s="15">
        <v>411</v>
      </c>
      <c r="B414" s="76" t="str">
        <f>IF(A414="","",(VLOOKUP(A414,MATRIZASPECTOS[],2,FALSE)))</f>
        <v>Gestión del Talento Humano</v>
      </c>
      <c r="C414" s="76" t="str">
        <f>IF(A414="","",(VLOOKUP(A414,MATRIZASPECTOS[],3,FALSE)))</f>
        <v>Generación de residuos</v>
      </c>
      <c r="D414" s="107" t="str">
        <f>IF(A414="","",(VLOOKUP(A414,MATRIZASPECTOS[],4,FALSE)))</f>
        <v>Contaminación por generación de residuos de escombro</v>
      </c>
      <c r="E414" s="108" t="str">
        <f>IF(A414="","",(VLOOKUP(A414,MATRIZASPECTOS[],6,FALSE)))</f>
        <v>PAR</v>
      </c>
      <c r="F414" s="109" t="str">
        <f>IF($A414="","",(VLOOKUP($A414,MATRIZASPECTOS[],7,FALSE)))</f>
        <v>Sede Central - Bogotá</v>
      </c>
      <c r="G414" s="109" t="str">
        <f>IF($A414="","",(VLOOKUP($A414,MATRIZASPECTOS[],8,FALSE)))</f>
        <v>Torre 4 - Piso 10</v>
      </c>
      <c r="H414" s="109" t="str">
        <f>IF($A414="","",(VLOOKUP($A414,MATRIZASPECTOS[],18,FALSE)))</f>
        <v>Negativo</v>
      </c>
      <c r="I414" s="109" t="str">
        <f>IF(A414="","",(VLOOKUP(A414,MATRIZASPECTOS[],19,FALSE)))</f>
        <v>Geológico - suelo</v>
      </c>
      <c r="J414" s="109" t="str">
        <f>IF(A414="","",(VLOOKUP(A414,MATRIZASPECTOS[],10,FALSE)))</f>
        <v>Situación de emergencia</v>
      </c>
      <c r="K414" s="109" t="str">
        <f>IF($A414="","",(VLOOKUP($A414,MATRIZASPECTOS[],14,FALSE)))</f>
        <v>Residuos de escombro</v>
      </c>
      <c r="L414" s="110" t="str">
        <f>IF($A414="","",(VLOOKUP($A414,MATRIZASPECTOS[],15,FALSE)))</f>
        <v>3.3. Desarrollo de actividades de apoyo</v>
      </c>
      <c r="M414" s="165">
        <f>IF($A414="","",(VLOOKUP($A414,MATRIZASPECTOS[],26,FALSE)))</f>
        <v>5</v>
      </c>
      <c r="N414" s="162">
        <f>IF($A414="","",(VLOOKUP($A414,MATRIZASPECTOS[],44,FALSE)))</f>
        <v>5</v>
      </c>
      <c r="O414" s="162">
        <f>IF($A414="","",(VLOOKUP($A414,MATRIZASPECTOS[],62,FALSE)))</f>
        <v>5</v>
      </c>
      <c r="P414" s="109"/>
      <c r="Q414" s="109"/>
      <c r="R414" s="226"/>
    </row>
    <row r="415" spans="1:18" ht="26.25" thickBot="1" x14ac:dyDescent="0.3">
      <c r="A415" s="15">
        <v>412</v>
      </c>
      <c r="B415" s="76" t="str">
        <f>IF(A415="","",(VLOOKUP(A415,MATRIZASPECTOS[],2,FALSE)))</f>
        <v>Gestión Jurídica</v>
      </c>
      <c r="C415" s="76" t="str">
        <f>IF(A415="","",(VLOOKUP(A415,MATRIZASPECTOS[],3,FALSE)))</f>
        <v>Consumo del recurso hídrico</v>
      </c>
      <c r="D415" s="107" t="str">
        <f>IF(A415="","",(VLOOKUP(A415,MATRIZASPECTOS[],4,FALSE)))</f>
        <v>Agotamiento del recurso hídrico</v>
      </c>
      <c r="E415" s="108" t="str">
        <f>IF(A415="","",(VLOOKUP(A415,MATRIZASPECTOS[],6,FALSE)))</f>
        <v>PAR</v>
      </c>
      <c r="F415" s="109" t="str">
        <f>IF($A415="","",(VLOOKUP($A415,MATRIZASPECTOS[],7,FALSE)))</f>
        <v>Sede Central - Bogotá</v>
      </c>
      <c r="G415" s="109" t="str">
        <f>IF($A415="","",(VLOOKUP($A415,MATRIZASPECTOS[],8,FALSE)))</f>
        <v>Torre 4 - Piso 10</v>
      </c>
      <c r="H415" s="109" t="str">
        <f>IF($A415="","",(VLOOKUP($A415,MATRIZASPECTOS[],18,FALSE)))</f>
        <v>Negativo</v>
      </c>
      <c r="I415" s="109" t="str">
        <f>IF(A415="","",(VLOOKUP(A415,MATRIZASPECTOS[],19,FALSE)))</f>
        <v>Hidrológico - agua</v>
      </c>
      <c r="J415" s="109" t="str">
        <f>IF(A415="","",(VLOOKUP(A415,MATRIZASPECTOS[],10,FALSE)))</f>
        <v>Normal</v>
      </c>
      <c r="K415" s="109" t="str">
        <f>IF($A415="","",(VLOOKUP($A415,MATRIZASPECTOS[],14,FALSE)))</f>
        <v>Agua potable</v>
      </c>
      <c r="L415" s="110" t="str">
        <f>IF($A415="","",(VLOOKUP($A415,MATRIZASPECTOS[],15,FALSE)))</f>
        <v>3.3. Desarrollo de actividades de apoyo</v>
      </c>
      <c r="M415" s="165">
        <f>IF($A415="","",(VLOOKUP($A415,MATRIZASPECTOS[],26,FALSE)))</f>
        <v>9</v>
      </c>
      <c r="N415" s="162">
        <f>IF($A415="","",(VLOOKUP($A415,MATRIZASPECTOS[],44,FALSE)))</f>
        <v>9</v>
      </c>
      <c r="O415" s="162">
        <f>IF($A415="","",(VLOOKUP($A415,MATRIZASPECTOS[],62,FALSE)))</f>
        <v>1</v>
      </c>
      <c r="P415" s="109"/>
      <c r="Q415" s="109"/>
      <c r="R415" s="226"/>
    </row>
    <row r="416" spans="1:18" ht="26.25" thickBot="1" x14ac:dyDescent="0.3">
      <c r="A416" s="15">
        <v>413</v>
      </c>
      <c r="B416" s="76" t="str">
        <f>IF(A416="","",(VLOOKUP(A416,MATRIZASPECTOS[],2,FALSE)))</f>
        <v>Gestión Jurídica</v>
      </c>
      <c r="C416" s="76" t="str">
        <f>IF(A416="","",(VLOOKUP(A416,MATRIZASPECTOS[],3,FALSE)))</f>
        <v>Consumo del recurso hídrico</v>
      </c>
      <c r="D416" s="107" t="str">
        <f>IF(A416="","",(VLOOKUP(A416,MATRIZASPECTOS[],4,FALSE)))</f>
        <v>Agotamiento del recurso hídrico</v>
      </c>
      <c r="E416" s="108" t="str">
        <f>IF(A416="","",(VLOOKUP(A416,MATRIZASPECTOS[],6,FALSE)))</f>
        <v>PAR</v>
      </c>
      <c r="F416" s="109" t="str">
        <f>IF($A416="","",(VLOOKUP($A416,MATRIZASPECTOS[],7,FALSE)))</f>
        <v>Sede Central - Bogotá</v>
      </c>
      <c r="G416" s="109" t="str">
        <f>IF($A416="","",(VLOOKUP($A416,MATRIZASPECTOS[],8,FALSE)))</f>
        <v>Torre 4 - Piso 10</v>
      </c>
      <c r="H416" s="109" t="str">
        <f>IF($A416="","",(VLOOKUP($A416,MATRIZASPECTOS[],18,FALSE)))</f>
        <v>Negativo</v>
      </c>
      <c r="I416" s="109" t="str">
        <f>IF(A416="","",(VLOOKUP(A416,MATRIZASPECTOS[],19,FALSE)))</f>
        <v>Hidrológico - agua</v>
      </c>
      <c r="J416" s="109" t="str">
        <f>IF(A416="","",(VLOOKUP(A416,MATRIZASPECTOS[],10,FALSE)))</f>
        <v>Normal</v>
      </c>
      <c r="K416" s="109" t="str">
        <f>IF($A416="","",(VLOOKUP($A416,MATRIZASPECTOS[],14,FALSE)))</f>
        <v>Agua no potable</v>
      </c>
      <c r="L416" s="110" t="str">
        <f>IF($A416="","",(VLOOKUP($A416,MATRIZASPECTOS[],15,FALSE)))</f>
        <v>3.3. Desarrollo de actividades de apoyo</v>
      </c>
      <c r="M416" s="165">
        <f>IF($A416="","",(VLOOKUP($A416,MATRIZASPECTOS[],26,FALSE)))</f>
        <v>1</v>
      </c>
      <c r="N416" s="162">
        <f>IF($A416="","",(VLOOKUP($A416,MATRIZASPECTOS[],44,FALSE)))</f>
        <v>1</v>
      </c>
      <c r="O416" s="162">
        <f>IF($A416="","",(VLOOKUP($A416,MATRIZASPECTOS[],62,FALSE)))</f>
        <v>1</v>
      </c>
      <c r="P416" s="109"/>
      <c r="Q416" s="109"/>
      <c r="R416" s="226"/>
    </row>
    <row r="417" spans="1:18" ht="27.75" thickBot="1" x14ac:dyDescent="0.3">
      <c r="A417" s="15">
        <v>414</v>
      </c>
      <c r="B417" s="76" t="str">
        <f>IF(A417="","",(VLOOKUP(A417,MATRIZASPECTOS[],2,FALSE)))</f>
        <v>Gestión Jurídica</v>
      </c>
      <c r="C417" s="76" t="str">
        <f>IF(A417="","",(VLOOKUP(A417,MATRIZASPECTOS[],3,FALSE)))</f>
        <v>Consumo de energía eléctrica</v>
      </c>
      <c r="D417" s="107" t="str">
        <f>IF(A417="","",(VLOOKUP(A417,MATRIZASPECTOS[],4,FALSE)))</f>
        <v>Presión sobre el recurso energético eléctrico</v>
      </c>
      <c r="E417" s="108" t="str">
        <f>IF(A417="","",(VLOOKUP(A417,MATRIZASPECTOS[],6,FALSE)))</f>
        <v>PAR</v>
      </c>
      <c r="F417" s="109" t="str">
        <f>IF($A417="","",(VLOOKUP($A417,MATRIZASPECTOS[],7,FALSE)))</f>
        <v>Sede Central - Bogotá</v>
      </c>
      <c r="G417" s="109" t="str">
        <f>IF($A417="","",(VLOOKUP($A417,MATRIZASPECTOS[],8,FALSE)))</f>
        <v>Torre 4 - Piso 10</v>
      </c>
      <c r="H417" s="109" t="str">
        <f>IF($A417="","",(VLOOKUP($A417,MATRIZASPECTOS[],18,FALSE)))</f>
        <v>Negativo</v>
      </c>
      <c r="I417" s="109" t="str">
        <f>IF(A417="","",(VLOOKUP(A417,MATRIZASPECTOS[],19,FALSE)))</f>
        <v>Hidrológico - agua</v>
      </c>
      <c r="J417" s="109" t="str">
        <f>IF(A417="","",(VLOOKUP(A417,MATRIZASPECTOS[],10,FALSE)))</f>
        <v>Normal</v>
      </c>
      <c r="K417" s="109" t="str">
        <f>IF($A417="","",(VLOOKUP($A417,MATRIZASPECTOS[],14,FALSE)))</f>
        <v>Energía eléctrica</v>
      </c>
      <c r="L417" s="110" t="str">
        <f>IF($A417="","",(VLOOKUP($A417,MATRIZASPECTOS[],15,FALSE)))</f>
        <v>3.3. Desarrollo de actividades de apoyo</v>
      </c>
      <c r="M417" s="165">
        <f>IF($A417="","",(VLOOKUP($A417,MATRIZASPECTOS[],26,FALSE)))</f>
        <v>25</v>
      </c>
      <c r="N417" s="162">
        <f>IF($A417="","",(VLOOKUP($A417,MATRIZASPECTOS[],44,FALSE)))</f>
        <v>27.632916908773968</v>
      </c>
      <c r="O417" s="162">
        <f>IF($A417="","",(VLOOKUP($A417,MATRIZASPECTOS[],62,FALSE)))</f>
        <v>25.179890141528624</v>
      </c>
      <c r="P417" s="109"/>
      <c r="Q417" s="109"/>
      <c r="R417" s="226"/>
    </row>
    <row r="418" spans="1:18" ht="36.75" thickBot="1" x14ac:dyDescent="0.3">
      <c r="A418" s="15">
        <v>415</v>
      </c>
      <c r="B418" s="76" t="str">
        <f>IF(A418="","",(VLOOKUP(A418,MATRIZASPECTOS[],2,FALSE)))</f>
        <v>Gestión Jurídica</v>
      </c>
      <c r="C418" s="76" t="str">
        <f>IF(A418="","",(VLOOKUP(A418,MATRIZASPECTOS[],3,FALSE)))</f>
        <v>Consumo de materias primas e insumos</v>
      </c>
      <c r="D418" s="107" t="str">
        <f>IF(A418="","",(VLOOKUP(A418,MATRIZASPECTOS[],4,FALSE)))</f>
        <v>Agotamiento de los recursos naturales no renovables</v>
      </c>
      <c r="E418" s="108" t="str">
        <f>IF(A418="","",(VLOOKUP(A418,MATRIZASPECTOS[],6,FALSE)))</f>
        <v>PAR</v>
      </c>
      <c r="F418" s="109" t="str">
        <f>IF($A418="","",(VLOOKUP($A418,MATRIZASPECTOS[],7,FALSE)))</f>
        <v>Sede Central - Bogotá</v>
      </c>
      <c r="G418" s="109" t="str">
        <f>IF($A418="","",(VLOOKUP($A418,MATRIZASPECTOS[],8,FALSE)))</f>
        <v>Torre 4 - Piso 10</v>
      </c>
      <c r="H418" s="109" t="str">
        <f>IF($A418="","",(VLOOKUP($A418,MATRIZASPECTOS[],18,FALSE)))</f>
        <v>Negativo</v>
      </c>
      <c r="I418" s="109" t="str">
        <f>IF(A418="","",(VLOOKUP(A418,MATRIZASPECTOS[],19,FALSE)))</f>
        <v>Biológico - biodiversidad</v>
      </c>
      <c r="J418" s="109" t="str">
        <f>IF(A418="","",(VLOOKUP(A418,MATRIZASPECTOS[],10,FALSE)))</f>
        <v>Normal</v>
      </c>
      <c r="K418" s="109" t="str">
        <f>IF($A418="","",(VLOOKUP($A418,MATRIZASPECTOS[],14,FALSE)))</f>
        <v>Papel</v>
      </c>
      <c r="L418" s="110" t="str">
        <f>IF($A418="","",(VLOOKUP($A418,MATRIZASPECTOS[],15,FALSE)))</f>
        <v>1. Adquisición y movilización de insumos y equipos</v>
      </c>
      <c r="M418" s="165">
        <f>IF($A418="","",(VLOOKUP($A418,MATRIZASPECTOS[],26,FALSE)))</f>
        <v>15</v>
      </c>
      <c r="N418" s="162">
        <f>IF($A418="","",(VLOOKUP($A418,MATRIZASPECTOS[],44,FALSE)))</f>
        <v>15</v>
      </c>
      <c r="O418" s="162">
        <f>IF($A418="","",(VLOOKUP($A418,MATRIZASPECTOS[],62,FALSE)))</f>
        <v>9</v>
      </c>
      <c r="P418" s="109"/>
      <c r="Q418" s="109"/>
      <c r="R418" s="226"/>
    </row>
    <row r="419" spans="1:18" ht="36.75" thickBot="1" x14ac:dyDescent="0.3">
      <c r="A419" s="15">
        <v>416</v>
      </c>
      <c r="B419" s="76" t="str">
        <f>IF(A419="","",(VLOOKUP(A419,MATRIZASPECTOS[],2,FALSE)))</f>
        <v>Gestión Jurídica</v>
      </c>
      <c r="C419" s="76" t="str">
        <f>IF(A419="","",(VLOOKUP(A419,MATRIZASPECTOS[],3,FALSE)))</f>
        <v>Consumo de materias primas e insumos</v>
      </c>
      <c r="D419" s="107" t="str">
        <f>IF(A419="","",(VLOOKUP(A419,MATRIZASPECTOS[],4,FALSE)))</f>
        <v>Agotamiento general de los recursos naturales</v>
      </c>
      <c r="E419" s="108" t="str">
        <f>IF(A419="","",(VLOOKUP(A419,MATRIZASPECTOS[],6,FALSE)))</f>
        <v>PAR</v>
      </c>
      <c r="F419" s="109" t="str">
        <f>IF($A419="","",(VLOOKUP($A419,MATRIZASPECTOS[],7,FALSE)))</f>
        <v>Sede Central - Bogotá</v>
      </c>
      <c r="G419" s="109" t="str">
        <f>IF($A419="","",(VLOOKUP($A419,MATRIZASPECTOS[],8,FALSE)))</f>
        <v>Torre 4 - Piso 10</v>
      </c>
      <c r="H419" s="109" t="str">
        <f>IF($A419="","",(VLOOKUP($A419,MATRIZASPECTOS[],18,FALSE)))</f>
        <v>Negativo</v>
      </c>
      <c r="I419" s="109" t="str">
        <f>IF(A419="","",(VLOOKUP(A419,MATRIZASPECTOS[],19,FALSE)))</f>
        <v>Biológico - biodiversidad</v>
      </c>
      <c r="J419" s="109" t="str">
        <f>IF(A419="","",(VLOOKUP(A419,MATRIZASPECTOS[],10,FALSE)))</f>
        <v>Normal</v>
      </c>
      <c r="K419" s="109" t="str">
        <f>IF($A419="","",(VLOOKUP($A419,MATRIZASPECTOS[],14,FALSE)))</f>
        <v>Elementos pequeños de oficina</v>
      </c>
      <c r="L419" s="110" t="str">
        <f>IF($A419="","",(VLOOKUP($A419,MATRIZASPECTOS[],15,FALSE)))</f>
        <v>1. Adquisición y movilización de insumos y equipos</v>
      </c>
      <c r="M419" s="165">
        <f>IF($A419="","",(VLOOKUP($A419,MATRIZASPECTOS[],26,FALSE)))</f>
        <v>3</v>
      </c>
      <c r="N419" s="162">
        <f>IF($A419="","",(VLOOKUP($A419,MATRIZASPECTOS[],44,FALSE)))</f>
        <v>3</v>
      </c>
      <c r="O419" s="162">
        <f>IF($A419="","",(VLOOKUP($A419,MATRIZASPECTOS[],62,FALSE)))</f>
        <v>1</v>
      </c>
      <c r="P419" s="109"/>
      <c r="Q419" s="109"/>
      <c r="R419" s="226"/>
    </row>
    <row r="420" spans="1:18" ht="36.75" thickBot="1" x14ac:dyDescent="0.3">
      <c r="A420" s="15">
        <v>417</v>
      </c>
      <c r="B420" s="76" t="str">
        <f>IF(A420="","",(VLOOKUP(A420,MATRIZASPECTOS[],2,FALSE)))</f>
        <v>Gestión Jurídica</v>
      </c>
      <c r="C420" s="76" t="str">
        <f>IF(A420="","",(VLOOKUP(A420,MATRIZASPECTOS[],3,FALSE)))</f>
        <v>Consumo de materias primas e insumos</v>
      </c>
      <c r="D420" s="107" t="str">
        <f>IF(A420="","",(VLOOKUP(A420,MATRIZASPECTOS[],4,FALSE)))</f>
        <v>Agotamiento de los recursos naturales no renovables</v>
      </c>
      <c r="E420" s="108" t="str">
        <f>IF(A420="","",(VLOOKUP(A420,MATRIZASPECTOS[],6,FALSE)))</f>
        <v>PAR</v>
      </c>
      <c r="F420" s="109" t="str">
        <f>IF($A420="","",(VLOOKUP($A420,MATRIZASPECTOS[],7,FALSE)))</f>
        <v>Sede Central - Bogotá</v>
      </c>
      <c r="G420" s="109" t="str">
        <f>IF($A420="","",(VLOOKUP($A420,MATRIZASPECTOS[],8,FALSE)))</f>
        <v>Torre 4 - Piso 10</v>
      </c>
      <c r="H420" s="109" t="str">
        <f>IF($A420="","",(VLOOKUP($A420,MATRIZASPECTOS[],18,FALSE)))</f>
        <v>Negativo</v>
      </c>
      <c r="I420" s="109" t="str">
        <f>IF(A420="","",(VLOOKUP(A420,MATRIZASPECTOS[],19,FALSE)))</f>
        <v>Biológico - biodiversidad</v>
      </c>
      <c r="J420" s="109" t="str">
        <f>IF(A420="","",(VLOOKUP(A420,MATRIZASPECTOS[],10,FALSE)))</f>
        <v>Normal</v>
      </c>
      <c r="K420" s="109" t="str">
        <f>IF($A420="","",(VLOOKUP($A420,MATRIZASPECTOS[],14,FALSE)))</f>
        <v>Movilización terrestre</v>
      </c>
      <c r="L420" s="110" t="str">
        <f>IF($A420="","",(VLOOKUP($A420,MATRIZASPECTOS[],15,FALSE)))</f>
        <v>2. Movilización para el desarrollo de actividades</v>
      </c>
      <c r="M420" s="165">
        <f>IF($A420="","",(VLOOKUP($A420,MATRIZASPECTOS[],26,FALSE)))</f>
        <v>15</v>
      </c>
      <c r="N420" s="162">
        <f>IF($A420="","",(VLOOKUP($A420,MATRIZASPECTOS[],44,FALSE)))</f>
        <v>15</v>
      </c>
      <c r="O420" s="162">
        <f>IF($A420="","",(VLOOKUP($A420,MATRIZASPECTOS[],62,FALSE)))</f>
        <v>9</v>
      </c>
      <c r="P420" s="109"/>
      <c r="Q420" s="109"/>
      <c r="R420" s="226"/>
    </row>
    <row r="421" spans="1:18" ht="36.75" thickBot="1" x14ac:dyDescent="0.3">
      <c r="A421" s="15">
        <v>418</v>
      </c>
      <c r="B421" s="76" t="str">
        <f>IF(A421="","",(VLOOKUP(A421,MATRIZASPECTOS[],2,FALSE)))</f>
        <v>Gestión Jurídica</v>
      </c>
      <c r="C421" s="76" t="str">
        <f>IF(A421="","",(VLOOKUP(A421,MATRIZASPECTOS[],3,FALSE)))</f>
        <v>Consumo de materias primas e insumos</v>
      </c>
      <c r="D421" s="107" t="str">
        <f>IF(A421="","",(VLOOKUP(A421,MATRIZASPECTOS[],4,FALSE)))</f>
        <v>Agotamiento de los recursos naturales no renovables</v>
      </c>
      <c r="E421" s="108" t="str">
        <f>IF(A421="","",(VLOOKUP(A421,MATRIZASPECTOS[],6,FALSE)))</f>
        <v>PAR</v>
      </c>
      <c r="F421" s="109" t="str">
        <f>IF($A421="","",(VLOOKUP($A421,MATRIZASPECTOS[],7,FALSE)))</f>
        <v>Sede Central - Bogotá</v>
      </c>
      <c r="G421" s="109" t="str">
        <f>IF($A421="","",(VLOOKUP($A421,MATRIZASPECTOS[],8,FALSE)))</f>
        <v>Torre 4 - Piso 10</v>
      </c>
      <c r="H421" s="109" t="str">
        <f>IF($A421="","",(VLOOKUP($A421,MATRIZASPECTOS[],18,FALSE)))</f>
        <v>Negativo</v>
      </c>
      <c r="I421" s="109" t="str">
        <f>IF(A421="","",(VLOOKUP(A421,MATRIZASPECTOS[],19,FALSE)))</f>
        <v>Biológico - biodiversidad</v>
      </c>
      <c r="J421" s="109" t="str">
        <f>IF(A421="","",(VLOOKUP(A421,MATRIZASPECTOS[],10,FALSE)))</f>
        <v>Normal</v>
      </c>
      <c r="K421" s="109" t="str">
        <f>IF($A421="","",(VLOOKUP($A421,MATRIZASPECTOS[],14,FALSE)))</f>
        <v>Movilización aérea</v>
      </c>
      <c r="L421" s="110" t="str">
        <f>IF($A421="","",(VLOOKUP($A421,MATRIZASPECTOS[],15,FALSE)))</f>
        <v>2. Movilización para el desarrollo de actividades</v>
      </c>
      <c r="M421" s="165">
        <f>IF($A421="","",(VLOOKUP($A421,MATRIZASPECTOS[],26,FALSE)))</f>
        <v>15</v>
      </c>
      <c r="N421" s="162">
        <f>IF($A421="","",(VLOOKUP($A421,MATRIZASPECTOS[],44,FALSE)))</f>
        <v>15</v>
      </c>
      <c r="O421" s="162">
        <f>IF($A421="","",(VLOOKUP($A421,MATRIZASPECTOS[],62,FALSE)))</f>
        <v>9</v>
      </c>
      <c r="P421" s="109"/>
      <c r="Q421" s="109"/>
      <c r="R421" s="226"/>
    </row>
    <row r="422" spans="1:18" ht="36.75" thickBot="1" x14ac:dyDescent="0.3">
      <c r="A422" s="15">
        <v>419</v>
      </c>
      <c r="B422" s="76" t="str">
        <f>IF(A422="","",(VLOOKUP(A422,MATRIZASPECTOS[],2,FALSE)))</f>
        <v>Gestión Jurídica</v>
      </c>
      <c r="C422" s="76" t="str">
        <f>IF(A422="","",(VLOOKUP(A422,MATRIZASPECTOS[],3,FALSE)))</f>
        <v>Consumo de materias primas e insumos</v>
      </c>
      <c r="D422" s="107" t="str">
        <f>IF(A422="","",(VLOOKUP(A422,MATRIZASPECTOS[],4,FALSE)))</f>
        <v>Agotamiento general de los recursos naturales</v>
      </c>
      <c r="E422" s="108" t="str">
        <f>IF(A422="","",(VLOOKUP(A422,MATRIZASPECTOS[],6,FALSE)))</f>
        <v>PAR</v>
      </c>
      <c r="F422" s="109" t="str">
        <f>IF($A422="","",(VLOOKUP($A422,MATRIZASPECTOS[],7,FALSE)))</f>
        <v>Sede Central - Bogotá</v>
      </c>
      <c r="G422" s="109" t="str">
        <f>IF($A422="","",(VLOOKUP($A422,MATRIZASPECTOS[],8,FALSE)))</f>
        <v>Torre 4 - Piso 10</v>
      </c>
      <c r="H422" s="109" t="str">
        <f>IF($A422="","",(VLOOKUP($A422,MATRIZASPECTOS[],18,FALSE)))</f>
        <v>Negativo</v>
      </c>
      <c r="I422" s="109" t="str">
        <f>IF(A422="","",(VLOOKUP(A422,MATRIZASPECTOS[],19,FALSE)))</f>
        <v>Biológico - biodiversidad</v>
      </c>
      <c r="J422" s="109" t="str">
        <f>IF(A422="","",(VLOOKUP(A422,MATRIZASPECTOS[],10,FALSE)))</f>
        <v>Normal</v>
      </c>
      <c r="K422" s="109" t="str">
        <f>IF($A422="","",(VLOOKUP($A422,MATRIZASPECTOS[],14,FALSE)))</f>
        <v>Computadores y perifericos</v>
      </c>
      <c r="L422" s="110" t="str">
        <f>IF($A422="","",(VLOOKUP($A422,MATRIZASPECTOS[],15,FALSE)))</f>
        <v>1. Adquisición y movilización de insumos y equipos</v>
      </c>
      <c r="M422" s="165">
        <f>IF($A422="","",(VLOOKUP($A422,MATRIZASPECTOS[],26,FALSE)))</f>
        <v>5</v>
      </c>
      <c r="N422" s="162">
        <f>IF($A422="","",(VLOOKUP($A422,MATRIZASPECTOS[],44,FALSE)))</f>
        <v>5</v>
      </c>
      <c r="O422" s="162">
        <f>IF($A422="","",(VLOOKUP($A422,MATRIZASPECTOS[],62,FALSE)))</f>
        <v>5</v>
      </c>
      <c r="P422" s="109"/>
      <c r="Q422" s="109"/>
      <c r="R422" s="226"/>
    </row>
    <row r="423" spans="1:18" ht="36.75" thickBot="1" x14ac:dyDescent="0.3">
      <c r="A423" s="15">
        <v>420</v>
      </c>
      <c r="B423" s="76" t="str">
        <f>IF(A423="","",(VLOOKUP(A423,MATRIZASPECTOS[],2,FALSE)))</f>
        <v>Gestión Jurídica</v>
      </c>
      <c r="C423" s="76" t="str">
        <f>IF(A423="","",(VLOOKUP(A423,MATRIZASPECTOS[],3,FALSE)))</f>
        <v>Consumo de materias primas e insumos</v>
      </c>
      <c r="D423" s="107" t="str">
        <f>IF(A423="","",(VLOOKUP(A423,MATRIZASPECTOS[],4,FALSE)))</f>
        <v>Agotamiento general de los recursos naturales</v>
      </c>
      <c r="E423" s="108" t="str">
        <f>IF(A423="","",(VLOOKUP(A423,MATRIZASPECTOS[],6,FALSE)))</f>
        <v>PAR</v>
      </c>
      <c r="F423" s="109" t="str">
        <f>IF($A423="","",(VLOOKUP($A423,MATRIZASPECTOS[],7,FALSE)))</f>
        <v>Sede Central - Bogotá</v>
      </c>
      <c r="G423" s="109" t="str">
        <f>IF($A423="","",(VLOOKUP($A423,MATRIZASPECTOS[],8,FALSE)))</f>
        <v>Torre 4 - Piso 10</v>
      </c>
      <c r="H423" s="109" t="str">
        <f>IF($A423="","",(VLOOKUP($A423,MATRIZASPECTOS[],18,FALSE)))</f>
        <v>Negativo</v>
      </c>
      <c r="I423" s="109" t="str">
        <f>IF(A423="","",(VLOOKUP(A423,MATRIZASPECTOS[],19,FALSE)))</f>
        <v>Biológico - biodiversidad</v>
      </c>
      <c r="J423" s="109" t="str">
        <f>IF(A423="","",(VLOOKUP(A423,MATRIZASPECTOS[],10,FALSE)))</f>
        <v>Normal</v>
      </c>
      <c r="K423" s="109" t="str">
        <f>IF($A423="","",(VLOOKUP($A423,MATRIZASPECTOS[],14,FALSE)))</f>
        <v>Mobiliario de oficina</v>
      </c>
      <c r="L423" s="110" t="str">
        <f>IF($A423="","",(VLOOKUP($A423,MATRIZASPECTOS[],15,FALSE)))</f>
        <v>1. Adquisición y movilización de insumos y equipos</v>
      </c>
      <c r="M423" s="165">
        <f>IF($A423="","",(VLOOKUP($A423,MATRIZASPECTOS[],26,FALSE)))</f>
        <v>3</v>
      </c>
      <c r="N423" s="162">
        <f>IF($A423="","",(VLOOKUP($A423,MATRIZASPECTOS[],44,FALSE)))</f>
        <v>3</v>
      </c>
      <c r="O423" s="162">
        <f>IF($A423="","",(VLOOKUP($A423,MATRIZASPECTOS[],62,FALSE)))</f>
        <v>3</v>
      </c>
      <c r="P423" s="109"/>
      <c r="Q423" s="109"/>
      <c r="R423" s="226"/>
    </row>
    <row r="424" spans="1:18" ht="26.25" thickBot="1" x14ac:dyDescent="0.3">
      <c r="A424" s="15">
        <v>421</v>
      </c>
      <c r="B424" s="76" t="str">
        <f>IF(A424="","",(VLOOKUP(A424,MATRIZASPECTOS[],2,FALSE)))</f>
        <v>Gestión Jurídica</v>
      </c>
      <c r="C424" s="76" t="str">
        <f>IF(A424="","",(VLOOKUP(A424,MATRIZASPECTOS[],3,FALSE)))</f>
        <v>Generación de empleo</v>
      </c>
      <c r="D424" s="107" t="str">
        <f>IF(A424="","",(VLOOKUP(A424,MATRIZASPECTOS[],4,FALSE)))</f>
        <v>Desarrollo económico y social</v>
      </c>
      <c r="E424" s="108" t="str">
        <f>IF(A424="","",(VLOOKUP(A424,MATRIZASPECTOS[],6,FALSE)))</f>
        <v>PAR</v>
      </c>
      <c r="F424" s="109" t="str">
        <f>IF($A424="","",(VLOOKUP($A424,MATRIZASPECTOS[],7,FALSE)))</f>
        <v>Sede Central - Bogotá</v>
      </c>
      <c r="G424" s="109" t="str">
        <f>IF($A424="","",(VLOOKUP($A424,MATRIZASPECTOS[],8,FALSE)))</f>
        <v>Torre 4 - Piso 10</v>
      </c>
      <c r="H424" s="109" t="str">
        <f>IF($A424="","",(VLOOKUP($A424,MATRIZASPECTOS[],18,FALSE)))</f>
        <v>Positivo</v>
      </c>
      <c r="I424" s="109" t="str">
        <f>IF(A424="","",(VLOOKUP(A424,MATRIZASPECTOS[],19,FALSE)))</f>
        <v>Sociocultural - social</v>
      </c>
      <c r="J424" s="109" t="str">
        <f>IF(A424="","",(VLOOKUP(A424,MATRIZASPECTOS[],10,FALSE)))</f>
        <v>Normal</v>
      </c>
      <c r="K424" s="109" t="str">
        <f>IF($A424="","",(VLOOKUP($A424,MATRIZASPECTOS[],14,FALSE)))</f>
        <v>Recurso humano</v>
      </c>
      <c r="L424" s="110" t="str">
        <f>IF($A424="","",(VLOOKUP($A424,MATRIZASPECTOS[],15,FALSE)))</f>
        <v>1. Adquisición y movilización de insumos y equipos</v>
      </c>
      <c r="M424" s="165">
        <f>IF($A424="","",(VLOOKUP($A424,MATRIZASPECTOS[],26,FALSE)))</f>
        <v>15</v>
      </c>
      <c r="N424" s="162">
        <f>IF($A424="","",(VLOOKUP($A424,MATRIZASPECTOS[],44,FALSE)))</f>
        <v>15</v>
      </c>
      <c r="O424" s="162">
        <f>IF($A424="","",(VLOOKUP($A424,MATRIZASPECTOS[],62,FALSE)))</f>
        <v>15</v>
      </c>
      <c r="P424" s="109"/>
      <c r="Q424" s="109"/>
      <c r="R424" s="226"/>
    </row>
    <row r="425" spans="1:18" ht="36.75" thickBot="1" x14ac:dyDescent="0.3">
      <c r="A425" s="15">
        <v>422</v>
      </c>
      <c r="B425" s="76" t="str">
        <f>IF(A425="","",(VLOOKUP(A425,MATRIZASPECTOS[],2,FALSE)))</f>
        <v>Gestión Jurídica</v>
      </c>
      <c r="C425" s="76" t="str">
        <f>IF(A425="","",(VLOOKUP(A425,MATRIZASPECTOS[],3,FALSE)))</f>
        <v>Generación de vertimientos</v>
      </c>
      <c r="D425" s="107" t="str">
        <f>IF(A425="","",(VLOOKUP(A425,MATRIZASPECTOS[],4,FALSE)))</f>
        <v>Contaminación por descarga de aguas residuales domésticas</v>
      </c>
      <c r="E425" s="108" t="str">
        <f>IF(A425="","",(VLOOKUP(A425,MATRIZASPECTOS[],6,FALSE)))</f>
        <v>PAR</v>
      </c>
      <c r="F425" s="109" t="str">
        <f>IF($A425="","",(VLOOKUP($A425,MATRIZASPECTOS[],7,FALSE)))</f>
        <v>Sede Central - Bogotá</v>
      </c>
      <c r="G425" s="109" t="str">
        <f>IF($A425="","",(VLOOKUP($A425,MATRIZASPECTOS[],8,FALSE)))</f>
        <v>Torre 4 - Piso 10</v>
      </c>
      <c r="H425" s="109" t="str">
        <f>IF($A425="","",(VLOOKUP($A425,MATRIZASPECTOS[],18,FALSE)))</f>
        <v>Negativo</v>
      </c>
      <c r="I425" s="109" t="str">
        <f>IF(A425="","",(VLOOKUP(A425,MATRIZASPECTOS[],19,FALSE)))</f>
        <v>Hidrológico - agua</v>
      </c>
      <c r="J425" s="109" t="str">
        <f>IF(A425="","",(VLOOKUP(A425,MATRIZASPECTOS[],10,FALSE)))</f>
        <v>Normal</v>
      </c>
      <c r="K425" s="109" t="str">
        <f>IF($A425="","",(VLOOKUP($A425,MATRIZASPECTOS[],14,FALSE)))</f>
        <v>Aguas residuales domésticas</v>
      </c>
      <c r="L425" s="110" t="str">
        <f>IF($A425="","",(VLOOKUP($A425,MATRIZASPECTOS[],15,FALSE)))</f>
        <v>3.3. Desarrollo de actividades de apoyo</v>
      </c>
      <c r="M425" s="165">
        <f>IF($A425="","",(VLOOKUP($A425,MATRIZASPECTOS[],26,FALSE)))</f>
        <v>15</v>
      </c>
      <c r="N425" s="162">
        <f>IF($A425="","",(VLOOKUP($A425,MATRIZASPECTOS[],44,FALSE)))</f>
        <v>15</v>
      </c>
      <c r="O425" s="162">
        <f>IF($A425="","",(VLOOKUP($A425,MATRIZASPECTOS[],62,FALSE)))</f>
        <v>3</v>
      </c>
      <c r="P425" s="109"/>
      <c r="Q425" s="109"/>
      <c r="R425" s="226"/>
    </row>
    <row r="426" spans="1:18" ht="27.75" thickBot="1" x14ac:dyDescent="0.3">
      <c r="A426" s="15">
        <v>423</v>
      </c>
      <c r="B426" s="76" t="str">
        <f>IF(A426="","",(VLOOKUP(A426,MATRIZASPECTOS[],2,FALSE)))</f>
        <v>Gestión Jurídica</v>
      </c>
      <c r="C426" s="76" t="str">
        <f>IF(A426="","",(VLOOKUP(A426,MATRIZASPECTOS[],3,FALSE)))</f>
        <v>Generación de residuos</v>
      </c>
      <c r="D426" s="107" t="str">
        <f>IF(A426="","",(VLOOKUP(A426,MATRIZASPECTOS[],4,FALSE)))</f>
        <v>Contaminación por generación de residuos ordinarios</v>
      </c>
      <c r="E426" s="108" t="str">
        <f>IF(A426="","",(VLOOKUP(A426,MATRIZASPECTOS[],6,FALSE)))</f>
        <v>PAR</v>
      </c>
      <c r="F426" s="109" t="str">
        <f>IF($A426="","",(VLOOKUP($A426,MATRIZASPECTOS[],7,FALSE)))</f>
        <v>Sede Central - Bogotá</v>
      </c>
      <c r="G426" s="109" t="str">
        <f>IF($A426="","",(VLOOKUP($A426,MATRIZASPECTOS[],8,FALSE)))</f>
        <v>Torre 4 - Piso 10</v>
      </c>
      <c r="H426" s="109" t="str">
        <f>IF($A426="","",(VLOOKUP($A426,MATRIZASPECTOS[],18,FALSE)))</f>
        <v>Negativo</v>
      </c>
      <c r="I426" s="109" t="str">
        <f>IF(A426="","",(VLOOKUP(A426,MATRIZASPECTOS[],19,FALSE)))</f>
        <v>Geológico - suelo</v>
      </c>
      <c r="J426" s="109" t="str">
        <f>IF(A426="","",(VLOOKUP(A426,MATRIZASPECTOS[],10,FALSE)))</f>
        <v>Normal</v>
      </c>
      <c r="K426" s="109" t="str">
        <f>IF($A426="","",(VLOOKUP($A426,MATRIZASPECTOS[],14,FALSE)))</f>
        <v>Residuos ordinarios</v>
      </c>
      <c r="L426" s="110" t="str">
        <f>IF($A426="","",(VLOOKUP($A426,MATRIZASPECTOS[],15,FALSE)))</f>
        <v>3.3. Desarrollo de actividades de apoyo</v>
      </c>
      <c r="M426" s="165">
        <f>IF($A426="","",(VLOOKUP($A426,MATRIZASPECTOS[],26,FALSE)))</f>
        <v>25</v>
      </c>
      <c r="N426" s="162">
        <f>IF($A426="","",(VLOOKUP($A426,MATRIZASPECTOS[],44,FALSE)))</f>
        <v>19.072164948453608</v>
      </c>
      <c r="O426" s="162">
        <f>IF($A426="","",(VLOOKUP($A426,MATRIZASPECTOS[],62,FALSE)))</f>
        <v>6.2956735977634128</v>
      </c>
      <c r="P426" s="109"/>
      <c r="Q426" s="109"/>
      <c r="R426" s="226"/>
    </row>
    <row r="427" spans="1:18" ht="51.75" thickBot="1" x14ac:dyDescent="0.3">
      <c r="A427" s="15">
        <v>424</v>
      </c>
      <c r="B427" s="76" t="str">
        <f>IF(A427="","",(VLOOKUP(A427,MATRIZASPECTOS[],2,FALSE)))</f>
        <v>Gestión Jurídica</v>
      </c>
      <c r="C427" s="76" t="str">
        <f>IF(A427="","",(VLOOKUP(A427,MATRIZASPECTOS[],3,FALSE)))</f>
        <v>Generación de residuos</v>
      </c>
      <c r="D427" s="107" t="str">
        <f>IF(A427="","",(VLOOKUP(A427,MATRIZASPECTOS[],4,FALSE)))</f>
        <v>Aprovechamiento de residuos reutilizables</v>
      </c>
      <c r="E427" s="108" t="str">
        <f>IF(A427="","",(VLOOKUP(A427,MATRIZASPECTOS[],6,FALSE)))</f>
        <v>PAR</v>
      </c>
      <c r="F427" s="109" t="str">
        <f>IF($A427="","",(VLOOKUP($A427,MATRIZASPECTOS[],7,FALSE)))</f>
        <v>Sede Central - Bogotá</v>
      </c>
      <c r="G427" s="109" t="str">
        <f>IF($A427="","",(VLOOKUP($A427,MATRIZASPECTOS[],8,FALSE)))</f>
        <v>Torre 4 - Piso 10</v>
      </c>
      <c r="H427" s="109" t="str">
        <f>IF($A427="","",(VLOOKUP($A427,MATRIZASPECTOS[],18,FALSE)))</f>
        <v>Positivo</v>
      </c>
      <c r="I427" s="109" t="str">
        <f>IF(A427="","",(VLOOKUP(A427,MATRIZASPECTOS[],19,FALSE)))</f>
        <v>Geológico - suelo</v>
      </c>
      <c r="J427" s="109" t="str">
        <f>IF(A427="","",(VLOOKUP(A427,MATRIZASPECTOS[],10,FALSE)))</f>
        <v>Normal</v>
      </c>
      <c r="K427" s="109" t="str">
        <f>IF($A427="","",(VLOOKUP($A427,MATRIZASPECTOS[],14,FALSE)))</f>
        <v>Residuos reutilizables (papel, cartón, vidrio, plástico rigido, plástico flexible)</v>
      </c>
      <c r="L427" s="110" t="str">
        <f>IF($A427="","",(VLOOKUP($A427,MATRIZASPECTOS[],15,FALSE)))</f>
        <v>3.3. Desarrollo de actividades de apoyo</v>
      </c>
      <c r="M427" s="165">
        <f>IF($A427="","",(VLOOKUP($A427,MATRIZASPECTOS[],26,FALSE)))</f>
        <v>15</v>
      </c>
      <c r="N427" s="162">
        <f>IF($A427="","",(VLOOKUP($A427,MATRIZASPECTOS[],44,FALSE)))</f>
        <v>15</v>
      </c>
      <c r="O427" s="162">
        <f>IF($A427="","",(VLOOKUP($A427,MATRIZASPECTOS[],62,FALSE)))</f>
        <v>9</v>
      </c>
      <c r="P427" s="109"/>
      <c r="Q427" s="109"/>
      <c r="R427" s="226"/>
    </row>
    <row r="428" spans="1:18" ht="39" thickBot="1" x14ac:dyDescent="0.3">
      <c r="A428" s="15">
        <v>425</v>
      </c>
      <c r="B428" s="76" t="str">
        <f>IF(A428="","",(VLOOKUP(A428,MATRIZASPECTOS[],2,FALSE)))</f>
        <v>Gestión Jurídica</v>
      </c>
      <c r="C428" s="76" t="str">
        <f>IF(A428="","",(VLOOKUP(A428,MATRIZASPECTOS[],3,FALSE)))</f>
        <v>Generación de residuos</v>
      </c>
      <c r="D428" s="107" t="str">
        <f>IF(A428="","",(VLOOKUP(A428,MATRIZASPECTOS[],4,FALSE)))</f>
        <v>Aprovechamiento de residuos recuperables</v>
      </c>
      <c r="E428" s="108" t="str">
        <f>IF(A428="","",(VLOOKUP(A428,MATRIZASPECTOS[],6,FALSE)))</f>
        <v>PAR</v>
      </c>
      <c r="F428" s="109" t="str">
        <f>IF($A428="","",(VLOOKUP($A428,MATRIZASPECTOS[],7,FALSE)))</f>
        <v>Sede Central - Bogotá</v>
      </c>
      <c r="G428" s="109" t="str">
        <f>IF($A428="","",(VLOOKUP($A428,MATRIZASPECTOS[],8,FALSE)))</f>
        <v>Torre 4 - Piso 10</v>
      </c>
      <c r="H428" s="109" t="str">
        <f>IF($A428="","",(VLOOKUP($A428,MATRIZASPECTOS[],18,FALSE)))</f>
        <v>Positivo</v>
      </c>
      <c r="I428" s="109" t="str">
        <f>IF(A428="","",(VLOOKUP(A428,MATRIZASPECTOS[],19,FALSE)))</f>
        <v>Geológico - suelo</v>
      </c>
      <c r="J428" s="109" t="str">
        <f>IF(A428="","",(VLOOKUP(A428,MATRIZASPECTOS[],10,FALSE)))</f>
        <v>Normal</v>
      </c>
      <c r="K428" s="109" t="str">
        <f>IF($A428="","",(VLOOKUP($A428,MATRIZASPECTOS[],14,FALSE)))</f>
        <v>Residuos recuperables (aleaciones de distintos metales)</v>
      </c>
      <c r="L428" s="110" t="str">
        <f>IF($A428="","",(VLOOKUP($A428,MATRIZASPECTOS[],15,FALSE)))</f>
        <v>3.3. Desarrollo de actividades de apoyo</v>
      </c>
      <c r="M428" s="165">
        <f>IF($A428="","",(VLOOKUP($A428,MATRIZASPECTOS[],26,FALSE)))</f>
        <v>15</v>
      </c>
      <c r="N428" s="162">
        <f>IF($A428="","",(VLOOKUP($A428,MATRIZASPECTOS[],44,FALSE)))</f>
        <v>15</v>
      </c>
      <c r="O428" s="162">
        <f>IF($A428="","",(VLOOKUP($A428,MATRIZASPECTOS[],62,FALSE)))</f>
        <v>9</v>
      </c>
      <c r="P428" s="109"/>
      <c r="Q428" s="109"/>
      <c r="R428" s="226"/>
    </row>
    <row r="429" spans="1:18" ht="45.75" thickBot="1" x14ac:dyDescent="0.3">
      <c r="A429" s="15">
        <v>426</v>
      </c>
      <c r="B429" s="76" t="str">
        <f>IF(A429="","",(VLOOKUP(A429,MATRIZASPECTOS[],2,FALSE)))</f>
        <v>Gestión Jurídica</v>
      </c>
      <c r="C429" s="76" t="str">
        <f>IF(A429="","",(VLOOKUP(A429,MATRIZASPECTOS[],3,FALSE)))</f>
        <v>Generación de residuos</v>
      </c>
      <c r="D429" s="107" t="str">
        <f>IF(A429="","",(VLOOKUP(A429,MATRIZASPECTOS[],4,FALSE)))</f>
        <v>Contaminación por generación de residuos de aparatos eléctricos y electrónicos</v>
      </c>
      <c r="E429" s="108" t="str">
        <f>IF(A429="","",(VLOOKUP(A429,MATRIZASPECTOS[],6,FALSE)))</f>
        <v>PAR</v>
      </c>
      <c r="F429" s="109" t="str">
        <f>IF($A429="","",(VLOOKUP($A429,MATRIZASPECTOS[],7,FALSE)))</f>
        <v>Sede Central - Bogotá</v>
      </c>
      <c r="G429" s="109" t="str">
        <f>IF($A429="","",(VLOOKUP($A429,MATRIZASPECTOS[],8,FALSE)))</f>
        <v>Torre 4 - Piso 10</v>
      </c>
      <c r="H429" s="109" t="str">
        <f>IF($A429="","",(VLOOKUP($A429,MATRIZASPECTOS[],18,FALSE)))</f>
        <v>Negativo</v>
      </c>
      <c r="I429" s="109" t="str">
        <f>IF(A429="","",(VLOOKUP(A429,MATRIZASPECTOS[],19,FALSE)))</f>
        <v>Geológico - suelo</v>
      </c>
      <c r="J429" s="109" t="str">
        <f>IF(A429="","",(VLOOKUP(A429,MATRIZASPECTOS[],10,FALSE)))</f>
        <v>Normal</v>
      </c>
      <c r="K429" s="109" t="str">
        <f>IF($A429="","",(VLOOKUP($A429,MATRIZASPECTOS[],14,FALSE)))</f>
        <v>Residuos de aparatos eléctricos y electrónicos</v>
      </c>
      <c r="L429" s="110" t="str">
        <f>IF($A429="","",(VLOOKUP($A429,MATRIZASPECTOS[],15,FALSE)))</f>
        <v>3.3. Desarrollo de actividades de apoyo</v>
      </c>
      <c r="M429" s="165">
        <f>IF($A429="","",(VLOOKUP($A429,MATRIZASPECTOS[],26,FALSE)))</f>
        <v>25</v>
      </c>
      <c r="N429" s="162">
        <f>IF($A429="","",(VLOOKUP($A429,MATRIZASPECTOS[],44,FALSE)))</f>
        <v>25</v>
      </c>
      <c r="O429" s="162">
        <f>IF($A429="","",(VLOOKUP($A429,MATRIZASPECTOS[],62,FALSE)))</f>
        <v>25</v>
      </c>
      <c r="P429" s="109"/>
      <c r="Q429" s="109"/>
      <c r="R429" s="226"/>
    </row>
    <row r="430" spans="1:18" ht="27.75" thickBot="1" x14ac:dyDescent="0.3">
      <c r="A430" s="15">
        <v>427</v>
      </c>
      <c r="B430" s="76" t="str">
        <f>IF(A430="","",(VLOOKUP(A430,MATRIZASPECTOS[],2,FALSE)))</f>
        <v>Gestión Jurídica</v>
      </c>
      <c r="C430" s="76" t="str">
        <f>IF(A430="","",(VLOOKUP(A430,MATRIZASPECTOS[],3,FALSE)))</f>
        <v>Generación de emisiones</v>
      </c>
      <c r="D430" s="107" t="str">
        <f>IF(A430="","",(VLOOKUP(A430,MATRIZASPECTOS[],4,FALSE)))</f>
        <v>Contaminación por emisión de varios agentes clasificados</v>
      </c>
      <c r="E430" s="108" t="str">
        <f>IF(A430="","",(VLOOKUP(A430,MATRIZASPECTOS[],6,FALSE)))</f>
        <v>PAR</v>
      </c>
      <c r="F430" s="109" t="str">
        <f>IF($A430="","",(VLOOKUP($A430,MATRIZASPECTOS[],7,FALSE)))</f>
        <v>Sede Central - Bogotá</v>
      </c>
      <c r="G430" s="109" t="str">
        <f>IF($A430="","",(VLOOKUP($A430,MATRIZASPECTOS[],8,FALSE)))</f>
        <v>Torre 4 - Piso 10</v>
      </c>
      <c r="H430" s="109" t="str">
        <f>IF($A430="","",(VLOOKUP($A430,MATRIZASPECTOS[],18,FALSE)))</f>
        <v>Negativo</v>
      </c>
      <c r="I430" s="109" t="str">
        <f>IF(A430="","",(VLOOKUP(A430,MATRIZASPECTOS[],19,FALSE)))</f>
        <v>Atmosférico - aire</v>
      </c>
      <c r="J430" s="109" t="str">
        <f>IF(A430="","",(VLOOKUP(A430,MATRIZASPECTOS[],10,FALSE)))</f>
        <v>Normal</v>
      </c>
      <c r="K430" s="109" t="str">
        <f>IF($A430="","",(VLOOKUP($A430,MATRIZASPECTOS[],14,FALSE)))</f>
        <v>Emisión por combustión de transporte terrestre</v>
      </c>
      <c r="L430" s="110" t="str">
        <f>IF($A430="","",(VLOOKUP($A430,MATRIZASPECTOS[],15,FALSE)))</f>
        <v>2. Movilización para el desarrollo de actividades</v>
      </c>
      <c r="M430" s="165">
        <f>IF($A430="","",(VLOOKUP($A430,MATRIZASPECTOS[],26,FALSE)))</f>
        <v>15</v>
      </c>
      <c r="N430" s="162">
        <f>IF($A430="","",(VLOOKUP($A430,MATRIZASPECTOS[],44,FALSE)))</f>
        <v>15</v>
      </c>
      <c r="O430" s="162">
        <f>IF($A430="","",(VLOOKUP($A430,MATRIZASPECTOS[],62,FALSE)))</f>
        <v>9</v>
      </c>
      <c r="P430" s="109"/>
      <c r="Q430" s="109"/>
      <c r="R430" s="226"/>
    </row>
    <row r="431" spans="1:18" ht="27.75" thickBot="1" x14ac:dyDescent="0.3">
      <c r="A431" s="15">
        <v>428</v>
      </c>
      <c r="B431" s="76" t="str">
        <f>IF(A431="","",(VLOOKUP(A431,MATRIZASPECTOS[],2,FALSE)))</f>
        <v>Gestión Jurídica</v>
      </c>
      <c r="C431" s="76" t="str">
        <f>IF(A431="","",(VLOOKUP(A431,MATRIZASPECTOS[],3,FALSE)))</f>
        <v>Generación de emisiones</v>
      </c>
      <c r="D431" s="107" t="str">
        <f>IF(A431="","",(VLOOKUP(A431,MATRIZASPECTOS[],4,FALSE)))</f>
        <v>Contaminación por emisión de varios agentes clasificados</v>
      </c>
      <c r="E431" s="108" t="str">
        <f>IF(A431="","",(VLOOKUP(A431,MATRIZASPECTOS[],6,FALSE)))</f>
        <v>PAR</v>
      </c>
      <c r="F431" s="109" t="str">
        <f>IF($A431="","",(VLOOKUP($A431,MATRIZASPECTOS[],7,FALSE)))</f>
        <v>Sede Central - Bogotá</v>
      </c>
      <c r="G431" s="109" t="str">
        <f>IF($A431="","",(VLOOKUP($A431,MATRIZASPECTOS[],8,FALSE)))</f>
        <v>Torre 4 - Piso 10</v>
      </c>
      <c r="H431" s="109" t="str">
        <f>IF($A431="","",(VLOOKUP($A431,MATRIZASPECTOS[],18,FALSE)))</f>
        <v>Negativo</v>
      </c>
      <c r="I431" s="109" t="str">
        <f>IF(A431="","",(VLOOKUP(A431,MATRIZASPECTOS[],19,FALSE)))</f>
        <v>Atmosférico - aire</v>
      </c>
      <c r="J431" s="109" t="str">
        <f>IF(A431="","",(VLOOKUP(A431,MATRIZASPECTOS[],10,FALSE)))</f>
        <v>Normal</v>
      </c>
      <c r="K431" s="109" t="str">
        <f>IF($A431="","",(VLOOKUP($A431,MATRIZASPECTOS[],14,FALSE)))</f>
        <v>Emisión por combustión de transporte aereo</v>
      </c>
      <c r="L431" s="110" t="str">
        <f>IF($A431="","",(VLOOKUP($A431,MATRIZASPECTOS[],15,FALSE)))</f>
        <v>2. Movilización para el desarrollo de actividades</v>
      </c>
      <c r="M431" s="165">
        <f>IF($A431="","",(VLOOKUP($A431,MATRIZASPECTOS[],26,FALSE)))</f>
        <v>15</v>
      </c>
      <c r="N431" s="162">
        <f>IF($A431="","",(VLOOKUP($A431,MATRIZASPECTOS[],44,FALSE)))</f>
        <v>15</v>
      </c>
      <c r="O431" s="162">
        <f>IF($A431="","",(VLOOKUP($A431,MATRIZASPECTOS[],62,FALSE)))</f>
        <v>9</v>
      </c>
      <c r="P431" s="109"/>
      <c r="Q431" s="109"/>
      <c r="R431" s="226"/>
    </row>
    <row r="432" spans="1:18" ht="39" thickBot="1" x14ac:dyDescent="0.3">
      <c r="A432" s="15">
        <v>429</v>
      </c>
      <c r="B432" s="76" t="str">
        <f>IF(A432="","",(VLOOKUP(A432,MATRIZASPECTOS[],2,FALSE)))</f>
        <v>Gestión Jurídica</v>
      </c>
      <c r="C432" s="76" t="str">
        <f>IF(A432="","",(VLOOKUP(A432,MATRIZASPECTOS[],3,FALSE)))</f>
        <v>Consumo de materias primas e insumos</v>
      </c>
      <c r="D432" s="107" t="str">
        <f>IF(A432="","",(VLOOKUP(A432,MATRIZASPECTOS[],4,FALSE)))</f>
        <v>Agotamiento de los recursos naturales no renovables</v>
      </c>
      <c r="E432" s="108" t="str">
        <f>IF(A432="","",(VLOOKUP(A432,MATRIZASPECTOS[],6,FALSE)))</f>
        <v>PAR</v>
      </c>
      <c r="F432" s="109" t="str">
        <f>IF($A432="","",(VLOOKUP($A432,MATRIZASPECTOS[],7,FALSE)))</f>
        <v>Sede Central - Bogotá</v>
      </c>
      <c r="G432" s="109" t="str">
        <f>IF($A432="","",(VLOOKUP($A432,MATRIZASPECTOS[],8,FALSE)))</f>
        <v>Torre 4 - Piso 10</v>
      </c>
      <c r="H432" s="109" t="str">
        <f>IF($A432="","",(VLOOKUP($A432,MATRIZASPECTOS[],18,FALSE)))</f>
        <v>Negativo</v>
      </c>
      <c r="I432" s="109" t="str">
        <f>IF(A432="","",(VLOOKUP(A432,MATRIZASPECTOS[],19,FALSE)))</f>
        <v>Biológico - biodiversidad</v>
      </c>
      <c r="J432" s="109" t="str">
        <f>IF(A432="","",(VLOOKUP(A432,MATRIZASPECTOS[],10,FALSE)))</f>
        <v>Anormal</v>
      </c>
      <c r="K432" s="109" t="str">
        <f>IF($A432="","",(VLOOKUP($A432,MATRIZASPECTOS[],14,FALSE)))</f>
        <v>Combustible para planta generadora de energía eléctrica</v>
      </c>
      <c r="L432" s="110" t="str">
        <f>IF($A432="","",(VLOOKUP($A432,MATRIZASPECTOS[],15,FALSE)))</f>
        <v>3.3. Desarrollo de actividades de apoyo</v>
      </c>
      <c r="M432" s="165">
        <f>IF($A432="","",(VLOOKUP($A432,MATRIZASPECTOS[],26,FALSE)))</f>
        <v>9</v>
      </c>
      <c r="N432" s="162">
        <f>IF($A432="","",(VLOOKUP($A432,MATRIZASPECTOS[],44,FALSE)))</f>
        <v>9</v>
      </c>
      <c r="O432" s="162">
        <f>IF($A432="","",(VLOOKUP($A432,MATRIZASPECTOS[],62,FALSE)))</f>
        <v>9</v>
      </c>
      <c r="P432" s="109"/>
      <c r="Q432" s="109"/>
      <c r="R432" s="226"/>
    </row>
    <row r="433" spans="1:18" ht="39" thickBot="1" x14ac:dyDescent="0.3">
      <c r="A433" s="15">
        <v>430</v>
      </c>
      <c r="B433" s="76" t="str">
        <f>IF(A433="","",(VLOOKUP(A433,MATRIZASPECTOS[],2,FALSE)))</f>
        <v>Gestión Jurídica</v>
      </c>
      <c r="C433" s="76" t="str">
        <f>IF(A433="","",(VLOOKUP(A433,MATRIZASPECTOS[],3,FALSE)))</f>
        <v>Generación de emisiones</v>
      </c>
      <c r="D433" s="107" t="str">
        <f>IF(A433="","",(VLOOKUP(A433,MATRIZASPECTOS[],4,FALSE)))</f>
        <v>Contaminación por emisión de contaminantes criterio</v>
      </c>
      <c r="E433" s="108" t="str">
        <f>IF(A433="","",(VLOOKUP(A433,MATRIZASPECTOS[],6,FALSE)))</f>
        <v>PAR</v>
      </c>
      <c r="F433" s="109" t="str">
        <f>IF($A433="","",(VLOOKUP($A433,MATRIZASPECTOS[],7,FALSE)))</f>
        <v>Sede Central - Bogotá</v>
      </c>
      <c r="G433" s="109" t="str">
        <f>IF($A433="","",(VLOOKUP($A433,MATRIZASPECTOS[],8,FALSE)))</f>
        <v>Torre 4 - Piso 10</v>
      </c>
      <c r="H433" s="109" t="str">
        <f>IF($A433="","",(VLOOKUP($A433,MATRIZASPECTOS[],18,FALSE)))</f>
        <v>Negativo</v>
      </c>
      <c r="I433" s="109" t="str">
        <f>IF(A433="","",(VLOOKUP(A433,MATRIZASPECTOS[],19,FALSE)))</f>
        <v>Atmosférico - aire</v>
      </c>
      <c r="J433" s="109" t="str">
        <f>IF(A433="","",(VLOOKUP(A433,MATRIZASPECTOS[],10,FALSE)))</f>
        <v>Anormal</v>
      </c>
      <c r="K433" s="109" t="str">
        <f>IF($A433="","",(VLOOKUP($A433,MATRIZASPECTOS[],14,FALSE)))</f>
        <v>Emisión por combustión de planta generadora de energía eléctrica</v>
      </c>
      <c r="L433" s="110" t="str">
        <f>IF($A433="","",(VLOOKUP($A433,MATRIZASPECTOS[],15,FALSE)))</f>
        <v>3.3. Desarrollo de actividades de apoyo</v>
      </c>
      <c r="M433" s="165">
        <f>IF($A433="","",(VLOOKUP($A433,MATRIZASPECTOS[],26,FALSE)))</f>
        <v>9</v>
      </c>
      <c r="N433" s="162">
        <f>IF($A433="","",(VLOOKUP($A433,MATRIZASPECTOS[],44,FALSE)))</f>
        <v>9</v>
      </c>
      <c r="O433" s="162">
        <f>IF($A433="","",(VLOOKUP($A433,MATRIZASPECTOS[],62,FALSE)))</f>
        <v>9</v>
      </c>
      <c r="P433" s="109"/>
      <c r="Q433" s="109"/>
      <c r="R433" s="226"/>
    </row>
    <row r="434" spans="1:18" ht="39" thickBot="1" x14ac:dyDescent="0.3">
      <c r="A434" s="15">
        <v>431</v>
      </c>
      <c r="B434" s="76" t="str">
        <f>IF(A434="","",(VLOOKUP(A434,MATRIZASPECTOS[],2,FALSE)))</f>
        <v>Gestión Jurídica</v>
      </c>
      <c r="C434" s="76" t="str">
        <f>IF(A434="","",(VLOOKUP(A434,MATRIZASPECTOS[],3,FALSE)))</f>
        <v>Generación de emisiones</v>
      </c>
      <c r="D434" s="107" t="str">
        <f>IF(A434="","",(VLOOKUP(A434,MATRIZASPECTOS[],4,FALSE)))</f>
        <v>Contaminación por emisión de ruido</v>
      </c>
      <c r="E434" s="108" t="str">
        <f>IF(A434="","",(VLOOKUP(A434,MATRIZASPECTOS[],6,FALSE)))</f>
        <v>PAR</v>
      </c>
      <c r="F434" s="109" t="str">
        <f>IF($A434="","",(VLOOKUP($A434,MATRIZASPECTOS[],7,FALSE)))</f>
        <v>Sede Central - Bogotá</v>
      </c>
      <c r="G434" s="109" t="str">
        <f>IF($A434="","",(VLOOKUP($A434,MATRIZASPECTOS[],8,FALSE)))</f>
        <v>Torre 4 - Piso 10</v>
      </c>
      <c r="H434" s="109" t="str">
        <f>IF($A434="","",(VLOOKUP($A434,MATRIZASPECTOS[],18,FALSE)))</f>
        <v>Negativo</v>
      </c>
      <c r="I434" s="109" t="str">
        <f>IF(A434="","",(VLOOKUP(A434,MATRIZASPECTOS[],19,FALSE)))</f>
        <v>Atmosférico - aire</v>
      </c>
      <c r="J434" s="109" t="str">
        <f>IF(A434="","",(VLOOKUP(A434,MATRIZASPECTOS[],10,FALSE)))</f>
        <v>Anormal</v>
      </c>
      <c r="K434" s="109" t="str">
        <f>IF($A434="","",(VLOOKUP($A434,MATRIZASPECTOS[],14,FALSE)))</f>
        <v>Ruido por funcionamiento de planta generadora de energía eléctrica</v>
      </c>
      <c r="L434" s="110" t="str">
        <f>IF($A434="","",(VLOOKUP($A434,MATRIZASPECTOS[],15,FALSE)))</f>
        <v>3.3. Desarrollo de actividades de apoyo</v>
      </c>
      <c r="M434" s="165">
        <f>IF($A434="","",(VLOOKUP($A434,MATRIZASPECTOS[],26,FALSE)))</f>
        <v>3</v>
      </c>
      <c r="N434" s="162">
        <f>IF($A434="","",(VLOOKUP($A434,MATRIZASPECTOS[],44,FALSE)))</f>
        <v>3</v>
      </c>
      <c r="O434" s="162">
        <f>IF($A434="","",(VLOOKUP($A434,MATRIZASPECTOS[],62,FALSE)))</f>
        <v>3</v>
      </c>
      <c r="P434" s="109"/>
      <c r="Q434" s="109"/>
      <c r="R434" s="226"/>
    </row>
    <row r="435" spans="1:18" ht="27.75" thickBot="1" x14ac:dyDescent="0.3">
      <c r="A435" s="15">
        <v>432</v>
      </c>
      <c r="B435" s="76" t="str">
        <f>IF(A435="","",(VLOOKUP(A435,MATRIZASPECTOS[],2,FALSE)))</f>
        <v>Gestión Jurídica</v>
      </c>
      <c r="C435" s="76" t="str">
        <f>IF(A435="","",(VLOOKUP(A435,MATRIZASPECTOS[],3,FALSE)))</f>
        <v>Generación de residuos</v>
      </c>
      <c r="D435" s="107" t="str">
        <f>IF(A435="","",(VLOOKUP(A435,MATRIZASPECTOS[],4,FALSE)))</f>
        <v>Contaminación por generación de residuos ordinarios</v>
      </c>
      <c r="E435" s="108" t="str">
        <f>IF(A435="","",(VLOOKUP(A435,MATRIZASPECTOS[],6,FALSE)))</f>
        <v>PAR</v>
      </c>
      <c r="F435" s="109" t="str">
        <f>IF($A435="","",(VLOOKUP($A435,MATRIZASPECTOS[],7,FALSE)))</f>
        <v>Sede Central - Bogotá</v>
      </c>
      <c r="G435" s="109" t="str">
        <f>IF($A435="","",(VLOOKUP($A435,MATRIZASPECTOS[],8,FALSE)))</f>
        <v>Torre 4 - Piso 10</v>
      </c>
      <c r="H435" s="109" t="str">
        <f>IF($A435="","",(VLOOKUP($A435,MATRIZASPECTOS[],18,FALSE)))</f>
        <v>Negativo</v>
      </c>
      <c r="I435" s="109" t="str">
        <f>IF(A435="","",(VLOOKUP(A435,MATRIZASPECTOS[],19,FALSE)))</f>
        <v>Geológico - suelo</v>
      </c>
      <c r="J435" s="109" t="str">
        <f>IF(A435="","",(VLOOKUP(A435,MATRIZASPECTOS[],10,FALSE)))</f>
        <v>Anormal</v>
      </c>
      <c r="K435" s="109" t="str">
        <f>IF($A435="","",(VLOOKUP($A435,MATRIZASPECTOS[],14,FALSE)))</f>
        <v>Residuos ordinarios</v>
      </c>
      <c r="L435" s="110" t="str">
        <f>IF($A435="","",(VLOOKUP($A435,MATRIZASPECTOS[],15,FALSE)))</f>
        <v>3.3. Desarrollo de actividades de apoyo</v>
      </c>
      <c r="M435" s="165">
        <f>IF($A435="","",(VLOOKUP($A435,MATRIZASPECTOS[],26,FALSE)))</f>
        <v>25</v>
      </c>
      <c r="N435" s="162">
        <f>IF($A435="","",(VLOOKUP($A435,MATRIZASPECTOS[],44,FALSE)))</f>
        <v>19.072164948453608</v>
      </c>
      <c r="O435" s="162">
        <f>IF($A435="","",(VLOOKUP($A435,MATRIZASPECTOS[],62,FALSE)))</f>
        <v>6.2956735977634128</v>
      </c>
      <c r="P435" s="109"/>
      <c r="Q435" s="109"/>
      <c r="R435" s="226"/>
    </row>
    <row r="436" spans="1:18" ht="27.75" thickBot="1" x14ac:dyDescent="0.3">
      <c r="A436" s="15">
        <v>433</v>
      </c>
      <c r="B436" s="76" t="str">
        <f>IF(A436="","",(VLOOKUP(A436,MATRIZASPECTOS[],2,FALSE)))</f>
        <v>Gestión Jurídica</v>
      </c>
      <c r="C436" s="76" t="str">
        <f>IF(A436="","",(VLOOKUP(A436,MATRIZASPECTOS[],3,FALSE)))</f>
        <v>Generación de residuos</v>
      </c>
      <c r="D436" s="107" t="str">
        <f>IF(A436="","",(VLOOKUP(A436,MATRIZASPECTOS[],4,FALSE)))</f>
        <v>Contaminación por generación de residuos ordinarios</v>
      </c>
      <c r="E436" s="108" t="str">
        <f>IF(A436="","",(VLOOKUP(A436,MATRIZASPECTOS[],6,FALSE)))</f>
        <v>PAR</v>
      </c>
      <c r="F436" s="109" t="str">
        <f>IF($A436="","",(VLOOKUP($A436,MATRIZASPECTOS[],7,FALSE)))</f>
        <v>Sede Central - Bogotá</v>
      </c>
      <c r="G436" s="109" t="str">
        <f>IF($A436="","",(VLOOKUP($A436,MATRIZASPECTOS[],8,FALSE)))</f>
        <v>Torre 4 - Piso 10</v>
      </c>
      <c r="H436" s="109" t="str">
        <f>IF($A436="","",(VLOOKUP($A436,MATRIZASPECTOS[],18,FALSE)))</f>
        <v>Negativo</v>
      </c>
      <c r="I436" s="109" t="str">
        <f>IF(A436="","",(VLOOKUP(A436,MATRIZASPECTOS[],19,FALSE)))</f>
        <v>Geológico - suelo</v>
      </c>
      <c r="J436" s="109" t="str">
        <f>IF(A436="","",(VLOOKUP(A436,MATRIZASPECTOS[],10,FALSE)))</f>
        <v>Situación de emergencia</v>
      </c>
      <c r="K436" s="109" t="str">
        <f>IF($A436="","",(VLOOKUP($A436,MATRIZASPECTOS[],14,FALSE)))</f>
        <v>Residuos ordinarios</v>
      </c>
      <c r="L436" s="110" t="str">
        <f>IF($A436="","",(VLOOKUP($A436,MATRIZASPECTOS[],15,FALSE)))</f>
        <v>3.3. Desarrollo de actividades de apoyo</v>
      </c>
      <c r="M436" s="165">
        <f>IF($A436="","",(VLOOKUP($A436,MATRIZASPECTOS[],26,FALSE)))</f>
        <v>25</v>
      </c>
      <c r="N436" s="162">
        <f>IF($A436="","",(VLOOKUP($A436,MATRIZASPECTOS[],44,FALSE)))</f>
        <v>19.072164948453608</v>
      </c>
      <c r="O436" s="162">
        <f>IF($A436="","",(VLOOKUP($A436,MATRIZASPECTOS[],62,FALSE)))</f>
        <v>6.2956735977634128</v>
      </c>
      <c r="P436" s="109"/>
      <c r="Q436" s="109"/>
      <c r="R436" s="226"/>
    </row>
    <row r="437" spans="1:18" ht="51.75" thickBot="1" x14ac:dyDescent="0.3">
      <c r="A437" s="15">
        <v>434</v>
      </c>
      <c r="B437" s="76" t="str">
        <f>IF(A437="","",(VLOOKUP(A437,MATRIZASPECTOS[],2,FALSE)))</f>
        <v>Gestión Jurídica</v>
      </c>
      <c r="C437" s="76" t="str">
        <f>IF(A437="","",(VLOOKUP(A437,MATRIZASPECTOS[],3,FALSE)))</f>
        <v>Generación de residuos</v>
      </c>
      <c r="D437" s="107" t="str">
        <f>IF(A437="","",(VLOOKUP(A437,MATRIZASPECTOS[],4,FALSE)))</f>
        <v>Contaminación por generación de residuos recuperables</v>
      </c>
      <c r="E437" s="108" t="str">
        <f>IF(A437="","",(VLOOKUP(A437,MATRIZASPECTOS[],6,FALSE)))</f>
        <v>PAR</v>
      </c>
      <c r="F437" s="109" t="str">
        <f>IF($A437="","",(VLOOKUP($A437,MATRIZASPECTOS[],7,FALSE)))</f>
        <v>Sede Central - Bogotá</v>
      </c>
      <c r="G437" s="109" t="str">
        <f>IF($A437="","",(VLOOKUP($A437,MATRIZASPECTOS[],8,FALSE)))</f>
        <v>Torre 4 - Piso 10</v>
      </c>
      <c r="H437" s="109" t="str">
        <f>IF($A437="","",(VLOOKUP($A437,MATRIZASPECTOS[],18,FALSE)))</f>
        <v>Negativo</v>
      </c>
      <c r="I437" s="109" t="str">
        <f>IF(A437="","",(VLOOKUP(A437,MATRIZASPECTOS[],19,FALSE)))</f>
        <v>Geológico - suelo</v>
      </c>
      <c r="J437" s="109" t="str">
        <f>IF(A437="","",(VLOOKUP(A437,MATRIZASPECTOS[],10,FALSE)))</f>
        <v>Situación de emergencia</v>
      </c>
      <c r="K437" s="109" t="str">
        <f>IF($A437="","",(VLOOKUP($A437,MATRIZASPECTOS[],14,FALSE)))</f>
        <v>Residuos reutilizables (papel, cartón, vidrio, plástico rigido, plástico flexible)</v>
      </c>
      <c r="L437" s="110" t="str">
        <f>IF($A437="","",(VLOOKUP($A437,MATRIZASPECTOS[],15,FALSE)))</f>
        <v>3.3. Desarrollo de actividades de apoyo</v>
      </c>
      <c r="M437" s="165">
        <f>IF($A437="","",(VLOOKUP($A437,MATRIZASPECTOS[],26,FALSE)))</f>
        <v>15</v>
      </c>
      <c r="N437" s="162">
        <f>IF($A437="","",(VLOOKUP($A437,MATRIZASPECTOS[],44,FALSE)))</f>
        <v>15</v>
      </c>
      <c r="O437" s="162">
        <f>IF($A437="","",(VLOOKUP($A437,MATRIZASPECTOS[],62,FALSE)))</f>
        <v>15</v>
      </c>
      <c r="P437" s="109"/>
      <c r="Q437" s="109"/>
      <c r="R437" s="226"/>
    </row>
    <row r="438" spans="1:18" ht="39" thickBot="1" x14ac:dyDescent="0.3">
      <c r="A438" s="15">
        <v>435</v>
      </c>
      <c r="B438" s="76" t="str">
        <f>IF(A438="","",(VLOOKUP(A438,MATRIZASPECTOS[],2,FALSE)))</f>
        <v>Gestión Jurídica</v>
      </c>
      <c r="C438" s="76" t="str">
        <f>IF(A438="","",(VLOOKUP(A438,MATRIZASPECTOS[],3,FALSE)))</f>
        <v>Generación de residuos</v>
      </c>
      <c r="D438" s="107" t="str">
        <f>IF(A438="","",(VLOOKUP(A438,MATRIZASPECTOS[],4,FALSE)))</f>
        <v>Contaminación por generación de residuos reutilizables</v>
      </c>
      <c r="E438" s="108" t="str">
        <f>IF(A438="","",(VLOOKUP(A438,MATRIZASPECTOS[],6,FALSE)))</f>
        <v>PAR</v>
      </c>
      <c r="F438" s="109" t="str">
        <f>IF($A438="","",(VLOOKUP($A438,MATRIZASPECTOS[],7,FALSE)))</f>
        <v>Sede Central - Bogotá</v>
      </c>
      <c r="G438" s="109" t="str">
        <f>IF($A438="","",(VLOOKUP($A438,MATRIZASPECTOS[],8,FALSE)))</f>
        <v>Torre 4 - Piso 10</v>
      </c>
      <c r="H438" s="109" t="str">
        <f>IF($A438="","",(VLOOKUP($A438,MATRIZASPECTOS[],18,FALSE)))</f>
        <v>Negativo</v>
      </c>
      <c r="I438" s="109" t="str">
        <f>IF(A438="","",(VLOOKUP(A438,MATRIZASPECTOS[],19,FALSE)))</f>
        <v>Geológico - suelo</v>
      </c>
      <c r="J438" s="109" t="str">
        <f>IF(A438="","",(VLOOKUP(A438,MATRIZASPECTOS[],10,FALSE)))</f>
        <v>Situación de emergencia</v>
      </c>
      <c r="K438" s="109" t="str">
        <f>IF($A438="","",(VLOOKUP($A438,MATRIZASPECTOS[],14,FALSE)))</f>
        <v>Residuos recuperables (aleaciones de distintos metales)</v>
      </c>
      <c r="L438" s="110" t="str">
        <f>IF($A438="","",(VLOOKUP($A438,MATRIZASPECTOS[],15,FALSE)))</f>
        <v>3.3. Desarrollo de actividades de apoyo</v>
      </c>
      <c r="M438" s="165">
        <f>IF($A438="","",(VLOOKUP($A438,MATRIZASPECTOS[],26,FALSE)))</f>
        <v>15</v>
      </c>
      <c r="N438" s="162">
        <f>IF($A438="","",(VLOOKUP($A438,MATRIZASPECTOS[],44,FALSE)))</f>
        <v>15</v>
      </c>
      <c r="O438" s="162">
        <f>IF($A438="","",(VLOOKUP($A438,MATRIZASPECTOS[],62,FALSE)))</f>
        <v>15</v>
      </c>
      <c r="P438" s="109"/>
      <c r="Q438" s="109"/>
      <c r="R438" s="226"/>
    </row>
    <row r="439" spans="1:18" ht="45.75" thickBot="1" x14ac:dyDescent="0.3">
      <c r="A439" s="15">
        <v>436</v>
      </c>
      <c r="B439" s="76" t="str">
        <f>IF(A439="","",(VLOOKUP(A439,MATRIZASPECTOS[],2,FALSE)))</f>
        <v>Gestión Jurídica</v>
      </c>
      <c r="C439" s="76" t="str">
        <f>IF(A439="","",(VLOOKUP(A439,MATRIZASPECTOS[],3,FALSE)))</f>
        <v>Generación de residuos</v>
      </c>
      <c r="D439" s="107" t="str">
        <f>IF(A439="","",(VLOOKUP(A439,MATRIZASPECTOS[],4,FALSE)))</f>
        <v>Contaminación por generación de residuos de aparatos eléctricos y electrónicos</v>
      </c>
      <c r="E439" s="108" t="str">
        <f>IF(A439="","",(VLOOKUP(A439,MATRIZASPECTOS[],6,FALSE)))</f>
        <v>PAR</v>
      </c>
      <c r="F439" s="109" t="str">
        <f>IF($A439="","",(VLOOKUP($A439,MATRIZASPECTOS[],7,FALSE)))</f>
        <v>Sede Central - Bogotá</v>
      </c>
      <c r="G439" s="109" t="str">
        <f>IF($A439="","",(VLOOKUP($A439,MATRIZASPECTOS[],8,FALSE)))</f>
        <v>Torre 4 - Piso 10</v>
      </c>
      <c r="H439" s="109" t="str">
        <f>IF($A439="","",(VLOOKUP($A439,MATRIZASPECTOS[],18,FALSE)))</f>
        <v>Negativo</v>
      </c>
      <c r="I439" s="109" t="str">
        <f>IF(A439="","",(VLOOKUP(A439,MATRIZASPECTOS[],19,FALSE)))</f>
        <v>Geológico - suelo</v>
      </c>
      <c r="J439" s="109" t="str">
        <f>IF(A439="","",(VLOOKUP(A439,MATRIZASPECTOS[],10,FALSE)))</f>
        <v>Situación de emergencia</v>
      </c>
      <c r="K439" s="109" t="str">
        <f>IF($A439="","",(VLOOKUP($A439,MATRIZASPECTOS[],14,FALSE)))</f>
        <v>Residuos de aparatos eléctricos y electrónicos</v>
      </c>
      <c r="L439" s="110" t="str">
        <f>IF($A439="","",(VLOOKUP($A439,MATRIZASPECTOS[],15,FALSE)))</f>
        <v>3.3. Desarrollo de actividades de apoyo</v>
      </c>
      <c r="M439" s="165">
        <f>IF($A439="","",(VLOOKUP($A439,MATRIZASPECTOS[],26,FALSE)))</f>
        <v>15</v>
      </c>
      <c r="N439" s="162">
        <f>IF($A439="","",(VLOOKUP($A439,MATRIZASPECTOS[],44,FALSE)))</f>
        <v>15</v>
      </c>
      <c r="O439" s="162">
        <f>IF($A439="","",(VLOOKUP($A439,MATRIZASPECTOS[],62,FALSE)))</f>
        <v>15</v>
      </c>
      <c r="P439" s="109"/>
      <c r="Q439" s="109"/>
      <c r="R439" s="226"/>
    </row>
    <row r="440" spans="1:18" ht="27.75" thickBot="1" x14ac:dyDescent="0.3">
      <c r="A440" s="15">
        <v>437</v>
      </c>
      <c r="B440" s="76" t="str">
        <f>IF(A440="","",(VLOOKUP(A440,MATRIZASPECTOS[],2,FALSE)))</f>
        <v>Gestión Jurídica</v>
      </c>
      <c r="C440" s="76" t="str">
        <f>IF(A440="","",(VLOOKUP(A440,MATRIZASPECTOS[],3,FALSE)))</f>
        <v>Generación de residuos</v>
      </c>
      <c r="D440" s="107" t="str">
        <f>IF(A440="","",(VLOOKUP(A440,MATRIZASPECTOS[],4,FALSE)))</f>
        <v>Contaminación por generación de residuos de escombro</v>
      </c>
      <c r="E440" s="108" t="str">
        <f>IF(A440="","",(VLOOKUP(A440,MATRIZASPECTOS[],6,FALSE)))</f>
        <v>PAR</v>
      </c>
      <c r="F440" s="109" t="str">
        <f>IF($A440="","",(VLOOKUP($A440,MATRIZASPECTOS[],7,FALSE)))</f>
        <v>Sede Central - Bogotá</v>
      </c>
      <c r="G440" s="109" t="str">
        <f>IF($A440="","",(VLOOKUP($A440,MATRIZASPECTOS[],8,FALSE)))</f>
        <v>Torre 4 - Piso 10</v>
      </c>
      <c r="H440" s="109" t="str">
        <f>IF($A440="","",(VLOOKUP($A440,MATRIZASPECTOS[],18,FALSE)))</f>
        <v>Negativo</v>
      </c>
      <c r="I440" s="109" t="str">
        <f>IF(A440="","",(VLOOKUP(A440,MATRIZASPECTOS[],19,FALSE)))</f>
        <v>Geológico - suelo</v>
      </c>
      <c r="J440" s="109" t="str">
        <f>IF(A440="","",(VLOOKUP(A440,MATRIZASPECTOS[],10,FALSE)))</f>
        <v>Situación de emergencia</v>
      </c>
      <c r="K440" s="109" t="str">
        <f>IF($A440="","",(VLOOKUP($A440,MATRIZASPECTOS[],14,FALSE)))</f>
        <v>Residuos de escombro</v>
      </c>
      <c r="L440" s="110" t="str">
        <f>IF($A440="","",(VLOOKUP($A440,MATRIZASPECTOS[],15,FALSE)))</f>
        <v>3.3. Desarrollo de actividades de apoyo</v>
      </c>
      <c r="M440" s="165">
        <f>IF($A440="","",(VLOOKUP($A440,MATRIZASPECTOS[],26,FALSE)))</f>
        <v>5</v>
      </c>
      <c r="N440" s="162">
        <f>IF($A440="","",(VLOOKUP($A440,MATRIZASPECTOS[],44,FALSE)))</f>
        <v>5</v>
      </c>
      <c r="O440" s="162">
        <f>IF($A440="","",(VLOOKUP($A440,MATRIZASPECTOS[],62,FALSE)))</f>
        <v>5</v>
      </c>
      <c r="P440" s="109"/>
      <c r="Q440" s="109"/>
      <c r="R440" s="226"/>
    </row>
    <row r="441" spans="1:18" ht="27.75" thickBot="1" x14ac:dyDescent="0.3">
      <c r="A441" s="15">
        <v>438</v>
      </c>
      <c r="B441" s="76" t="str">
        <f>IF(A441="","",(VLOOKUP(A441,MATRIZASPECTOS[],2,FALSE)))</f>
        <v>Gestión Jurídica</v>
      </c>
      <c r="C441" s="76" t="str">
        <f>IF(A441="","",(VLOOKUP(A441,MATRIZASPECTOS[],3,FALSE)))</f>
        <v>Generación de residuos</v>
      </c>
      <c r="D441" s="107" t="str">
        <f>IF(A441="","",(VLOOKUP(A441,MATRIZASPECTOS[],4,FALSE)))</f>
        <v>Contaminación por generación de residuos peligrosos</v>
      </c>
      <c r="E441" s="108" t="str">
        <f>IF(A441="","",(VLOOKUP(A441,MATRIZASPECTOS[],6,FALSE)))</f>
        <v>PAR</v>
      </c>
      <c r="F441" s="109" t="str">
        <f>IF($A441="","",(VLOOKUP($A441,MATRIZASPECTOS[],7,FALSE)))</f>
        <v>Sede Central - Bogotá</v>
      </c>
      <c r="G441" s="109" t="str">
        <f>IF($A441="","",(VLOOKUP($A441,MATRIZASPECTOS[],8,FALSE)))</f>
        <v>Torre 4 - Piso 10</v>
      </c>
      <c r="H441" s="109" t="str">
        <f>IF($A441="","",(VLOOKUP($A441,MATRIZASPECTOS[],18,FALSE)))</f>
        <v>Negativo</v>
      </c>
      <c r="I441" s="109" t="str">
        <f>IF(A441="","",(VLOOKUP(A441,MATRIZASPECTOS[],19,FALSE)))</f>
        <v>Geológico - suelo</v>
      </c>
      <c r="J441" s="109" t="str">
        <f>IF(A441="","",(VLOOKUP(A441,MATRIZASPECTOS[],10,FALSE)))</f>
        <v>Situación de emergencia</v>
      </c>
      <c r="K441" s="109" t="str">
        <f>IF($A441="","",(VLOOKUP($A441,MATRIZASPECTOS[],14,FALSE)))</f>
        <v>Residuos infecciosos o de riesgo biológico</v>
      </c>
      <c r="L441" s="110" t="str">
        <f>IF($A441="","",(VLOOKUP($A441,MATRIZASPECTOS[],15,FALSE)))</f>
        <v>3.3. Desarrollo de actividades de apoyo</v>
      </c>
      <c r="M441" s="165">
        <f>IF($A441="","",(VLOOKUP($A441,MATRIZASPECTOS[],26,FALSE)))</f>
        <v>3</v>
      </c>
      <c r="N441" s="162">
        <f>IF($A441="","",(VLOOKUP($A441,MATRIZASPECTOS[],44,FALSE)))</f>
        <v>3</v>
      </c>
      <c r="O441" s="162">
        <f>IF($A441="","",(VLOOKUP($A441,MATRIZASPECTOS[],62,FALSE)))</f>
        <v>3</v>
      </c>
      <c r="P441" s="109"/>
      <c r="Q441" s="109"/>
      <c r="R441" s="226"/>
    </row>
    <row r="442" spans="1:18" ht="26.25" thickBot="1" x14ac:dyDescent="0.3">
      <c r="A442" s="15">
        <v>439</v>
      </c>
      <c r="B442" s="76" t="str">
        <f>IF(A442="","",(VLOOKUP(A442,MATRIZASPECTOS[],2,FALSE)))</f>
        <v>Gestión Documental</v>
      </c>
      <c r="C442" s="76" t="str">
        <f>IF(A442="","",(VLOOKUP(A442,MATRIZASPECTOS[],3,FALSE)))</f>
        <v>Consumo del recurso hídrico</v>
      </c>
      <c r="D442" s="107" t="str">
        <f>IF(A442="","",(VLOOKUP(A442,MATRIZASPECTOS[],4,FALSE)))</f>
        <v>Agotamiento del recurso hídrico</v>
      </c>
      <c r="E442" s="108" t="str">
        <f>IF(A442="","",(VLOOKUP(A442,MATRIZASPECTOS[],6,FALSE)))</f>
        <v>PAR</v>
      </c>
      <c r="F442" s="109" t="str">
        <f>IF($A442="","",(VLOOKUP($A442,MATRIZASPECTOS[],7,FALSE)))</f>
        <v>Sede Central - Bogotá</v>
      </c>
      <c r="G442" s="109" t="str">
        <f>IF($A442="","",(VLOOKUP($A442,MATRIZASPECTOS[],8,FALSE)))</f>
        <v>Archivo Central  - Álamos</v>
      </c>
      <c r="H442" s="109" t="str">
        <f>IF($A442="","",(VLOOKUP($A442,MATRIZASPECTOS[],18,FALSE)))</f>
        <v>Negativo</v>
      </c>
      <c r="I442" s="109" t="str">
        <f>IF(A442="","",(VLOOKUP(A442,MATRIZASPECTOS[],19,FALSE)))</f>
        <v>Hidrológico - agua</v>
      </c>
      <c r="J442" s="109" t="str">
        <f>IF(A442="","",(VLOOKUP(A442,MATRIZASPECTOS[],10,FALSE)))</f>
        <v>Normal</v>
      </c>
      <c r="K442" s="109" t="str">
        <f>IF($A442="","",(VLOOKUP($A442,MATRIZASPECTOS[],14,FALSE)))</f>
        <v>Agua potable</v>
      </c>
      <c r="L442" s="110" t="str">
        <f>IF($A442="","",(VLOOKUP($A442,MATRIZASPECTOS[],15,FALSE)))</f>
        <v>3.3. Desarrollo de actividades de apoyo</v>
      </c>
      <c r="M442" s="165">
        <f>IF($A442="","",(VLOOKUP($A442,MATRIZASPECTOS[],26,FALSE)))</f>
        <v>9</v>
      </c>
      <c r="N442" s="162">
        <f>IF($A442="","",(VLOOKUP($A442,MATRIZASPECTOS[],44,FALSE)))</f>
        <v>9</v>
      </c>
      <c r="O442" s="162">
        <f>IF($A442="","",(VLOOKUP($A442,MATRIZASPECTOS[],62,FALSE)))</f>
        <v>1</v>
      </c>
      <c r="P442" s="109"/>
      <c r="Q442" s="109"/>
      <c r="R442" s="226"/>
    </row>
    <row r="443" spans="1:18" ht="26.25" thickBot="1" x14ac:dyDescent="0.3">
      <c r="A443" s="15">
        <v>440</v>
      </c>
      <c r="B443" s="76" t="str">
        <f>IF(A443="","",(VLOOKUP(A443,MATRIZASPECTOS[],2,FALSE)))</f>
        <v>Gestión Documental</v>
      </c>
      <c r="C443" s="76" t="str">
        <f>IF(A443="","",(VLOOKUP(A443,MATRIZASPECTOS[],3,FALSE)))</f>
        <v>Consumo del recurso hídrico</v>
      </c>
      <c r="D443" s="107" t="str">
        <f>IF(A443="","",(VLOOKUP(A443,MATRIZASPECTOS[],4,FALSE)))</f>
        <v>Agotamiento del recurso hídrico</v>
      </c>
      <c r="E443" s="108" t="str">
        <f>IF(A443="","",(VLOOKUP(A443,MATRIZASPECTOS[],6,FALSE)))</f>
        <v>PAR</v>
      </c>
      <c r="F443" s="109" t="str">
        <f>IF($A443="","",(VLOOKUP($A443,MATRIZASPECTOS[],7,FALSE)))</f>
        <v>Sede Central - Bogotá</v>
      </c>
      <c r="G443" s="109" t="str">
        <f>IF($A443="","",(VLOOKUP($A443,MATRIZASPECTOS[],8,FALSE)))</f>
        <v>Archivo Central  - Álamos</v>
      </c>
      <c r="H443" s="109" t="str">
        <f>IF($A443="","",(VLOOKUP($A443,MATRIZASPECTOS[],18,FALSE)))</f>
        <v>Negativo</v>
      </c>
      <c r="I443" s="109" t="str">
        <f>IF(A443="","",(VLOOKUP(A443,MATRIZASPECTOS[],19,FALSE)))</f>
        <v>Hidrológico - agua</v>
      </c>
      <c r="J443" s="109" t="str">
        <f>IF(A443="","",(VLOOKUP(A443,MATRIZASPECTOS[],10,FALSE)))</f>
        <v>Normal</v>
      </c>
      <c r="K443" s="109" t="str">
        <f>IF($A443="","",(VLOOKUP($A443,MATRIZASPECTOS[],14,FALSE)))</f>
        <v>Agua no potable</v>
      </c>
      <c r="L443" s="110" t="str">
        <f>IF($A443="","",(VLOOKUP($A443,MATRIZASPECTOS[],15,FALSE)))</f>
        <v>3.3. Desarrollo de actividades de apoyo</v>
      </c>
      <c r="M443" s="165">
        <f>IF($A443="","",(VLOOKUP($A443,MATRIZASPECTOS[],26,FALSE)))</f>
        <v>1</v>
      </c>
      <c r="N443" s="162">
        <f>IF($A443="","",(VLOOKUP($A443,MATRIZASPECTOS[],44,FALSE)))</f>
        <v>1</v>
      </c>
      <c r="O443" s="162">
        <f>IF($A443="","",(VLOOKUP($A443,MATRIZASPECTOS[],62,FALSE)))</f>
        <v>1</v>
      </c>
      <c r="P443" s="109"/>
      <c r="Q443" s="109"/>
      <c r="R443" s="226"/>
    </row>
    <row r="444" spans="1:18" ht="27.75" thickBot="1" x14ac:dyDescent="0.3">
      <c r="A444" s="15">
        <v>441</v>
      </c>
      <c r="B444" s="76" t="str">
        <f>IF(A444="","",(VLOOKUP(A444,MATRIZASPECTOS[],2,FALSE)))</f>
        <v>Gestión Documental</v>
      </c>
      <c r="C444" s="76" t="str">
        <f>IF(A444="","",(VLOOKUP(A444,MATRIZASPECTOS[],3,FALSE)))</f>
        <v>Consumo de energía eléctrica</v>
      </c>
      <c r="D444" s="107" t="str">
        <f>IF(A444="","",(VLOOKUP(A444,MATRIZASPECTOS[],4,FALSE)))</f>
        <v>Presión sobre el recurso energético eléctrico</v>
      </c>
      <c r="E444" s="108" t="str">
        <f>IF(A444="","",(VLOOKUP(A444,MATRIZASPECTOS[],6,FALSE)))</f>
        <v>PAR</v>
      </c>
      <c r="F444" s="109" t="str">
        <f>IF($A444="","",(VLOOKUP($A444,MATRIZASPECTOS[],7,FALSE)))</f>
        <v>Sede Central - Bogotá</v>
      </c>
      <c r="G444" s="109" t="str">
        <f>IF($A444="","",(VLOOKUP($A444,MATRIZASPECTOS[],8,FALSE)))</f>
        <v>Archivo Central  - Álamos</v>
      </c>
      <c r="H444" s="109" t="str">
        <f>IF($A444="","",(VLOOKUP($A444,MATRIZASPECTOS[],18,FALSE)))</f>
        <v>Negativo</v>
      </c>
      <c r="I444" s="109" t="str">
        <f>IF(A444="","",(VLOOKUP(A444,MATRIZASPECTOS[],19,FALSE)))</f>
        <v>Hidrológico - agua</v>
      </c>
      <c r="J444" s="109" t="str">
        <f>IF(A444="","",(VLOOKUP(A444,MATRIZASPECTOS[],10,FALSE)))</f>
        <v>Normal</v>
      </c>
      <c r="K444" s="109" t="str">
        <f>IF($A444="","",(VLOOKUP($A444,MATRIZASPECTOS[],14,FALSE)))</f>
        <v>Energía eléctrica</v>
      </c>
      <c r="L444" s="110" t="str">
        <f>IF($A444="","",(VLOOKUP($A444,MATRIZASPECTOS[],15,FALSE)))</f>
        <v>7. Fin de vida útil de los productos y servicios</v>
      </c>
      <c r="M444" s="165">
        <f>IF($A444="","",(VLOOKUP($A444,MATRIZASPECTOS[],26,FALSE)))</f>
        <v>25</v>
      </c>
      <c r="N444" s="162">
        <f>IF($A444="","",(VLOOKUP($A444,MATRIZASPECTOS[],44,FALSE)))</f>
        <v>27.632916908773968</v>
      </c>
      <c r="O444" s="162">
        <f>IF($A444="","",(VLOOKUP($A444,MATRIZASPECTOS[],62,FALSE)))</f>
        <v>25.179890141528624</v>
      </c>
      <c r="P444" s="109"/>
      <c r="Q444" s="109"/>
      <c r="R444" s="226"/>
    </row>
    <row r="445" spans="1:18" ht="27.75" thickBot="1" x14ac:dyDescent="0.3">
      <c r="A445" s="15">
        <v>442</v>
      </c>
      <c r="B445" s="76" t="str">
        <f>IF(A445="","",(VLOOKUP(A445,MATRIZASPECTOS[],2,FALSE)))</f>
        <v>Gestión Documental</v>
      </c>
      <c r="C445" s="76" t="str">
        <f>IF(A445="","",(VLOOKUP(A445,MATRIZASPECTOS[],3,FALSE)))</f>
        <v>Consumo de energía eléctrica</v>
      </c>
      <c r="D445" s="107" t="str">
        <f>IF(A445="","",(VLOOKUP(A445,MATRIZASPECTOS[],4,FALSE)))</f>
        <v>Presión sobre el recurso energético eléctrico</v>
      </c>
      <c r="E445" s="108" t="str">
        <f>IF(A445="","",(VLOOKUP(A445,MATRIZASPECTOS[],6,FALSE)))</f>
        <v>PAR</v>
      </c>
      <c r="F445" s="109" t="str">
        <f>IF($A445="","",(VLOOKUP($A445,MATRIZASPECTOS[],7,FALSE)))</f>
        <v>Sede Central - Bogotá</v>
      </c>
      <c r="G445" s="109" t="str">
        <f>IF($A445="","",(VLOOKUP($A445,MATRIZASPECTOS[],8,FALSE)))</f>
        <v>Archivo Central  - Álamos</v>
      </c>
      <c r="H445" s="109" t="str">
        <f>IF($A445="","",(VLOOKUP($A445,MATRIZASPECTOS[],18,FALSE)))</f>
        <v>Negativo</v>
      </c>
      <c r="I445" s="109" t="str">
        <f>IF(A445="","",(VLOOKUP(A445,MATRIZASPECTOS[],19,FALSE)))</f>
        <v>Hidrológico - agua</v>
      </c>
      <c r="J445" s="109" t="str">
        <f>IF(A445="","",(VLOOKUP(A445,MATRIZASPECTOS[],10,FALSE)))</f>
        <v>Normal</v>
      </c>
      <c r="K445" s="109" t="str">
        <f>IF($A445="","",(VLOOKUP($A445,MATRIZASPECTOS[],14,FALSE)))</f>
        <v>Energía eléctrica</v>
      </c>
      <c r="L445" s="110" t="str">
        <f>IF($A445="","",(VLOOKUP($A445,MATRIZASPECTOS[],15,FALSE)))</f>
        <v>3.3. Desarrollo de actividades de apoyo</v>
      </c>
      <c r="M445" s="165">
        <f>IF($A445="","",(VLOOKUP($A445,MATRIZASPECTOS[],26,FALSE)))</f>
        <v>25</v>
      </c>
      <c r="N445" s="162">
        <f>IF($A445="","",(VLOOKUP($A445,MATRIZASPECTOS[],44,FALSE)))</f>
        <v>27.632916908773968</v>
      </c>
      <c r="O445" s="162">
        <f>IF($A445="","",(VLOOKUP($A445,MATRIZASPECTOS[],62,FALSE)))</f>
        <v>25.179890141528624</v>
      </c>
      <c r="P445" s="109"/>
      <c r="Q445" s="109"/>
      <c r="R445" s="226"/>
    </row>
    <row r="446" spans="1:18" ht="36.75" thickBot="1" x14ac:dyDescent="0.3">
      <c r="A446" s="15">
        <v>443</v>
      </c>
      <c r="B446" s="76" t="str">
        <f>IF(A446="","",(VLOOKUP(A446,MATRIZASPECTOS[],2,FALSE)))</f>
        <v>Gestión Documental</v>
      </c>
      <c r="C446" s="76" t="str">
        <f>IF(A446="","",(VLOOKUP(A446,MATRIZASPECTOS[],3,FALSE)))</f>
        <v>Consumo de materias primas e insumos</v>
      </c>
      <c r="D446" s="107" t="str">
        <f>IF(A446="","",(VLOOKUP(A446,MATRIZASPECTOS[],4,FALSE)))</f>
        <v>Agotamiento de los recursos naturales no renovables</v>
      </c>
      <c r="E446" s="108" t="str">
        <f>IF(A446="","",(VLOOKUP(A446,MATRIZASPECTOS[],6,FALSE)))</f>
        <v>PAR</v>
      </c>
      <c r="F446" s="109" t="str">
        <f>IF($A446="","",(VLOOKUP($A446,MATRIZASPECTOS[],7,FALSE)))</f>
        <v>Sede Central - Bogotá</v>
      </c>
      <c r="G446" s="109" t="str">
        <f>IF($A446="","",(VLOOKUP($A446,MATRIZASPECTOS[],8,FALSE)))</f>
        <v>Archivo Central  - Álamos</v>
      </c>
      <c r="H446" s="109" t="str">
        <f>IF($A446="","",(VLOOKUP($A446,MATRIZASPECTOS[],18,FALSE)))</f>
        <v>Negativo</v>
      </c>
      <c r="I446" s="109" t="str">
        <f>IF(A446="","",(VLOOKUP(A446,MATRIZASPECTOS[],19,FALSE)))</f>
        <v>Biológico - biodiversidad</v>
      </c>
      <c r="J446" s="109" t="str">
        <f>IF(A446="","",(VLOOKUP(A446,MATRIZASPECTOS[],10,FALSE)))</f>
        <v>Normal</v>
      </c>
      <c r="K446" s="109" t="str">
        <f>IF($A446="","",(VLOOKUP($A446,MATRIZASPECTOS[],14,FALSE)))</f>
        <v>Papel</v>
      </c>
      <c r="L446" s="110" t="str">
        <f>IF($A446="","",(VLOOKUP($A446,MATRIZASPECTOS[],15,FALSE)))</f>
        <v>1. Adquisición y movilización de insumos y equipos</v>
      </c>
      <c r="M446" s="165">
        <f>IF($A446="","",(VLOOKUP($A446,MATRIZASPECTOS[],26,FALSE)))</f>
        <v>25</v>
      </c>
      <c r="N446" s="162">
        <f>IF($A446="","",(VLOOKUP($A446,MATRIZASPECTOS[],44,FALSE)))</f>
        <v>25</v>
      </c>
      <c r="O446" s="162">
        <f>IF($A446="","",(VLOOKUP($A446,MATRIZASPECTOS[],62,FALSE)))</f>
        <v>9</v>
      </c>
      <c r="P446" s="109"/>
      <c r="Q446" s="109"/>
      <c r="R446" s="226"/>
    </row>
    <row r="447" spans="1:18" ht="36.75" thickBot="1" x14ac:dyDescent="0.3">
      <c r="A447" s="15">
        <v>444</v>
      </c>
      <c r="B447" s="76" t="str">
        <f>IF(A447="","",(VLOOKUP(A447,MATRIZASPECTOS[],2,FALSE)))</f>
        <v>Gestión Documental</v>
      </c>
      <c r="C447" s="76" t="str">
        <f>IF(A447="","",(VLOOKUP(A447,MATRIZASPECTOS[],3,FALSE)))</f>
        <v>Consumo de materias primas e insumos</v>
      </c>
      <c r="D447" s="107" t="str">
        <f>IF(A447="","",(VLOOKUP(A447,MATRIZASPECTOS[],4,FALSE)))</f>
        <v>Agotamiento de los recursos naturales no renovables</v>
      </c>
      <c r="E447" s="108" t="str">
        <f>IF(A447="","",(VLOOKUP(A447,MATRIZASPECTOS[],6,FALSE)))</f>
        <v>PAR</v>
      </c>
      <c r="F447" s="109" t="str">
        <f>IF($A447="","",(VLOOKUP($A447,MATRIZASPECTOS[],7,FALSE)))</f>
        <v>Sede Central - Bogotá</v>
      </c>
      <c r="G447" s="109" t="str">
        <f>IF($A447="","",(VLOOKUP($A447,MATRIZASPECTOS[],8,FALSE)))</f>
        <v>Archivo Central  - Álamos</v>
      </c>
      <c r="H447" s="109" t="str">
        <f>IF($A447="","",(VLOOKUP($A447,MATRIZASPECTOS[],18,FALSE)))</f>
        <v>Negativo</v>
      </c>
      <c r="I447" s="109" t="str">
        <f>IF(A447="","",(VLOOKUP(A447,MATRIZASPECTOS[],19,FALSE)))</f>
        <v>Biológico - biodiversidad</v>
      </c>
      <c r="J447" s="109" t="str">
        <f>IF(A447="","",(VLOOKUP(A447,MATRIZASPECTOS[],10,FALSE)))</f>
        <v>Normal</v>
      </c>
      <c r="K447" s="109" t="str">
        <f>IF($A447="","",(VLOOKUP($A447,MATRIZASPECTOS[],14,FALSE)))</f>
        <v>Cartón</v>
      </c>
      <c r="L447" s="110" t="str">
        <f>IF($A447="","",(VLOOKUP($A447,MATRIZASPECTOS[],15,FALSE)))</f>
        <v>1. Adquisición y movilización de insumos y equipos</v>
      </c>
      <c r="M447" s="165">
        <f>IF($A447="","",(VLOOKUP($A447,MATRIZASPECTOS[],26,FALSE)))</f>
        <v>25</v>
      </c>
      <c r="N447" s="162">
        <f>IF($A447="","",(VLOOKUP($A447,MATRIZASPECTOS[],44,FALSE)))</f>
        <v>25</v>
      </c>
      <c r="O447" s="162">
        <f>IF($A447="","",(VLOOKUP($A447,MATRIZASPECTOS[],62,FALSE)))</f>
        <v>9</v>
      </c>
      <c r="P447" s="109"/>
      <c r="Q447" s="109"/>
      <c r="R447" s="226"/>
    </row>
    <row r="448" spans="1:18" ht="36.75" thickBot="1" x14ac:dyDescent="0.3">
      <c r="A448" s="15">
        <v>445</v>
      </c>
      <c r="B448" s="76" t="str">
        <f>IF(A448="","",(VLOOKUP(A448,MATRIZASPECTOS[],2,FALSE)))</f>
        <v>Gestión Documental</v>
      </c>
      <c r="C448" s="76" t="str">
        <f>IF(A448="","",(VLOOKUP(A448,MATRIZASPECTOS[],3,FALSE)))</f>
        <v>Consumo de materias primas e insumos</v>
      </c>
      <c r="D448" s="107" t="str">
        <f>IF(A448="","",(VLOOKUP(A448,MATRIZASPECTOS[],4,FALSE)))</f>
        <v>Agotamiento general de los recursos naturales</v>
      </c>
      <c r="E448" s="108" t="str">
        <f>IF(A448="","",(VLOOKUP(A448,MATRIZASPECTOS[],6,FALSE)))</f>
        <v>PAR</v>
      </c>
      <c r="F448" s="109" t="str">
        <f>IF($A448="","",(VLOOKUP($A448,MATRIZASPECTOS[],7,FALSE)))</f>
        <v>Sede Central - Bogotá</v>
      </c>
      <c r="G448" s="109" t="str">
        <f>IF($A448="","",(VLOOKUP($A448,MATRIZASPECTOS[],8,FALSE)))</f>
        <v>Archivo Central  - Álamos</v>
      </c>
      <c r="H448" s="109" t="str">
        <f>IF($A448="","",(VLOOKUP($A448,MATRIZASPECTOS[],18,FALSE)))</f>
        <v>Negativo</v>
      </c>
      <c r="I448" s="109" t="str">
        <f>IF(A448="","",(VLOOKUP(A448,MATRIZASPECTOS[],19,FALSE)))</f>
        <v>Biológico - biodiversidad</v>
      </c>
      <c r="J448" s="109" t="str">
        <f>IF(A448="","",(VLOOKUP(A448,MATRIZASPECTOS[],10,FALSE)))</f>
        <v>Normal</v>
      </c>
      <c r="K448" s="109" t="str">
        <f>IF($A448="","",(VLOOKUP($A448,MATRIZASPECTOS[],14,FALSE)))</f>
        <v>Elementos pequeños de oficina</v>
      </c>
      <c r="L448" s="110" t="str">
        <f>IF($A448="","",(VLOOKUP($A448,MATRIZASPECTOS[],15,FALSE)))</f>
        <v>1. Adquisición y movilización de insumos y equipos</v>
      </c>
      <c r="M448" s="165">
        <f>IF($A448="","",(VLOOKUP($A448,MATRIZASPECTOS[],26,FALSE)))</f>
        <v>3</v>
      </c>
      <c r="N448" s="162">
        <f>IF($A448="","",(VLOOKUP($A448,MATRIZASPECTOS[],44,FALSE)))</f>
        <v>3</v>
      </c>
      <c r="O448" s="162">
        <f>IF($A448="","",(VLOOKUP($A448,MATRIZASPECTOS[],62,FALSE)))</f>
        <v>1</v>
      </c>
      <c r="P448" s="109"/>
      <c r="Q448" s="109"/>
      <c r="R448" s="226"/>
    </row>
    <row r="449" spans="1:18" ht="36.75" thickBot="1" x14ac:dyDescent="0.3">
      <c r="A449" s="15">
        <v>446</v>
      </c>
      <c r="B449" s="76" t="str">
        <f>IF(A449="","",(VLOOKUP(A449,MATRIZASPECTOS[],2,FALSE)))</f>
        <v>Gestión Documental</v>
      </c>
      <c r="C449" s="76" t="str">
        <f>IF(A449="","",(VLOOKUP(A449,MATRIZASPECTOS[],3,FALSE)))</f>
        <v>Consumo de materias primas e insumos</v>
      </c>
      <c r="D449" s="107" t="str">
        <f>IF(A449="","",(VLOOKUP(A449,MATRIZASPECTOS[],4,FALSE)))</f>
        <v>Agotamiento de los recursos naturales no renovables</v>
      </c>
      <c r="E449" s="108" t="str">
        <f>IF(A449="","",(VLOOKUP(A449,MATRIZASPECTOS[],6,FALSE)))</f>
        <v>PAR</v>
      </c>
      <c r="F449" s="109" t="str">
        <f>IF($A449="","",(VLOOKUP($A449,MATRIZASPECTOS[],7,FALSE)))</f>
        <v>Sede Central - Bogotá</v>
      </c>
      <c r="G449" s="109" t="str">
        <f>IF($A449="","",(VLOOKUP($A449,MATRIZASPECTOS[],8,FALSE)))</f>
        <v>Archivo Central  - Álamos</v>
      </c>
      <c r="H449" s="109" t="str">
        <f>IF($A449="","",(VLOOKUP($A449,MATRIZASPECTOS[],18,FALSE)))</f>
        <v>Negativo</v>
      </c>
      <c r="I449" s="109" t="str">
        <f>IF(A449="","",(VLOOKUP(A449,MATRIZASPECTOS[],19,FALSE)))</f>
        <v>Biológico - biodiversidad</v>
      </c>
      <c r="J449" s="109" t="str">
        <f>IF(A449="","",(VLOOKUP(A449,MATRIZASPECTOS[],10,FALSE)))</f>
        <v>Normal</v>
      </c>
      <c r="K449" s="109" t="str">
        <f>IF($A449="","",(VLOOKUP($A449,MATRIZASPECTOS[],14,FALSE)))</f>
        <v>Movilización terrestre</v>
      </c>
      <c r="L449" s="110" t="str">
        <f>IF($A449="","",(VLOOKUP($A449,MATRIZASPECTOS[],15,FALSE)))</f>
        <v>2. Movilización para el desarrollo de actividades</v>
      </c>
      <c r="M449" s="165">
        <f>IF($A449="","",(VLOOKUP($A449,MATRIZASPECTOS[],26,FALSE)))</f>
        <v>15</v>
      </c>
      <c r="N449" s="162">
        <f>IF($A449="","",(VLOOKUP($A449,MATRIZASPECTOS[],44,FALSE)))</f>
        <v>15</v>
      </c>
      <c r="O449" s="162">
        <f>IF($A449="","",(VLOOKUP($A449,MATRIZASPECTOS[],62,FALSE)))</f>
        <v>9</v>
      </c>
      <c r="P449" s="109"/>
      <c r="Q449" s="109"/>
      <c r="R449" s="226"/>
    </row>
    <row r="450" spans="1:18" ht="36.75" thickBot="1" x14ac:dyDescent="0.3">
      <c r="A450" s="15">
        <v>447</v>
      </c>
      <c r="B450" s="76" t="str">
        <f>IF(A450="","",(VLOOKUP(A450,MATRIZASPECTOS[],2,FALSE)))</f>
        <v>Gestión Documental</v>
      </c>
      <c r="C450" s="76" t="str">
        <f>IF(A450="","",(VLOOKUP(A450,MATRIZASPECTOS[],3,FALSE)))</f>
        <v>Consumo de materias primas e insumos</v>
      </c>
      <c r="D450" s="107" t="str">
        <f>IF(A450="","",(VLOOKUP(A450,MATRIZASPECTOS[],4,FALSE)))</f>
        <v>Agotamiento de los recursos naturales no renovables</v>
      </c>
      <c r="E450" s="108" t="str">
        <f>IF(A450="","",(VLOOKUP(A450,MATRIZASPECTOS[],6,FALSE)))</f>
        <v>PAR</v>
      </c>
      <c r="F450" s="109" t="str">
        <f>IF($A450="","",(VLOOKUP($A450,MATRIZASPECTOS[],7,FALSE)))</f>
        <v>Sede Central - Bogotá</v>
      </c>
      <c r="G450" s="109" t="str">
        <f>IF($A450="","",(VLOOKUP($A450,MATRIZASPECTOS[],8,FALSE)))</f>
        <v>Archivo Central  - Álamos</v>
      </c>
      <c r="H450" s="109" t="str">
        <f>IF($A450="","",(VLOOKUP($A450,MATRIZASPECTOS[],18,FALSE)))</f>
        <v>Negativo</v>
      </c>
      <c r="I450" s="109" t="str">
        <f>IF(A450="","",(VLOOKUP(A450,MATRIZASPECTOS[],19,FALSE)))</f>
        <v>Biológico - biodiversidad</v>
      </c>
      <c r="J450" s="109" t="str">
        <f>IF(A450="","",(VLOOKUP(A450,MATRIZASPECTOS[],10,FALSE)))</f>
        <v>Normal</v>
      </c>
      <c r="K450" s="109" t="str">
        <f>IF($A450="","",(VLOOKUP($A450,MATRIZASPECTOS[],14,FALSE)))</f>
        <v>Movilización aérea</v>
      </c>
      <c r="L450" s="110" t="str">
        <f>IF($A450="","",(VLOOKUP($A450,MATRIZASPECTOS[],15,FALSE)))</f>
        <v>2. Movilización para el desarrollo de actividades</v>
      </c>
      <c r="M450" s="165">
        <f>IF($A450="","",(VLOOKUP($A450,MATRIZASPECTOS[],26,FALSE)))</f>
        <v>15</v>
      </c>
      <c r="N450" s="162">
        <f>IF($A450="","",(VLOOKUP($A450,MATRIZASPECTOS[],44,FALSE)))</f>
        <v>15</v>
      </c>
      <c r="O450" s="162">
        <f>IF($A450="","",(VLOOKUP($A450,MATRIZASPECTOS[],62,FALSE)))</f>
        <v>9</v>
      </c>
      <c r="P450" s="109"/>
      <c r="Q450" s="109"/>
      <c r="R450" s="226"/>
    </row>
    <row r="451" spans="1:18" ht="36.75" thickBot="1" x14ac:dyDescent="0.3">
      <c r="A451" s="15">
        <v>448</v>
      </c>
      <c r="B451" s="76" t="str">
        <f>IF(A451="","",(VLOOKUP(A451,MATRIZASPECTOS[],2,FALSE)))</f>
        <v>Gestión Documental</v>
      </c>
      <c r="C451" s="76" t="str">
        <f>IF(A451="","",(VLOOKUP(A451,MATRIZASPECTOS[],3,FALSE)))</f>
        <v>Consumo de materias primas e insumos</v>
      </c>
      <c r="D451" s="107" t="str">
        <f>IF(A451="","",(VLOOKUP(A451,MATRIZASPECTOS[],4,FALSE)))</f>
        <v>Agotamiento general de los recursos naturales</v>
      </c>
      <c r="E451" s="108" t="str">
        <f>IF(A451="","",(VLOOKUP(A451,MATRIZASPECTOS[],6,FALSE)))</f>
        <v>PAR</v>
      </c>
      <c r="F451" s="109" t="str">
        <f>IF($A451="","",(VLOOKUP($A451,MATRIZASPECTOS[],7,FALSE)))</f>
        <v>Sede Central - Bogotá</v>
      </c>
      <c r="G451" s="109" t="str">
        <f>IF($A451="","",(VLOOKUP($A451,MATRIZASPECTOS[],8,FALSE)))</f>
        <v>Archivo Central  - Álamos</v>
      </c>
      <c r="H451" s="109" t="str">
        <f>IF($A451="","",(VLOOKUP($A451,MATRIZASPECTOS[],18,FALSE)))</f>
        <v>Negativo</v>
      </c>
      <c r="I451" s="109" t="str">
        <f>IF(A451="","",(VLOOKUP(A451,MATRIZASPECTOS[],19,FALSE)))</f>
        <v>Biológico - biodiversidad</v>
      </c>
      <c r="J451" s="109" t="str">
        <f>IF(A451="","",(VLOOKUP(A451,MATRIZASPECTOS[],10,FALSE)))</f>
        <v>Normal</v>
      </c>
      <c r="K451" s="109" t="str">
        <f>IF($A451="","",(VLOOKUP($A451,MATRIZASPECTOS[],14,FALSE)))</f>
        <v>Computadores y perifericos</v>
      </c>
      <c r="L451" s="110" t="str">
        <f>IF($A451="","",(VLOOKUP($A451,MATRIZASPECTOS[],15,FALSE)))</f>
        <v>1. Adquisición y movilización de insumos y equipos</v>
      </c>
      <c r="M451" s="165">
        <f>IF($A451="","",(VLOOKUP($A451,MATRIZASPECTOS[],26,FALSE)))</f>
        <v>5</v>
      </c>
      <c r="N451" s="162">
        <f>IF($A451="","",(VLOOKUP($A451,MATRIZASPECTOS[],44,FALSE)))</f>
        <v>5</v>
      </c>
      <c r="O451" s="162">
        <f>IF($A451="","",(VLOOKUP($A451,MATRIZASPECTOS[],62,FALSE)))</f>
        <v>5</v>
      </c>
      <c r="P451" s="109"/>
      <c r="Q451" s="109"/>
      <c r="R451" s="226"/>
    </row>
    <row r="452" spans="1:18" ht="36.75" thickBot="1" x14ac:dyDescent="0.3">
      <c r="A452" s="15">
        <v>449</v>
      </c>
      <c r="B452" s="76" t="str">
        <f>IF(A452="","",(VLOOKUP(A452,MATRIZASPECTOS[],2,FALSE)))</f>
        <v>Gestión Documental</v>
      </c>
      <c r="C452" s="76" t="str">
        <f>IF(A452="","",(VLOOKUP(A452,MATRIZASPECTOS[],3,FALSE)))</f>
        <v>Consumo de materias primas e insumos</v>
      </c>
      <c r="D452" s="107" t="str">
        <f>IF(A452="","",(VLOOKUP(A452,MATRIZASPECTOS[],4,FALSE)))</f>
        <v>Agotamiento general de los recursos naturales</v>
      </c>
      <c r="E452" s="108" t="str">
        <f>IF(A452="","",(VLOOKUP(A452,MATRIZASPECTOS[],6,FALSE)))</f>
        <v>PAR</v>
      </c>
      <c r="F452" s="109" t="str">
        <f>IF($A452="","",(VLOOKUP($A452,MATRIZASPECTOS[],7,FALSE)))</f>
        <v>Sede Central - Bogotá</v>
      </c>
      <c r="G452" s="109" t="str">
        <f>IF($A452="","",(VLOOKUP($A452,MATRIZASPECTOS[],8,FALSE)))</f>
        <v>Archivo Central  - Álamos</v>
      </c>
      <c r="H452" s="109" t="str">
        <f>IF($A452="","",(VLOOKUP($A452,MATRIZASPECTOS[],18,FALSE)))</f>
        <v>Negativo</v>
      </c>
      <c r="I452" s="109" t="str">
        <f>IF(A452="","",(VLOOKUP(A452,MATRIZASPECTOS[],19,FALSE)))</f>
        <v>Biológico - biodiversidad</v>
      </c>
      <c r="J452" s="109" t="str">
        <f>IF(A452="","",(VLOOKUP(A452,MATRIZASPECTOS[],10,FALSE)))</f>
        <v>Normal</v>
      </c>
      <c r="K452" s="109" t="str">
        <f>IF($A452="","",(VLOOKUP($A452,MATRIZASPECTOS[],14,FALSE)))</f>
        <v>Mobiliario de oficina</v>
      </c>
      <c r="L452" s="110" t="str">
        <f>IF($A452="","",(VLOOKUP($A452,MATRIZASPECTOS[],15,FALSE)))</f>
        <v>1. Adquisición y movilización de insumos y equipos</v>
      </c>
      <c r="M452" s="165">
        <f>IF($A452="","",(VLOOKUP($A452,MATRIZASPECTOS[],26,FALSE)))</f>
        <v>15</v>
      </c>
      <c r="N452" s="162">
        <f>IF($A452="","",(VLOOKUP($A452,MATRIZASPECTOS[],44,FALSE)))</f>
        <v>15</v>
      </c>
      <c r="O452" s="162">
        <f>IF($A452="","",(VLOOKUP($A452,MATRIZASPECTOS[],62,FALSE)))</f>
        <v>15</v>
      </c>
      <c r="P452" s="109"/>
      <c r="Q452" s="109"/>
      <c r="R452" s="226"/>
    </row>
    <row r="453" spans="1:18" ht="26.25" thickBot="1" x14ac:dyDescent="0.3">
      <c r="A453" s="15">
        <v>450</v>
      </c>
      <c r="B453" s="76" t="str">
        <f>IF(A453="","",(VLOOKUP(A453,MATRIZASPECTOS[],2,FALSE)))</f>
        <v>Gestión Documental</v>
      </c>
      <c r="C453" s="76" t="str">
        <f>IF(A453="","",(VLOOKUP(A453,MATRIZASPECTOS[],3,FALSE)))</f>
        <v>Generación de empleo</v>
      </c>
      <c r="D453" s="107" t="str">
        <f>IF(A453="","",(VLOOKUP(A453,MATRIZASPECTOS[],4,FALSE)))</f>
        <v>Desarrollo económico y social</v>
      </c>
      <c r="E453" s="108" t="str">
        <f>IF(A453="","",(VLOOKUP(A453,MATRIZASPECTOS[],6,FALSE)))</f>
        <v>PAR</v>
      </c>
      <c r="F453" s="109" t="str">
        <f>IF($A453="","",(VLOOKUP($A453,MATRIZASPECTOS[],7,FALSE)))</f>
        <v>Sede Central - Bogotá</v>
      </c>
      <c r="G453" s="109" t="str">
        <f>IF($A453="","",(VLOOKUP($A453,MATRIZASPECTOS[],8,FALSE)))</f>
        <v>Archivo Central  - Álamos</v>
      </c>
      <c r="H453" s="109" t="str">
        <f>IF($A453="","",(VLOOKUP($A453,MATRIZASPECTOS[],18,FALSE)))</f>
        <v>Positivo</v>
      </c>
      <c r="I453" s="109" t="str">
        <f>IF(A453="","",(VLOOKUP(A453,MATRIZASPECTOS[],19,FALSE)))</f>
        <v>Sociocultural - social</v>
      </c>
      <c r="J453" s="109" t="str">
        <f>IF(A453="","",(VLOOKUP(A453,MATRIZASPECTOS[],10,FALSE)))</f>
        <v>Normal</v>
      </c>
      <c r="K453" s="109" t="str">
        <f>IF($A453="","",(VLOOKUP($A453,MATRIZASPECTOS[],14,FALSE)))</f>
        <v>Recurso humano</v>
      </c>
      <c r="L453" s="110" t="str">
        <f>IF($A453="","",(VLOOKUP($A453,MATRIZASPECTOS[],15,FALSE)))</f>
        <v>3.3. Desarrollo de actividades de apoyo</v>
      </c>
      <c r="M453" s="165">
        <f>IF($A453="","",(VLOOKUP($A453,MATRIZASPECTOS[],26,FALSE)))</f>
        <v>15</v>
      </c>
      <c r="N453" s="162">
        <f>IF($A453="","",(VLOOKUP($A453,MATRIZASPECTOS[],44,FALSE)))</f>
        <v>15</v>
      </c>
      <c r="O453" s="162">
        <f>IF($A453="","",(VLOOKUP($A453,MATRIZASPECTOS[],62,FALSE)))</f>
        <v>15</v>
      </c>
      <c r="P453" s="109"/>
      <c r="Q453" s="109"/>
      <c r="R453" s="226"/>
    </row>
    <row r="454" spans="1:18" ht="36.75" thickBot="1" x14ac:dyDescent="0.3">
      <c r="A454" s="15">
        <v>451</v>
      </c>
      <c r="B454" s="76" t="str">
        <f>IF(A454="","",(VLOOKUP(A454,MATRIZASPECTOS[],2,FALSE)))</f>
        <v>Gestión Documental</v>
      </c>
      <c r="C454" s="76" t="str">
        <f>IF(A454="","",(VLOOKUP(A454,MATRIZASPECTOS[],3,FALSE)))</f>
        <v>Generación de vertimientos</v>
      </c>
      <c r="D454" s="107" t="str">
        <f>IF(A454="","",(VLOOKUP(A454,MATRIZASPECTOS[],4,FALSE)))</f>
        <v>Contaminación por descarga de aguas residuales domésticas</v>
      </c>
      <c r="E454" s="108" t="str">
        <f>IF(A454="","",(VLOOKUP(A454,MATRIZASPECTOS[],6,FALSE)))</f>
        <v>PAR</v>
      </c>
      <c r="F454" s="109" t="str">
        <f>IF($A454="","",(VLOOKUP($A454,MATRIZASPECTOS[],7,FALSE)))</f>
        <v>Sede Central - Bogotá</v>
      </c>
      <c r="G454" s="109" t="str">
        <f>IF($A454="","",(VLOOKUP($A454,MATRIZASPECTOS[],8,FALSE)))</f>
        <v>Archivo Central  - Álamos</v>
      </c>
      <c r="H454" s="109" t="str">
        <f>IF($A454="","",(VLOOKUP($A454,MATRIZASPECTOS[],18,FALSE)))</f>
        <v>Negativo</v>
      </c>
      <c r="I454" s="109" t="str">
        <f>IF(A454="","",(VLOOKUP(A454,MATRIZASPECTOS[],19,FALSE)))</f>
        <v>Hidrológico - agua</v>
      </c>
      <c r="J454" s="109" t="str">
        <f>IF(A454="","",(VLOOKUP(A454,MATRIZASPECTOS[],10,FALSE)))</f>
        <v>Normal</v>
      </c>
      <c r="K454" s="109" t="str">
        <f>IF($A454="","",(VLOOKUP($A454,MATRIZASPECTOS[],14,FALSE)))</f>
        <v>Aguas residuales domésticas</v>
      </c>
      <c r="L454" s="110" t="str">
        <f>IF($A454="","",(VLOOKUP($A454,MATRIZASPECTOS[],15,FALSE)))</f>
        <v>3.3. Desarrollo de actividades de apoyo</v>
      </c>
      <c r="M454" s="165">
        <f>IF($A454="","",(VLOOKUP($A454,MATRIZASPECTOS[],26,FALSE)))</f>
        <v>15</v>
      </c>
      <c r="N454" s="162">
        <f>IF($A454="","",(VLOOKUP($A454,MATRIZASPECTOS[],44,FALSE)))</f>
        <v>15</v>
      </c>
      <c r="O454" s="162">
        <f>IF($A454="","",(VLOOKUP($A454,MATRIZASPECTOS[],62,FALSE)))</f>
        <v>3</v>
      </c>
      <c r="P454" s="109"/>
      <c r="Q454" s="109"/>
      <c r="R454" s="226"/>
    </row>
    <row r="455" spans="1:18" ht="27.75" thickBot="1" x14ac:dyDescent="0.3">
      <c r="A455" s="15">
        <v>452</v>
      </c>
      <c r="B455" s="76" t="str">
        <f>IF(A455="","",(VLOOKUP(A455,MATRIZASPECTOS[],2,FALSE)))</f>
        <v>Gestión Documental</v>
      </c>
      <c r="C455" s="76" t="str">
        <f>IF(A455="","",(VLOOKUP(A455,MATRIZASPECTOS[],3,FALSE)))</f>
        <v>Generación de residuos</v>
      </c>
      <c r="D455" s="107" t="str">
        <f>IF(A455="","",(VLOOKUP(A455,MATRIZASPECTOS[],4,FALSE)))</f>
        <v>Contaminación por generación de residuos ordinarios</v>
      </c>
      <c r="E455" s="108" t="str">
        <f>IF(A455="","",(VLOOKUP(A455,MATRIZASPECTOS[],6,FALSE)))</f>
        <v>PAR</v>
      </c>
      <c r="F455" s="109" t="str">
        <f>IF($A455="","",(VLOOKUP($A455,MATRIZASPECTOS[],7,FALSE)))</f>
        <v>Sede Central - Bogotá</v>
      </c>
      <c r="G455" s="109" t="str">
        <f>IF($A455="","",(VLOOKUP($A455,MATRIZASPECTOS[],8,FALSE)))</f>
        <v>Archivo Central  - Álamos</v>
      </c>
      <c r="H455" s="109" t="str">
        <f>IF($A455="","",(VLOOKUP($A455,MATRIZASPECTOS[],18,FALSE)))</f>
        <v>Negativo</v>
      </c>
      <c r="I455" s="109" t="str">
        <f>IF(A455="","",(VLOOKUP(A455,MATRIZASPECTOS[],19,FALSE)))</f>
        <v>Geológico - suelo</v>
      </c>
      <c r="J455" s="109" t="str">
        <f>IF(A455="","",(VLOOKUP(A455,MATRIZASPECTOS[],10,FALSE)))</f>
        <v>Normal</v>
      </c>
      <c r="K455" s="109" t="str">
        <f>IF($A455="","",(VLOOKUP($A455,MATRIZASPECTOS[],14,FALSE)))</f>
        <v>Residuos ordinarios</v>
      </c>
      <c r="L455" s="110" t="str">
        <f>IF($A455="","",(VLOOKUP($A455,MATRIZASPECTOS[],15,FALSE)))</f>
        <v>3.3. Desarrollo de actividades de apoyo</v>
      </c>
      <c r="M455" s="165">
        <f>IF($A455="","",(VLOOKUP($A455,MATRIZASPECTOS[],26,FALSE)))</f>
        <v>25</v>
      </c>
      <c r="N455" s="162">
        <f>IF($A455="","",(VLOOKUP($A455,MATRIZASPECTOS[],44,FALSE)))</f>
        <v>19.072164948453608</v>
      </c>
      <c r="O455" s="162">
        <f>IF($A455="","",(VLOOKUP($A455,MATRIZASPECTOS[],62,FALSE)))</f>
        <v>6.2956735977634128</v>
      </c>
      <c r="P455" s="109"/>
      <c r="Q455" s="109"/>
      <c r="R455" s="226"/>
    </row>
    <row r="456" spans="1:18" ht="51.75" thickBot="1" x14ac:dyDescent="0.3">
      <c r="A456" s="15">
        <v>453</v>
      </c>
      <c r="B456" s="76" t="str">
        <f>IF(A456="","",(VLOOKUP(A456,MATRIZASPECTOS[],2,FALSE)))</f>
        <v>Gestión Documental</v>
      </c>
      <c r="C456" s="76" t="str">
        <f>IF(A456="","",(VLOOKUP(A456,MATRIZASPECTOS[],3,FALSE)))</f>
        <v>Generación de residuos</v>
      </c>
      <c r="D456" s="107" t="str">
        <f>IF(A456="","",(VLOOKUP(A456,MATRIZASPECTOS[],4,FALSE)))</f>
        <v>Aprovechamiento de residuos reutilizables</v>
      </c>
      <c r="E456" s="108" t="str">
        <f>IF(A456="","",(VLOOKUP(A456,MATRIZASPECTOS[],6,FALSE)))</f>
        <v>PAR</v>
      </c>
      <c r="F456" s="109" t="str">
        <f>IF($A456="","",(VLOOKUP($A456,MATRIZASPECTOS[],7,FALSE)))</f>
        <v>Sede Central - Bogotá</v>
      </c>
      <c r="G456" s="109" t="str">
        <f>IF($A456="","",(VLOOKUP($A456,MATRIZASPECTOS[],8,FALSE)))</f>
        <v>Archivo Central  - Álamos</v>
      </c>
      <c r="H456" s="109" t="str">
        <f>IF($A456="","",(VLOOKUP($A456,MATRIZASPECTOS[],18,FALSE)))</f>
        <v>Positivo</v>
      </c>
      <c r="I456" s="109" t="str">
        <f>IF(A456="","",(VLOOKUP(A456,MATRIZASPECTOS[],19,FALSE)))</f>
        <v>Geológico - suelo</v>
      </c>
      <c r="J456" s="109" t="str">
        <f>IF(A456="","",(VLOOKUP(A456,MATRIZASPECTOS[],10,FALSE)))</f>
        <v>Normal</v>
      </c>
      <c r="K456" s="109" t="str">
        <f>IF($A456="","",(VLOOKUP($A456,MATRIZASPECTOS[],14,FALSE)))</f>
        <v>Residuos reutilizables (papel, cartón, vidrio, plástico rigido, plástico flexible)</v>
      </c>
      <c r="L456" s="110" t="str">
        <f>IF($A456="","",(VLOOKUP($A456,MATRIZASPECTOS[],15,FALSE)))</f>
        <v>7. Fin de vida útil de los productos y servicios</v>
      </c>
      <c r="M456" s="165">
        <f>IF($A456="","",(VLOOKUP($A456,MATRIZASPECTOS[],26,FALSE)))</f>
        <v>15</v>
      </c>
      <c r="N456" s="162">
        <f>IF($A456="","",(VLOOKUP($A456,MATRIZASPECTOS[],44,FALSE)))</f>
        <v>15</v>
      </c>
      <c r="O456" s="162">
        <f>IF($A456="","",(VLOOKUP($A456,MATRIZASPECTOS[],62,FALSE)))</f>
        <v>9</v>
      </c>
      <c r="P456" s="109"/>
      <c r="Q456" s="109"/>
      <c r="R456" s="226"/>
    </row>
    <row r="457" spans="1:18" ht="51.75" thickBot="1" x14ac:dyDescent="0.3">
      <c r="A457" s="15">
        <v>454</v>
      </c>
      <c r="B457" s="76" t="str">
        <f>IF(A457="","",(VLOOKUP(A457,MATRIZASPECTOS[],2,FALSE)))</f>
        <v>Gestión Documental</v>
      </c>
      <c r="C457" s="76" t="str">
        <f>IF(A457="","",(VLOOKUP(A457,MATRIZASPECTOS[],3,FALSE)))</f>
        <v>Generación de residuos</v>
      </c>
      <c r="D457" s="107" t="str">
        <f>IF(A457="","",(VLOOKUP(A457,MATRIZASPECTOS[],4,FALSE)))</f>
        <v>Aprovechamiento de residuos reutilizables</v>
      </c>
      <c r="E457" s="108" t="str">
        <f>IF(A457="","",(VLOOKUP(A457,MATRIZASPECTOS[],6,FALSE)))</f>
        <v>PAR</v>
      </c>
      <c r="F457" s="109" t="str">
        <f>IF($A457="","",(VLOOKUP($A457,MATRIZASPECTOS[],7,FALSE)))</f>
        <v>Sede Central - Bogotá</v>
      </c>
      <c r="G457" s="109" t="str">
        <f>IF($A457="","",(VLOOKUP($A457,MATRIZASPECTOS[],8,FALSE)))</f>
        <v>Archivo Central  - Álamos</v>
      </c>
      <c r="H457" s="109" t="str">
        <f>IF($A457="","",(VLOOKUP($A457,MATRIZASPECTOS[],18,FALSE)))</f>
        <v>Positivo</v>
      </c>
      <c r="I457" s="109" t="str">
        <f>IF(A457="","",(VLOOKUP(A457,MATRIZASPECTOS[],19,FALSE)))</f>
        <v>Geológico - suelo</v>
      </c>
      <c r="J457" s="109" t="str">
        <f>IF(A457="","",(VLOOKUP(A457,MATRIZASPECTOS[],10,FALSE)))</f>
        <v>Normal</v>
      </c>
      <c r="K457" s="109" t="str">
        <f>IF($A457="","",(VLOOKUP($A457,MATRIZASPECTOS[],14,FALSE)))</f>
        <v>Residuos reutilizables (papel, cartón, vidrio, plástico rigido, plástico flexible)</v>
      </c>
      <c r="L457" s="110" t="str">
        <f>IF($A457="","",(VLOOKUP($A457,MATRIZASPECTOS[],15,FALSE)))</f>
        <v>5. Uso de los productos y servicios</v>
      </c>
      <c r="M457" s="165">
        <f>IF($A457="","",(VLOOKUP($A457,MATRIZASPECTOS[],26,FALSE)))</f>
        <v>15</v>
      </c>
      <c r="N457" s="162">
        <f>IF($A457="","",(VLOOKUP($A457,MATRIZASPECTOS[],44,FALSE)))</f>
        <v>15</v>
      </c>
      <c r="O457" s="162">
        <f>IF($A457="","",(VLOOKUP($A457,MATRIZASPECTOS[],62,FALSE)))</f>
        <v>9</v>
      </c>
      <c r="P457" s="109"/>
      <c r="Q457" s="109"/>
      <c r="R457" s="226"/>
    </row>
    <row r="458" spans="1:18" ht="39" thickBot="1" x14ac:dyDescent="0.3">
      <c r="A458" s="15">
        <v>455</v>
      </c>
      <c r="B458" s="76" t="str">
        <f>IF(A458="","",(VLOOKUP(A458,MATRIZASPECTOS[],2,FALSE)))</f>
        <v>Gestión Documental</v>
      </c>
      <c r="C458" s="76" t="str">
        <f>IF(A458="","",(VLOOKUP(A458,MATRIZASPECTOS[],3,FALSE)))</f>
        <v>Generación de residuos</v>
      </c>
      <c r="D458" s="107" t="str">
        <f>IF(A458="","",(VLOOKUP(A458,MATRIZASPECTOS[],4,FALSE)))</f>
        <v>Aprovechamiento de residuos recuperables</v>
      </c>
      <c r="E458" s="108" t="str">
        <f>IF(A458="","",(VLOOKUP(A458,MATRIZASPECTOS[],6,FALSE)))</f>
        <v>PAR</v>
      </c>
      <c r="F458" s="109" t="str">
        <f>IF($A458="","",(VLOOKUP($A458,MATRIZASPECTOS[],7,FALSE)))</f>
        <v>Sede Central - Bogotá</v>
      </c>
      <c r="G458" s="109" t="str">
        <f>IF($A458="","",(VLOOKUP($A458,MATRIZASPECTOS[],8,FALSE)))</f>
        <v>Archivo Central  - Álamos</v>
      </c>
      <c r="H458" s="109" t="str">
        <f>IF($A458="","",(VLOOKUP($A458,MATRIZASPECTOS[],18,FALSE)))</f>
        <v>Positivo</v>
      </c>
      <c r="I458" s="109" t="str">
        <f>IF(A458="","",(VLOOKUP(A458,MATRIZASPECTOS[],19,FALSE)))</f>
        <v>Geológico - suelo</v>
      </c>
      <c r="J458" s="109" t="str">
        <f>IF(A458="","",(VLOOKUP(A458,MATRIZASPECTOS[],10,FALSE)))</f>
        <v>Normal</v>
      </c>
      <c r="K458" s="109" t="str">
        <f>IF($A458="","",(VLOOKUP($A458,MATRIZASPECTOS[],14,FALSE)))</f>
        <v>Residuos recuperables (aleaciones de distintos metales)</v>
      </c>
      <c r="L458" s="110" t="str">
        <f>IF($A458="","",(VLOOKUP($A458,MATRIZASPECTOS[],15,FALSE)))</f>
        <v>7. Fin de vida útil de los productos y servicios</v>
      </c>
      <c r="M458" s="165">
        <f>IF($A458="","",(VLOOKUP($A458,MATRIZASPECTOS[],26,FALSE)))</f>
        <v>15</v>
      </c>
      <c r="N458" s="162">
        <f>IF($A458="","",(VLOOKUP($A458,MATRIZASPECTOS[],44,FALSE)))</f>
        <v>15</v>
      </c>
      <c r="O458" s="162">
        <f>IF($A458="","",(VLOOKUP($A458,MATRIZASPECTOS[],62,FALSE)))</f>
        <v>9</v>
      </c>
      <c r="P458" s="109"/>
      <c r="Q458" s="109"/>
      <c r="R458" s="226"/>
    </row>
    <row r="459" spans="1:18" ht="39" thickBot="1" x14ac:dyDescent="0.3">
      <c r="A459" s="15">
        <v>456</v>
      </c>
      <c r="B459" s="76" t="str">
        <f>IF(A459="","",(VLOOKUP(A459,MATRIZASPECTOS[],2,FALSE)))</f>
        <v>Gestión Documental</v>
      </c>
      <c r="C459" s="76" t="str">
        <f>IF(A459="","",(VLOOKUP(A459,MATRIZASPECTOS[],3,FALSE)))</f>
        <v>Generación de residuos</v>
      </c>
      <c r="D459" s="107" t="str">
        <f>IF(A459="","",(VLOOKUP(A459,MATRIZASPECTOS[],4,FALSE)))</f>
        <v>Aprovechamiento de residuos recuperables</v>
      </c>
      <c r="E459" s="108" t="str">
        <f>IF(A459="","",(VLOOKUP(A459,MATRIZASPECTOS[],6,FALSE)))</f>
        <v>PAR</v>
      </c>
      <c r="F459" s="109" t="str">
        <f>IF($A459="","",(VLOOKUP($A459,MATRIZASPECTOS[],7,FALSE)))</f>
        <v>Sede Central - Bogotá</v>
      </c>
      <c r="G459" s="109" t="str">
        <f>IF($A459="","",(VLOOKUP($A459,MATRIZASPECTOS[],8,FALSE)))</f>
        <v>Archivo Central  - Álamos</v>
      </c>
      <c r="H459" s="109" t="str">
        <f>IF($A459="","",(VLOOKUP($A459,MATRIZASPECTOS[],18,FALSE)))</f>
        <v>Positivo</v>
      </c>
      <c r="I459" s="109" t="str">
        <f>IF(A459="","",(VLOOKUP(A459,MATRIZASPECTOS[],19,FALSE)))</f>
        <v>Geológico - suelo</v>
      </c>
      <c r="J459" s="109" t="str">
        <f>IF(A459="","",(VLOOKUP(A459,MATRIZASPECTOS[],10,FALSE)))</f>
        <v>Normal</v>
      </c>
      <c r="K459" s="109" t="str">
        <f>IF($A459="","",(VLOOKUP($A459,MATRIZASPECTOS[],14,FALSE)))</f>
        <v>Residuos recuperables (aleaciones de distintos metales)</v>
      </c>
      <c r="L459" s="110" t="str">
        <f>IF($A459="","",(VLOOKUP($A459,MATRIZASPECTOS[],15,FALSE)))</f>
        <v>3.3. Desarrollo de actividades de apoyo</v>
      </c>
      <c r="M459" s="165">
        <f>IF($A459="","",(VLOOKUP($A459,MATRIZASPECTOS[],26,FALSE)))</f>
        <v>15</v>
      </c>
      <c r="N459" s="162">
        <f>IF($A459="","",(VLOOKUP($A459,MATRIZASPECTOS[],44,FALSE)))</f>
        <v>15</v>
      </c>
      <c r="O459" s="162">
        <f>IF($A459="","",(VLOOKUP($A459,MATRIZASPECTOS[],62,FALSE)))</f>
        <v>9</v>
      </c>
      <c r="P459" s="109"/>
      <c r="Q459" s="109"/>
      <c r="R459" s="226"/>
    </row>
    <row r="460" spans="1:18" ht="45.75" thickBot="1" x14ac:dyDescent="0.3">
      <c r="A460" s="15">
        <v>457</v>
      </c>
      <c r="B460" s="76" t="str">
        <f>IF(A460="","",(VLOOKUP(A460,MATRIZASPECTOS[],2,FALSE)))</f>
        <v>Gestión Documental</v>
      </c>
      <c r="C460" s="76" t="str">
        <f>IF(A460="","",(VLOOKUP(A460,MATRIZASPECTOS[],3,FALSE)))</f>
        <v>Generación de residuos</v>
      </c>
      <c r="D460" s="107" t="str">
        <f>IF(A460="","",(VLOOKUP(A460,MATRIZASPECTOS[],4,FALSE)))</f>
        <v>Contaminación por generación de residuos de aparatos eléctricos y electrónicos</v>
      </c>
      <c r="E460" s="108" t="str">
        <f>IF(A460="","",(VLOOKUP(A460,MATRIZASPECTOS[],6,FALSE)))</f>
        <v>PAR</v>
      </c>
      <c r="F460" s="109" t="str">
        <f>IF($A460="","",(VLOOKUP($A460,MATRIZASPECTOS[],7,FALSE)))</f>
        <v>Sede Central - Bogotá</v>
      </c>
      <c r="G460" s="109" t="str">
        <f>IF($A460="","",(VLOOKUP($A460,MATRIZASPECTOS[],8,FALSE)))</f>
        <v>Archivo Central  - Álamos</v>
      </c>
      <c r="H460" s="109" t="str">
        <f>IF($A460="","",(VLOOKUP($A460,MATRIZASPECTOS[],18,FALSE)))</f>
        <v>Negativo</v>
      </c>
      <c r="I460" s="109" t="str">
        <f>IF(A460="","",(VLOOKUP(A460,MATRIZASPECTOS[],19,FALSE)))</f>
        <v>Geológico - suelo</v>
      </c>
      <c r="J460" s="109" t="str">
        <f>IF(A460="","",(VLOOKUP(A460,MATRIZASPECTOS[],10,FALSE)))</f>
        <v>Normal</v>
      </c>
      <c r="K460" s="109" t="str">
        <f>IF($A460="","",(VLOOKUP($A460,MATRIZASPECTOS[],14,FALSE)))</f>
        <v>Residuos de aparatos eléctricos y electrónicos</v>
      </c>
      <c r="L460" s="110" t="str">
        <f>IF($A460="","",(VLOOKUP($A460,MATRIZASPECTOS[],15,FALSE)))</f>
        <v>3.3. Desarrollo de actividades de apoyo</v>
      </c>
      <c r="M460" s="165">
        <f>IF($A460="","",(VLOOKUP($A460,MATRIZASPECTOS[],26,FALSE)))</f>
        <v>25</v>
      </c>
      <c r="N460" s="162">
        <f>IF($A460="","",(VLOOKUP($A460,MATRIZASPECTOS[],44,FALSE)))</f>
        <v>25</v>
      </c>
      <c r="O460" s="162">
        <f>IF($A460="","",(VLOOKUP($A460,MATRIZASPECTOS[],62,FALSE)))</f>
        <v>25</v>
      </c>
      <c r="P460" s="109"/>
      <c r="Q460" s="109"/>
      <c r="R460" s="226"/>
    </row>
    <row r="461" spans="1:18" ht="27.75" thickBot="1" x14ac:dyDescent="0.3">
      <c r="A461" s="15">
        <v>458</v>
      </c>
      <c r="B461" s="76" t="str">
        <f>IF(A461="","",(VLOOKUP(A461,MATRIZASPECTOS[],2,FALSE)))</f>
        <v>Gestión Documental</v>
      </c>
      <c r="C461" s="76" t="str">
        <f>IF(A461="","",(VLOOKUP(A461,MATRIZASPECTOS[],3,FALSE)))</f>
        <v>Generación de emisiones</v>
      </c>
      <c r="D461" s="107" t="str">
        <f>IF(A461="","",(VLOOKUP(A461,MATRIZASPECTOS[],4,FALSE)))</f>
        <v>Contaminación por emisión de varios agentes clasificados</v>
      </c>
      <c r="E461" s="108" t="str">
        <f>IF(A461="","",(VLOOKUP(A461,MATRIZASPECTOS[],6,FALSE)))</f>
        <v>PAR</v>
      </c>
      <c r="F461" s="109" t="str">
        <f>IF($A461="","",(VLOOKUP($A461,MATRIZASPECTOS[],7,FALSE)))</f>
        <v>Sede Central - Bogotá</v>
      </c>
      <c r="G461" s="109" t="str">
        <f>IF($A461="","",(VLOOKUP($A461,MATRIZASPECTOS[],8,FALSE)))</f>
        <v>Archivo Central  - Álamos</v>
      </c>
      <c r="H461" s="109" t="str">
        <f>IF($A461="","",(VLOOKUP($A461,MATRIZASPECTOS[],18,FALSE)))</f>
        <v>Negativo</v>
      </c>
      <c r="I461" s="109" t="str">
        <f>IF(A461="","",(VLOOKUP(A461,MATRIZASPECTOS[],19,FALSE)))</f>
        <v>Atmosférico - aire</v>
      </c>
      <c r="J461" s="109" t="str">
        <f>IF(A461="","",(VLOOKUP(A461,MATRIZASPECTOS[],10,FALSE)))</f>
        <v>Normal</v>
      </c>
      <c r="K461" s="109" t="str">
        <f>IF($A461="","",(VLOOKUP($A461,MATRIZASPECTOS[],14,FALSE)))</f>
        <v>Emisión por combustión de transporte terrestre</v>
      </c>
      <c r="L461" s="110" t="str">
        <f>IF($A461="","",(VLOOKUP($A461,MATRIZASPECTOS[],15,FALSE)))</f>
        <v>2. Movilización para el desarrollo de actividades</v>
      </c>
      <c r="M461" s="165">
        <f>IF($A461="","",(VLOOKUP($A461,MATRIZASPECTOS[],26,FALSE)))</f>
        <v>15</v>
      </c>
      <c r="N461" s="162">
        <f>IF($A461="","",(VLOOKUP($A461,MATRIZASPECTOS[],44,FALSE)))</f>
        <v>15</v>
      </c>
      <c r="O461" s="162">
        <f>IF($A461="","",(VLOOKUP($A461,MATRIZASPECTOS[],62,FALSE)))</f>
        <v>9</v>
      </c>
      <c r="P461" s="109"/>
      <c r="Q461" s="109"/>
      <c r="R461" s="226"/>
    </row>
    <row r="462" spans="1:18" ht="27.75" thickBot="1" x14ac:dyDescent="0.3">
      <c r="A462" s="15">
        <v>459</v>
      </c>
      <c r="B462" s="76" t="str">
        <f>IF(A462="","",(VLOOKUP(A462,MATRIZASPECTOS[],2,FALSE)))</f>
        <v>Gestión Documental</v>
      </c>
      <c r="C462" s="76" t="str">
        <f>IF(A462="","",(VLOOKUP(A462,MATRIZASPECTOS[],3,FALSE)))</f>
        <v>Generación de emisiones</v>
      </c>
      <c r="D462" s="107" t="str">
        <f>IF(A462="","",(VLOOKUP(A462,MATRIZASPECTOS[],4,FALSE)))</f>
        <v>Contaminación por emisión de varios agentes clasificados</v>
      </c>
      <c r="E462" s="108" t="str">
        <f>IF(A462="","",(VLOOKUP(A462,MATRIZASPECTOS[],6,FALSE)))</f>
        <v>PAR</v>
      </c>
      <c r="F462" s="109" t="str">
        <f>IF($A462="","",(VLOOKUP($A462,MATRIZASPECTOS[],7,FALSE)))</f>
        <v>Sede Central - Bogotá</v>
      </c>
      <c r="G462" s="109" t="str">
        <f>IF($A462="","",(VLOOKUP($A462,MATRIZASPECTOS[],8,FALSE)))</f>
        <v>Archivo Central  - Álamos</v>
      </c>
      <c r="H462" s="109" t="str">
        <f>IF($A462="","",(VLOOKUP($A462,MATRIZASPECTOS[],18,FALSE)))</f>
        <v>Negativo</v>
      </c>
      <c r="I462" s="109" t="str">
        <f>IF(A462="","",(VLOOKUP(A462,MATRIZASPECTOS[],19,FALSE)))</f>
        <v>Atmosférico - aire</v>
      </c>
      <c r="J462" s="109" t="str">
        <f>IF(A462="","",(VLOOKUP(A462,MATRIZASPECTOS[],10,FALSE)))</f>
        <v>Normal</v>
      </c>
      <c r="K462" s="109" t="str">
        <f>IF($A462="","",(VLOOKUP($A462,MATRIZASPECTOS[],14,FALSE)))</f>
        <v>Emisión por combustión de transporte aereo</v>
      </c>
      <c r="L462" s="110" t="str">
        <f>IF($A462="","",(VLOOKUP($A462,MATRIZASPECTOS[],15,FALSE)))</f>
        <v>2. Movilización para el desarrollo de actividades</v>
      </c>
      <c r="M462" s="165">
        <f>IF($A462="","",(VLOOKUP($A462,MATRIZASPECTOS[],26,FALSE)))</f>
        <v>15</v>
      </c>
      <c r="N462" s="162">
        <f>IF($A462="","",(VLOOKUP($A462,MATRIZASPECTOS[],44,FALSE)))</f>
        <v>15</v>
      </c>
      <c r="O462" s="162">
        <f>IF($A462="","",(VLOOKUP($A462,MATRIZASPECTOS[],62,FALSE)))</f>
        <v>9</v>
      </c>
      <c r="P462" s="109"/>
      <c r="Q462" s="109"/>
      <c r="R462" s="226"/>
    </row>
    <row r="463" spans="1:18" ht="39" thickBot="1" x14ac:dyDescent="0.3">
      <c r="A463" s="15">
        <v>460</v>
      </c>
      <c r="B463" s="76" t="str">
        <f>IF(A463="","",(VLOOKUP(A463,MATRIZASPECTOS[],2,FALSE)))</f>
        <v>Gestión Documental</v>
      </c>
      <c r="C463" s="76" t="str">
        <f>IF(A463="","",(VLOOKUP(A463,MATRIZASPECTOS[],3,FALSE)))</f>
        <v>Consumo de materias primas e insumos</v>
      </c>
      <c r="D463" s="107" t="str">
        <f>IF(A463="","",(VLOOKUP(A463,MATRIZASPECTOS[],4,FALSE)))</f>
        <v>Agotamiento de los recursos naturales no renovables</v>
      </c>
      <c r="E463" s="108" t="str">
        <f>IF(A463="","",(VLOOKUP(A463,MATRIZASPECTOS[],6,FALSE)))</f>
        <v>PAR</v>
      </c>
      <c r="F463" s="109" t="str">
        <f>IF($A463="","",(VLOOKUP($A463,MATRIZASPECTOS[],7,FALSE)))</f>
        <v>Sede Central - Bogotá</v>
      </c>
      <c r="G463" s="109" t="str">
        <f>IF($A463="","",(VLOOKUP($A463,MATRIZASPECTOS[],8,FALSE)))</f>
        <v>Archivo Central  - Álamos</v>
      </c>
      <c r="H463" s="109" t="str">
        <f>IF($A463="","",(VLOOKUP($A463,MATRIZASPECTOS[],18,FALSE)))</f>
        <v>Negativo</v>
      </c>
      <c r="I463" s="109" t="str">
        <f>IF(A463="","",(VLOOKUP(A463,MATRIZASPECTOS[],19,FALSE)))</f>
        <v>Biológico - biodiversidad</v>
      </c>
      <c r="J463" s="109" t="str">
        <f>IF(A463="","",(VLOOKUP(A463,MATRIZASPECTOS[],10,FALSE)))</f>
        <v>Anormal</v>
      </c>
      <c r="K463" s="109" t="str">
        <f>IF($A463="","",(VLOOKUP($A463,MATRIZASPECTOS[],14,FALSE)))</f>
        <v>Combustible para planta generadora de energía eléctrica</v>
      </c>
      <c r="L463" s="110" t="str">
        <f>IF($A463="","",(VLOOKUP($A463,MATRIZASPECTOS[],15,FALSE)))</f>
        <v>3.3. Desarrollo de actividades de apoyo</v>
      </c>
      <c r="M463" s="165">
        <f>IF($A463="","",(VLOOKUP($A463,MATRIZASPECTOS[],26,FALSE)))</f>
        <v>9</v>
      </c>
      <c r="N463" s="162">
        <f>IF($A463="","",(VLOOKUP($A463,MATRIZASPECTOS[],44,FALSE)))</f>
        <v>9</v>
      </c>
      <c r="O463" s="162">
        <f>IF($A463="","",(VLOOKUP($A463,MATRIZASPECTOS[],62,FALSE)))</f>
        <v>9</v>
      </c>
      <c r="P463" s="109"/>
      <c r="Q463" s="109"/>
      <c r="R463" s="226"/>
    </row>
    <row r="464" spans="1:18" ht="39" thickBot="1" x14ac:dyDescent="0.3">
      <c r="A464" s="15">
        <v>461</v>
      </c>
      <c r="B464" s="76" t="str">
        <f>IF(A464="","",(VLOOKUP(A464,MATRIZASPECTOS[],2,FALSE)))</f>
        <v>Gestión Documental</v>
      </c>
      <c r="C464" s="76" t="str">
        <f>IF(A464="","",(VLOOKUP(A464,MATRIZASPECTOS[],3,FALSE)))</f>
        <v>Generación de emisiones</v>
      </c>
      <c r="D464" s="107" t="str">
        <f>IF(A464="","",(VLOOKUP(A464,MATRIZASPECTOS[],4,FALSE)))</f>
        <v>Contaminación por emisión de contaminantes criterio</v>
      </c>
      <c r="E464" s="108" t="str">
        <f>IF(A464="","",(VLOOKUP(A464,MATRIZASPECTOS[],6,FALSE)))</f>
        <v>PAR</v>
      </c>
      <c r="F464" s="109" t="str">
        <f>IF($A464="","",(VLOOKUP($A464,MATRIZASPECTOS[],7,FALSE)))</f>
        <v>Sede Central - Bogotá</v>
      </c>
      <c r="G464" s="109" t="str">
        <f>IF($A464="","",(VLOOKUP($A464,MATRIZASPECTOS[],8,FALSE)))</f>
        <v>Archivo Central  - Álamos</v>
      </c>
      <c r="H464" s="109" t="str">
        <f>IF($A464="","",(VLOOKUP($A464,MATRIZASPECTOS[],18,FALSE)))</f>
        <v>Negativo</v>
      </c>
      <c r="I464" s="109" t="str">
        <f>IF(A464="","",(VLOOKUP(A464,MATRIZASPECTOS[],19,FALSE)))</f>
        <v>Atmosférico - aire</v>
      </c>
      <c r="J464" s="109" t="str">
        <f>IF(A464="","",(VLOOKUP(A464,MATRIZASPECTOS[],10,FALSE)))</f>
        <v>Anormal</v>
      </c>
      <c r="K464" s="109" t="str">
        <f>IF($A464="","",(VLOOKUP($A464,MATRIZASPECTOS[],14,FALSE)))</f>
        <v>Emisión por combustión de planta generadora de energía eléctrica</v>
      </c>
      <c r="L464" s="110" t="str">
        <f>IF($A464="","",(VLOOKUP($A464,MATRIZASPECTOS[],15,FALSE)))</f>
        <v>3.3. Desarrollo de actividades de apoyo</v>
      </c>
      <c r="M464" s="165">
        <f>IF($A464="","",(VLOOKUP($A464,MATRIZASPECTOS[],26,FALSE)))</f>
        <v>9</v>
      </c>
      <c r="N464" s="162">
        <f>IF($A464="","",(VLOOKUP($A464,MATRIZASPECTOS[],44,FALSE)))</f>
        <v>9</v>
      </c>
      <c r="O464" s="162">
        <f>IF($A464="","",(VLOOKUP($A464,MATRIZASPECTOS[],62,FALSE)))</f>
        <v>9</v>
      </c>
      <c r="P464" s="109"/>
      <c r="Q464" s="109"/>
      <c r="R464" s="226"/>
    </row>
    <row r="465" spans="1:18" ht="39" thickBot="1" x14ac:dyDescent="0.3">
      <c r="A465" s="15">
        <v>462</v>
      </c>
      <c r="B465" s="76" t="str">
        <f>IF(A465="","",(VLOOKUP(A465,MATRIZASPECTOS[],2,FALSE)))</f>
        <v>Gestión Documental</v>
      </c>
      <c r="C465" s="76" t="str">
        <f>IF(A465="","",(VLOOKUP(A465,MATRIZASPECTOS[],3,FALSE)))</f>
        <v>Generación de emisiones</v>
      </c>
      <c r="D465" s="107" t="str">
        <f>IF(A465="","",(VLOOKUP(A465,MATRIZASPECTOS[],4,FALSE)))</f>
        <v>Contaminación por emisión de ruido</v>
      </c>
      <c r="E465" s="108" t="str">
        <f>IF(A465="","",(VLOOKUP(A465,MATRIZASPECTOS[],6,FALSE)))</f>
        <v>PAR</v>
      </c>
      <c r="F465" s="109" t="str">
        <f>IF($A465="","",(VLOOKUP($A465,MATRIZASPECTOS[],7,FALSE)))</f>
        <v>Sede Central - Bogotá</v>
      </c>
      <c r="G465" s="109" t="str">
        <f>IF($A465="","",(VLOOKUP($A465,MATRIZASPECTOS[],8,FALSE)))</f>
        <v>Archivo Central  - Álamos</v>
      </c>
      <c r="H465" s="109" t="str">
        <f>IF($A465="","",(VLOOKUP($A465,MATRIZASPECTOS[],18,FALSE)))</f>
        <v>Negativo</v>
      </c>
      <c r="I465" s="109" t="str">
        <f>IF(A465="","",(VLOOKUP(A465,MATRIZASPECTOS[],19,FALSE)))</f>
        <v>Atmosférico - aire</v>
      </c>
      <c r="J465" s="109" t="str">
        <f>IF(A465="","",(VLOOKUP(A465,MATRIZASPECTOS[],10,FALSE)))</f>
        <v>Anormal</v>
      </c>
      <c r="K465" s="109" t="str">
        <f>IF($A465="","",(VLOOKUP($A465,MATRIZASPECTOS[],14,FALSE)))</f>
        <v>Ruido por funcionamiento de planta generadora de energía eléctrica</v>
      </c>
      <c r="L465" s="110" t="str">
        <f>IF($A465="","",(VLOOKUP($A465,MATRIZASPECTOS[],15,FALSE)))</f>
        <v>3.3. Desarrollo de actividades de apoyo</v>
      </c>
      <c r="M465" s="165">
        <f>IF($A465="","",(VLOOKUP($A465,MATRIZASPECTOS[],26,FALSE)))</f>
        <v>3</v>
      </c>
      <c r="N465" s="162">
        <f>IF($A465="","",(VLOOKUP($A465,MATRIZASPECTOS[],44,FALSE)))</f>
        <v>3</v>
      </c>
      <c r="O465" s="162">
        <f>IF($A465="","",(VLOOKUP($A465,MATRIZASPECTOS[],62,FALSE)))</f>
        <v>3</v>
      </c>
      <c r="P465" s="109"/>
      <c r="Q465" s="109"/>
      <c r="R465" s="226"/>
    </row>
    <row r="466" spans="1:18" ht="27.75" thickBot="1" x14ac:dyDescent="0.3">
      <c r="A466" s="15">
        <v>463</v>
      </c>
      <c r="B466" s="76" t="str">
        <f>IF(A466="","",(VLOOKUP(A466,MATRIZASPECTOS[],2,FALSE)))</f>
        <v>Gestión Documental</v>
      </c>
      <c r="C466" s="76" t="str">
        <f>IF(A466="","",(VLOOKUP(A466,MATRIZASPECTOS[],3,FALSE)))</f>
        <v>Generación de residuos</v>
      </c>
      <c r="D466" s="107" t="str">
        <f>IF(A466="","",(VLOOKUP(A466,MATRIZASPECTOS[],4,FALSE)))</f>
        <v>Contaminación por generación de residuos ordinarios</v>
      </c>
      <c r="E466" s="108" t="str">
        <f>IF(A466="","",(VLOOKUP(A466,MATRIZASPECTOS[],6,FALSE)))</f>
        <v>PAR</v>
      </c>
      <c r="F466" s="109" t="str">
        <f>IF($A466="","",(VLOOKUP($A466,MATRIZASPECTOS[],7,FALSE)))</f>
        <v>Sede Central - Bogotá</v>
      </c>
      <c r="G466" s="109" t="str">
        <f>IF($A466="","",(VLOOKUP($A466,MATRIZASPECTOS[],8,FALSE)))</f>
        <v>Archivo Central  - Álamos</v>
      </c>
      <c r="H466" s="109" t="str">
        <f>IF($A466="","",(VLOOKUP($A466,MATRIZASPECTOS[],18,FALSE)))</f>
        <v>Negativo</v>
      </c>
      <c r="I466" s="109" t="str">
        <f>IF(A466="","",(VLOOKUP(A466,MATRIZASPECTOS[],19,FALSE)))</f>
        <v>Geológico - suelo</v>
      </c>
      <c r="J466" s="109" t="str">
        <f>IF(A466="","",(VLOOKUP(A466,MATRIZASPECTOS[],10,FALSE)))</f>
        <v>Anormal</v>
      </c>
      <c r="K466" s="109" t="str">
        <f>IF($A466="","",(VLOOKUP($A466,MATRIZASPECTOS[],14,FALSE)))</f>
        <v>Residuos ordinarios</v>
      </c>
      <c r="L466" s="110" t="str">
        <f>IF($A466="","",(VLOOKUP($A466,MATRIZASPECTOS[],15,FALSE)))</f>
        <v>3.3. Desarrollo de actividades de apoyo</v>
      </c>
      <c r="M466" s="165">
        <f>IF($A466="","",(VLOOKUP($A466,MATRIZASPECTOS[],26,FALSE)))</f>
        <v>25</v>
      </c>
      <c r="N466" s="162">
        <f>IF($A466="","",(VLOOKUP($A466,MATRIZASPECTOS[],44,FALSE)))</f>
        <v>19.072164948453608</v>
      </c>
      <c r="O466" s="162">
        <f>IF($A466="","",(VLOOKUP($A466,MATRIZASPECTOS[],62,FALSE)))</f>
        <v>6.2956735977634128</v>
      </c>
      <c r="P466" s="109"/>
      <c r="Q466" s="109"/>
      <c r="R466" s="226"/>
    </row>
    <row r="467" spans="1:18" ht="27.75" thickBot="1" x14ac:dyDescent="0.3">
      <c r="A467" s="15">
        <v>464</v>
      </c>
      <c r="B467" s="76" t="str">
        <f>IF(A467="","",(VLOOKUP(A467,MATRIZASPECTOS[],2,FALSE)))</f>
        <v>Gestión Documental</v>
      </c>
      <c r="C467" s="76" t="str">
        <f>IF(A467="","",(VLOOKUP(A467,MATRIZASPECTOS[],3,FALSE)))</f>
        <v>Generación de residuos</v>
      </c>
      <c r="D467" s="107" t="str">
        <f>IF(A467="","",(VLOOKUP(A467,MATRIZASPECTOS[],4,FALSE)))</f>
        <v>Contaminación por generación de residuos ordinarios</v>
      </c>
      <c r="E467" s="108" t="str">
        <f>IF(A467="","",(VLOOKUP(A467,MATRIZASPECTOS[],6,FALSE)))</f>
        <v>PAR</v>
      </c>
      <c r="F467" s="109" t="str">
        <f>IF($A467="","",(VLOOKUP($A467,MATRIZASPECTOS[],7,FALSE)))</f>
        <v>Sede Central - Bogotá</v>
      </c>
      <c r="G467" s="109" t="str">
        <f>IF($A467="","",(VLOOKUP($A467,MATRIZASPECTOS[],8,FALSE)))</f>
        <v>Archivo Central  - Álamos</v>
      </c>
      <c r="H467" s="109" t="str">
        <f>IF($A467="","",(VLOOKUP($A467,MATRIZASPECTOS[],18,FALSE)))</f>
        <v>Negativo</v>
      </c>
      <c r="I467" s="109" t="str">
        <f>IF(A467="","",(VLOOKUP(A467,MATRIZASPECTOS[],19,FALSE)))</f>
        <v>Geológico - suelo</v>
      </c>
      <c r="J467" s="109" t="str">
        <f>IF(A467="","",(VLOOKUP(A467,MATRIZASPECTOS[],10,FALSE)))</f>
        <v>Situación de emergencia</v>
      </c>
      <c r="K467" s="109" t="str">
        <f>IF($A467="","",(VLOOKUP($A467,MATRIZASPECTOS[],14,FALSE)))</f>
        <v>Residuos ordinarios</v>
      </c>
      <c r="L467" s="110" t="str">
        <f>IF($A467="","",(VLOOKUP($A467,MATRIZASPECTOS[],15,FALSE)))</f>
        <v>3.3. Desarrollo de actividades de apoyo</v>
      </c>
      <c r="M467" s="165">
        <f>IF($A467="","",(VLOOKUP($A467,MATRIZASPECTOS[],26,FALSE)))</f>
        <v>25</v>
      </c>
      <c r="N467" s="162">
        <f>IF($A467="","",(VLOOKUP($A467,MATRIZASPECTOS[],44,FALSE)))</f>
        <v>19.072164948453608</v>
      </c>
      <c r="O467" s="162">
        <f>IF($A467="","",(VLOOKUP($A467,MATRIZASPECTOS[],62,FALSE)))</f>
        <v>6.2956735977634128</v>
      </c>
      <c r="P467" s="109"/>
      <c r="Q467" s="109"/>
      <c r="R467" s="226"/>
    </row>
    <row r="468" spans="1:18" ht="51.75" thickBot="1" x14ac:dyDescent="0.3">
      <c r="A468" s="15">
        <v>465</v>
      </c>
      <c r="B468" s="76" t="str">
        <f>IF(A468="","",(VLOOKUP(A468,MATRIZASPECTOS[],2,FALSE)))</f>
        <v>Gestión Documental</v>
      </c>
      <c r="C468" s="76" t="str">
        <f>IF(A468="","",(VLOOKUP(A468,MATRIZASPECTOS[],3,FALSE)))</f>
        <v>Generación de residuos</v>
      </c>
      <c r="D468" s="107" t="str">
        <f>IF(A468="","",(VLOOKUP(A468,MATRIZASPECTOS[],4,FALSE)))</f>
        <v>Contaminación por generación de residuos recuperables</v>
      </c>
      <c r="E468" s="108" t="str">
        <f>IF(A468="","",(VLOOKUP(A468,MATRIZASPECTOS[],6,FALSE)))</f>
        <v>PAR</v>
      </c>
      <c r="F468" s="109" t="str">
        <f>IF($A468="","",(VLOOKUP($A468,MATRIZASPECTOS[],7,FALSE)))</f>
        <v>Sede Central - Bogotá</v>
      </c>
      <c r="G468" s="109" t="str">
        <f>IF($A468="","",(VLOOKUP($A468,MATRIZASPECTOS[],8,FALSE)))</f>
        <v>Archivo Central  - Álamos</v>
      </c>
      <c r="H468" s="109" t="str">
        <f>IF($A468="","",(VLOOKUP($A468,MATRIZASPECTOS[],18,FALSE)))</f>
        <v>Negativo</v>
      </c>
      <c r="I468" s="109" t="str">
        <f>IF(A468="","",(VLOOKUP(A468,MATRIZASPECTOS[],19,FALSE)))</f>
        <v>Geológico - suelo</v>
      </c>
      <c r="J468" s="109" t="str">
        <f>IF(A468="","",(VLOOKUP(A468,MATRIZASPECTOS[],10,FALSE)))</f>
        <v>Situación de emergencia</v>
      </c>
      <c r="K468" s="109" t="str">
        <f>IF($A468="","",(VLOOKUP($A468,MATRIZASPECTOS[],14,FALSE)))</f>
        <v>Residuos reutilizables (papel, cartón, vidrio, plástico rigido, plástico flexible)</v>
      </c>
      <c r="L468" s="110" t="str">
        <f>IF($A468="","",(VLOOKUP($A468,MATRIZASPECTOS[],15,FALSE)))</f>
        <v>3.3. Desarrollo de actividades de apoyo</v>
      </c>
      <c r="M468" s="165">
        <f>IF($A468="","",(VLOOKUP($A468,MATRIZASPECTOS[],26,FALSE)))</f>
        <v>15</v>
      </c>
      <c r="N468" s="162">
        <f>IF($A468="","",(VLOOKUP($A468,MATRIZASPECTOS[],44,FALSE)))</f>
        <v>15</v>
      </c>
      <c r="O468" s="162">
        <f>IF($A468="","",(VLOOKUP($A468,MATRIZASPECTOS[],62,FALSE)))</f>
        <v>15</v>
      </c>
      <c r="P468" s="109"/>
      <c r="Q468" s="109"/>
      <c r="R468" s="226"/>
    </row>
    <row r="469" spans="1:18" ht="39" thickBot="1" x14ac:dyDescent="0.3">
      <c r="A469" s="15">
        <v>466</v>
      </c>
      <c r="B469" s="76" t="str">
        <f>IF(A469="","",(VLOOKUP(A469,MATRIZASPECTOS[],2,FALSE)))</f>
        <v>Gestión Documental</v>
      </c>
      <c r="C469" s="76" t="str">
        <f>IF(A469="","",(VLOOKUP(A469,MATRIZASPECTOS[],3,FALSE)))</f>
        <v>Generación de residuos</v>
      </c>
      <c r="D469" s="107" t="str">
        <f>IF(A469="","",(VLOOKUP(A469,MATRIZASPECTOS[],4,FALSE)))</f>
        <v>Contaminación por generación de residuos reutilizables</v>
      </c>
      <c r="E469" s="108" t="str">
        <f>IF(A469="","",(VLOOKUP(A469,MATRIZASPECTOS[],6,FALSE)))</f>
        <v>PAR</v>
      </c>
      <c r="F469" s="109" t="str">
        <f>IF($A469="","",(VLOOKUP($A469,MATRIZASPECTOS[],7,FALSE)))</f>
        <v>Sede Central - Bogotá</v>
      </c>
      <c r="G469" s="109" t="str">
        <f>IF($A469="","",(VLOOKUP($A469,MATRIZASPECTOS[],8,FALSE)))</f>
        <v>Archivo Central  - Álamos</v>
      </c>
      <c r="H469" s="109" t="str">
        <f>IF($A469="","",(VLOOKUP($A469,MATRIZASPECTOS[],18,FALSE)))</f>
        <v>Negativo</v>
      </c>
      <c r="I469" s="109" t="str">
        <f>IF(A469="","",(VLOOKUP(A469,MATRIZASPECTOS[],19,FALSE)))</f>
        <v>Geológico - suelo</v>
      </c>
      <c r="J469" s="109" t="str">
        <f>IF(A469="","",(VLOOKUP(A469,MATRIZASPECTOS[],10,FALSE)))</f>
        <v>Situación de emergencia</v>
      </c>
      <c r="K469" s="109" t="str">
        <f>IF($A469="","",(VLOOKUP($A469,MATRIZASPECTOS[],14,FALSE)))</f>
        <v>Residuos recuperables (aleaciones de distintos metales)</v>
      </c>
      <c r="L469" s="110" t="str">
        <f>IF($A469="","",(VLOOKUP($A469,MATRIZASPECTOS[],15,FALSE)))</f>
        <v>3.3. Desarrollo de actividades de apoyo</v>
      </c>
      <c r="M469" s="165">
        <f>IF($A469="","",(VLOOKUP($A469,MATRIZASPECTOS[],26,FALSE)))</f>
        <v>15</v>
      </c>
      <c r="N469" s="162">
        <f>IF($A469="","",(VLOOKUP($A469,MATRIZASPECTOS[],44,FALSE)))</f>
        <v>15</v>
      </c>
      <c r="O469" s="162">
        <f>IF($A469="","",(VLOOKUP($A469,MATRIZASPECTOS[],62,FALSE)))</f>
        <v>15</v>
      </c>
      <c r="P469" s="109"/>
      <c r="Q469" s="109"/>
      <c r="R469" s="226"/>
    </row>
    <row r="470" spans="1:18" ht="45.75" thickBot="1" x14ac:dyDescent="0.3">
      <c r="A470" s="15">
        <v>467</v>
      </c>
      <c r="B470" s="76" t="str">
        <f>IF(A470="","",(VLOOKUP(A470,MATRIZASPECTOS[],2,FALSE)))</f>
        <v>Gestión Documental</v>
      </c>
      <c r="C470" s="76" t="str">
        <f>IF(A470="","",(VLOOKUP(A470,MATRIZASPECTOS[],3,FALSE)))</f>
        <v>Generación de residuos</v>
      </c>
      <c r="D470" s="107" t="str">
        <f>IF(A470="","",(VLOOKUP(A470,MATRIZASPECTOS[],4,FALSE)))</f>
        <v>Contaminación por generación de residuos de aparatos eléctricos y electrónicos</v>
      </c>
      <c r="E470" s="108" t="str">
        <f>IF(A470="","",(VLOOKUP(A470,MATRIZASPECTOS[],6,FALSE)))</f>
        <v>PAR</v>
      </c>
      <c r="F470" s="109" t="str">
        <f>IF($A470="","",(VLOOKUP($A470,MATRIZASPECTOS[],7,FALSE)))</f>
        <v>Sede Central - Bogotá</v>
      </c>
      <c r="G470" s="109" t="str">
        <f>IF($A470="","",(VLOOKUP($A470,MATRIZASPECTOS[],8,FALSE)))</f>
        <v>Archivo Central  - Álamos</v>
      </c>
      <c r="H470" s="109" t="str">
        <f>IF($A470="","",(VLOOKUP($A470,MATRIZASPECTOS[],18,FALSE)))</f>
        <v>Negativo</v>
      </c>
      <c r="I470" s="109" t="str">
        <f>IF(A470="","",(VLOOKUP(A470,MATRIZASPECTOS[],19,FALSE)))</f>
        <v>Geológico - suelo</v>
      </c>
      <c r="J470" s="109" t="str">
        <f>IF(A470="","",(VLOOKUP(A470,MATRIZASPECTOS[],10,FALSE)))</f>
        <v>Situación de emergencia</v>
      </c>
      <c r="K470" s="109" t="str">
        <f>IF($A470="","",(VLOOKUP($A470,MATRIZASPECTOS[],14,FALSE)))</f>
        <v>Residuos de aparatos eléctricos y electrónicos</v>
      </c>
      <c r="L470" s="110" t="str">
        <f>IF($A470="","",(VLOOKUP($A470,MATRIZASPECTOS[],15,FALSE)))</f>
        <v>3.3. Desarrollo de actividades de apoyo</v>
      </c>
      <c r="M470" s="165">
        <f>IF($A470="","",(VLOOKUP($A470,MATRIZASPECTOS[],26,FALSE)))</f>
        <v>15</v>
      </c>
      <c r="N470" s="162">
        <f>IF($A470="","",(VLOOKUP($A470,MATRIZASPECTOS[],44,FALSE)))</f>
        <v>15</v>
      </c>
      <c r="O470" s="162">
        <f>IF($A470="","",(VLOOKUP($A470,MATRIZASPECTOS[],62,FALSE)))</f>
        <v>15</v>
      </c>
      <c r="P470" s="109"/>
      <c r="Q470" s="109"/>
      <c r="R470" s="226"/>
    </row>
    <row r="471" spans="1:18" ht="27.75" thickBot="1" x14ac:dyDescent="0.3">
      <c r="A471" s="15">
        <v>468</v>
      </c>
      <c r="B471" s="76" t="str">
        <f>IF(A471="","",(VLOOKUP(A471,MATRIZASPECTOS[],2,FALSE)))</f>
        <v>Gestión Documental</v>
      </c>
      <c r="C471" s="76" t="str">
        <f>IF(A471="","",(VLOOKUP(A471,MATRIZASPECTOS[],3,FALSE)))</f>
        <v>Generación de residuos</v>
      </c>
      <c r="D471" s="107" t="str">
        <f>IF(A471="","",(VLOOKUP(A471,MATRIZASPECTOS[],4,FALSE)))</f>
        <v>Contaminación por generación de residuos de escombro</v>
      </c>
      <c r="E471" s="108" t="str">
        <f>IF(A471="","",(VLOOKUP(A471,MATRIZASPECTOS[],6,FALSE)))</f>
        <v>PAR</v>
      </c>
      <c r="F471" s="109" t="str">
        <f>IF($A471="","",(VLOOKUP($A471,MATRIZASPECTOS[],7,FALSE)))</f>
        <v>Sede Central - Bogotá</v>
      </c>
      <c r="G471" s="109" t="str">
        <f>IF($A471="","",(VLOOKUP($A471,MATRIZASPECTOS[],8,FALSE)))</f>
        <v>Archivo Central  - Álamos</v>
      </c>
      <c r="H471" s="109" t="str">
        <f>IF($A471="","",(VLOOKUP($A471,MATRIZASPECTOS[],18,FALSE)))</f>
        <v>Negativo</v>
      </c>
      <c r="I471" s="109" t="str">
        <f>IF(A471="","",(VLOOKUP(A471,MATRIZASPECTOS[],19,FALSE)))</f>
        <v>Geológico - suelo</v>
      </c>
      <c r="J471" s="109" t="str">
        <f>IF(A471="","",(VLOOKUP(A471,MATRIZASPECTOS[],10,FALSE)))</f>
        <v>Situación de emergencia</v>
      </c>
      <c r="K471" s="109" t="str">
        <f>IF($A471="","",(VLOOKUP($A471,MATRIZASPECTOS[],14,FALSE)))</f>
        <v>Residuos de escombro</v>
      </c>
      <c r="L471" s="110" t="str">
        <f>IF($A471="","",(VLOOKUP($A471,MATRIZASPECTOS[],15,FALSE)))</f>
        <v>3.3. Desarrollo de actividades de apoyo</v>
      </c>
      <c r="M471" s="165">
        <f>IF($A471="","",(VLOOKUP($A471,MATRIZASPECTOS[],26,FALSE)))</f>
        <v>5</v>
      </c>
      <c r="N471" s="162">
        <f>IF($A471="","",(VLOOKUP($A471,MATRIZASPECTOS[],44,FALSE)))</f>
        <v>5</v>
      </c>
      <c r="O471" s="162">
        <f>IF($A471="","",(VLOOKUP($A471,MATRIZASPECTOS[],62,FALSE)))</f>
        <v>5</v>
      </c>
      <c r="P471" s="109"/>
      <c r="Q471" s="109"/>
      <c r="R471" s="226"/>
    </row>
    <row r="472" spans="1:18" ht="27.75" thickBot="1" x14ac:dyDescent="0.3">
      <c r="A472" s="15">
        <v>469</v>
      </c>
      <c r="B472" s="76" t="str">
        <f>IF(A472="","",(VLOOKUP(A472,MATRIZASPECTOS[],2,FALSE)))</f>
        <v>Gestión Documental</v>
      </c>
      <c r="C472" s="76" t="str">
        <f>IF(A472="","",(VLOOKUP(A472,MATRIZASPECTOS[],3,FALSE)))</f>
        <v>Generación de residuos</v>
      </c>
      <c r="D472" s="107" t="str">
        <f>IF(A472="","",(VLOOKUP(A472,MATRIZASPECTOS[],4,FALSE)))</f>
        <v>Contaminación por generación de residuos peligrosos</v>
      </c>
      <c r="E472" s="108" t="str">
        <f>IF(A472="","",(VLOOKUP(A472,MATRIZASPECTOS[],6,FALSE)))</f>
        <v>PAR</v>
      </c>
      <c r="F472" s="109" t="str">
        <f>IF($A472="","",(VLOOKUP($A472,MATRIZASPECTOS[],7,FALSE)))</f>
        <v>Sede Central - Bogotá</v>
      </c>
      <c r="G472" s="109" t="str">
        <f>IF($A472="","",(VLOOKUP($A472,MATRIZASPECTOS[],8,FALSE)))</f>
        <v>Archivo Central  - Álamos</v>
      </c>
      <c r="H472" s="109" t="str">
        <f>IF($A472="","",(VLOOKUP($A472,MATRIZASPECTOS[],18,FALSE)))</f>
        <v>Negativo</v>
      </c>
      <c r="I472" s="109" t="str">
        <f>IF(A472="","",(VLOOKUP(A472,MATRIZASPECTOS[],19,FALSE)))</f>
        <v>Geológico - suelo</v>
      </c>
      <c r="J472" s="109" t="str">
        <f>IF(A472="","",(VLOOKUP(A472,MATRIZASPECTOS[],10,FALSE)))</f>
        <v>Situación de emergencia</v>
      </c>
      <c r="K472" s="109" t="str">
        <f>IF($A472="","",(VLOOKUP($A472,MATRIZASPECTOS[],14,FALSE)))</f>
        <v>Residuos infecciosos o de riesgo biológico</v>
      </c>
      <c r="L472" s="110" t="str">
        <f>IF($A472="","",(VLOOKUP($A472,MATRIZASPECTOS[],15,FALSE)))</f>
        <v>3.3. Desarrollo de actividades de apoyo</v>
      </c>
      <c r="M472" s="165">
        <f>IF($A472="","",(VLOOKUP($A472,MATRIZASPECTOS[],26,FALSE)))</f>
        <v>3</v>
      </c>
      <c r="N472" s="162">
        <f>IF($A472="","",(VLOOKUP($A472,MATRIZASPECTOS[],44,FALSE)))</f>
        <v>3</v>
      </c>
      <c r="O472" s="162">
        <f>IF($A472="","",(VLOOKUP($A472,MATRIZASPECTOS[],62,FALSE)))</f>
        <v>3</v>
      </c>
      <c r="P472" s="109"/>
      <c r="Q472" s="109"/>
      <c r="R472" s="226"/>
    </row>
    <row r="473" spans="1:18" ht="27.75" thickBot="1" x14ac:dyDescent="0.3">
      <c r="A473" s="15">
        <v>470</v>
      </c>
      <c r="B473" s="76" t="str">
        <f>IF(A473="","",(VLOOKUP(A473,MATRIZASPECTOS[],2,FALSE)))</f>
        <v>Gestión Documental</v>
      </c>
      <c r="C473" s="76" t="str">
        <f>IF(A473="","",(VLOOKUP(A473,MATRIZASPECTOS[],3,FALSE)))</f>
        <v>Generación de emisiones</v>
      </c>
      <c r="D473" s="107" t="str">
        <f>IF(A473="","",(VLOOKUP(A473,MATRIZASPECTOS[],4,FALSE)))</f>
        <v>Contaminación por emisión de varios agentes clasificados</v>
      </c>
      <c r="E473" s="108" t="str">
        <f>IF(A473="","",(VLOOKUP(A473,MATRIZASPECTOS[],6,FALSE)))</f>
        <v>PAR</v>
      </c>
      <c r="F473" s="109" t="str">
        <f>IF($A473="","",(VLOOKUP($A473,MATRIZASPECTOS[],7,FALSE)))</f>
        <v>Sede Central - Bogotá</v>
      </c>
      <c r="G473" s="109" t="str">
        <f>IF($A473="","",(VLOOKUP($A473,MATRIZASPECTOS[],8,FALSE)))</f>
        <v>Archivo Central  - Álamos</v>
      </c>
      <c r="H473" s="109" t="str">
        <f>IF($A473="","",(VLOOKUP($A473,MATRIZASPECTOS[],18,FALSE)))</f>
        <v>Negativo</v>
      </c>
      <c r="I473" s="109" t="str">
        <f>IF(A473="","",(VLOOKUP(A473,MATRIZASPECTOS[],19,FALSE)))</f>
        <v>Atmosférico - aire</v>
      </c>
      <c r="J473" s="109" t="str">
        <f>IF(A473="","",(VLOOKUP(A473,MATRIZASPECTOS[],10,FALSE)))</f>
        <v>Situación de emergencia</v>
      </c>
      <c r="K473" s="109" t="str">
        <f>IF($A473="","",(VLOOKUP($A473,MATRIZASPECTOS[],14,FALSE)))</f>
        <v>Emisiones atmósfericas no controladas</v>
      </c>
      <c r="L473" s="110" t="str">
        <f>IF($A473="","",(VLOOKUP($A473,MATRIZASPECTOS[],15,FALSE)))</f>
        <v>3.3. Desarrollo de actividades de apoyo</v>
      </c>
      <c r="M473" s="165">
        <f>IF($A473="","",(VLOOKUP($A473,MATRIZASPECTOS[],26,FALSE)))</f>
        <v>15</v>
      </c>
      <c r="N473" s="162">
        <f>IF($A473="","",(VLOOKUP($A473,MATRIZASPECTOS[],44,FALSE)))</f>
        <v>15</v>
      </c>
      <c r="O473" s="162">
        <f>IF($A473="","",(VLOOKUP($A473,MATRIZASPECTOS[],62,FALSE)))</f>
        <v>15</v>
      </c>
      <c r="P473" s="109"/>
      <c r="Q473" s="109"/>
      <c r="R473" s="226"/>
    </row>
    <row r="474" spans="1:18" ht="26.25" thickBot="1" x14ac:dyDescent="0.3">
      <c r="A474" s="15">
        <v>471</v>
      </c>
      <c r="B474" s="76" t="str">
        <f>IF(A474="","",(VLOOKUP(A474,MATRIZASPECTOS[],2,FALSE)))</f>
        <v>Evaluación, Control y Mejora</v>
      </c>
      <c r="C474" s="76" t="str">
        <f>IF(A474="","",(VLOOKUP(A474,MATRIZASPECTOS[],3,FALSE)))</f>
        <v>Consumo del recurso hídrico</v>
      </c>
      <c r="D474" s="107" t="str">
        <f>IF(A474="","",(VLOOKUP(A474,MATRIZASPECTOS[],4,FALSE)))</f>
        <v>Agotamiento del recurso hídrico</v>
      </c>
      <c r="E474" s="108" t="str">
        <f>IF(A474="","",(VLOOKUP(A474,MATRIZASPECTOS[],6,FALSE)))</f>
        <v>PAR</v>
      </c>
      <c r="F474" s="109" t="str">
        <f>IF($A474="","",(VLOOKUP($A474,MATRIZASPECTOS[],7,FALSE)))</f>
        <v>Sede Central - Bogotá</v>
      </c>
      <c r="G474" s="109" t="str">
        <f>IF($A474="","",(VLOOKUP($A474,MATRIZASPECTOS[],8,FALSE)))</f>
        <v>Torre 4 - Piso 10</v>
      </c>
      <c r="H474" s="109" t="str">
        <f>IF($A474="","",(VLOOKUP($A474,MATRIZASPECTOS[],18,FALSE)))</f>
        <v>Negativo</v>
      </c>
      <c r="I474" s="109" t="str">
        <f>IF(A474="","",(VLOOKUP(A474,MATRIZASPECTOS[],19,FALSE)))</f>
        <v>Hidrológico - agua</v>
      </c>
      <c r="J474" s="109" t="str">
        <f>IF(A474="","",(VLOOKUP(A474,MATRIZASPECTOS[],10,FALSE)))</f>
        <v>Normal</v>
      </c>
      <c r="K474" s="109" t="str">
        <f>IF($A474="","",(VLOOKUP($A474,MATRIZASPECTOS[],14,FALSE)))</f>
        <v>Agua potable</v>
      </c>
      <c r="L474" s="110" t="str">
        <f>IF($A474="","",(VLOOKUP($A474,MATRIZASPECTOS[],15,FALSE)))</f>
        <v>3.4. Desarrollo de actividades de seguimiento y medición</v>
      </c>
      <c r="M474" s="165">
        <f>IF($A474="","",(VLOOKUP($A474,MATRIZASPECTOS[],26,FALSE)))</f>
        <v>9</v>
      </c>
      <c r="N474" s="162">
        <f>IF($A474="","",(VLOOKUP($A474,MATRIZASPECTOS[],44,FALSE)))</f>
        <v>9</v>
      </c>
      <c r="O474" s="162">
        <f>IF($A474="","",(VLOOKUP($A474,MATRIZASPECTOS[],62,FALSE)))</f>
        <v>1</v>
      </c>
      <c r="P474" s="109"/>
      <c r="Q474" s="109"/>
      <c r="R474" s="226"/>
    </row>
    <row r="475" spans="1:18" ht="26.25" thickBot="1" x14ac:dyDescent="0.3">
      <c r="A475" s="15">
        <v>472</v>
      </c>
      <c r="B475" s="76" t="str">
        <f>IF(A475="","",(VLOOKUP(A475,MATRIZASPECTOS[],2,FALSE)))</f>
        <v>Evaluación, Control y Mejora</v>
      </c>
      <c r="C475" s="76" t="str">
        <f>IF(A475="","",(VLOOKUP(A475,MATRIZASPECTOS[],3,FALSE)))</f>
        <v>Consumo del recurso hídrico</v>
      </c>
      <c r="D475" s="107" t="str">
        <f>IF(A475="","",(VLOOKUP(A475,MATRIZASPECTOS[],4,FALSE)))</f>
        <v>Agotamiento del recurso hídrico</v>
      </c>
      <c r="E475" s="108" t="str">
        <f>IF(A475="","",(VLOOKUP(A475,MATRIZASPECTOS[],6,FALSE)))</f>
        <v>PAR</v>
      </c>
      <c r="F475" s="109" t="str">
        <f>IF($A475="","",(VLOOKUP($A475,MATRIZASPECTOS[],7,FALSE)))</f>
        <v>Sede Central - Bogotá</v>
      </c>
      <c r="G475" s="109" t="str">
        <f>IF($A475="","",(VLOOKUP($A475,MATRIZASPECTOS[],8,FALSE)))</f>
        <v>Torre 4 - Piso 10</v>
      </c>
      <c r="H475" s="109" t="str">
        <f>IF($A475="","",(VLOOKUP($A475,MATRIZASPECTOS[],18,FALSE)))</f>
        <v>Negativo</v>
      </c>
      <c r="I475" s="109" t="str">
        <f>IF(A475="","",(VLOOKUP(A475,MATRIZASPECTOS[],19,FALSE)))</f>
        <v>Hidrológico - agua</v>
      </c>
      <c r="J475" s="109" t="str">
        <f>IF(A475="","",(VLOOKUP(A475,MATRIZASPECTOS[],10,FALSE)))</f>
        <v>Normal</v>
      </c>
      <c r="K475" s="109" t="str">
        <f>IF($A475="","",(VLOOKUP($A475,MATRIZASPECTOS[],14,FALSE)))</f>
        <v>Agua no potable</v>
      </c>
      <c r="L475" s="110" t="str">
        <f>IF($A475="","",(VLOOKUP($A475,MATRIZASPECTOS[],15,FALSE)))</f>
        <v>3.4. Desarrollo de actividades de seguimiento y medición</v>
      </c>
      <c r="M475" s="165">
        <f>IF($A475="","",(VLOOKUP($A475,MATRIZASPECTOS[],26,FALSE)))</f>
        <v>1</v>
      </c>
      <c r="N475" s="162">
        <f>IF($A475="","",(VLOOKUP($A475,MATRIZASPECTOS[],44,FALSE)))</f>
        <v>1</v>
      </c>
      <c r="O475" s="162">
        <f>IF($A475="","",(VLOOKUP($A475,MATRIZASPECTOS[],62,FALSE)))</f>
        <v>1</v>
      </c>
      <c r="P475" s="109"/>
      <c r="Q475" s="109"/>
      <c r="R475" s="226"/>
    </row>
    <row r="476" spans="1:18" ht="27.75" thickBot="1" x14ac:dyDescent="0.3">
      <c r="A476" s="15">
        <v>473</v>
      </c>
      <c r="B476" s="76" t="str">
        <f>IF(A476="","",(VLOOKUP(A476,MATRIZASPECTOS[],2,FALSE)))</f>
        <v>Evaluación, Control y Mejora</v>
      </c>
      <c r="C476" s="76" t="str">
        <f>IF(A476="","",(VLOOKUP(A476,MATRIZASPECTOS[],3,FALSE)))</f>
        <v>Consumo de energía eléctrica</v>
      </c>
      <c r="D476" s="107" t="str">
        <f>IF(A476="","",(VLOOKUP(A476,MATRIZASPECTOS[],4,FALSE)))</f>
        <v>Presión sobre el recurso energético eléctrico</v>
      </c>
      <c r="E476" s="108" t="str">
        <f>IF(A476="","",(VLOOKUP(A476,MATRIZASPECTOS[],6,FALSE)))</f>
        <v>PAR</v>
      </c>
      <c r="F476" s="109" t="str">
        <f>IF($A476="","",(VLOOKUP($A476,MATRIZASPECTOS[],7,FALSE)))</f>
        <v>Sede Central - Bogotá</v>
      </c>
      <c r="G476" s="109" t="str">
        <f>IF($A476="","",(VLOOKUP($A476,MATRIZASPECTOS[],8,FALSE)))</f>
        <v>Torre 4 - Piso 10</v>
      </c>
      <c r="H476" s="109" t="str">
        <f>IF($A476="","",(VLOOKUP($A476,MATRIZASPECTOS[],18,FALSE)))</f>
        <v>Negativo</v>
      </c>
      <c r="I476" s="109" t="str">
        <f>IF(A476="","",(VLOOKUP(A476,MATRIZASPECTOS[],19,FALSE)))</f>
        <v>Hidrológico - agua</v>
      </c>
      <c r="J476" s="109" t="str">
        <f>IF(A476="","",(VLOOKUP(A476,MATRIZASPECTOS[],10,FALSE)))</f>
        <v>Normal</v>
      </c>
      <c r="K476" s="109" t="str">
        <f>IF($A476="","",(VLOOKUP($A476,MATRIZASPECTOS[],14,FALSE)))</f>
        <v>Energía eléctrica</v>
      </c>
      <c r="L476" s="110" t="str">
        <f>IF($A476="","",(VLOOKUP($A476,MATRIZASPECTOS[],15,FALSE)))</f>
        <v>3.4. Desarrollo de actividades de seguimiento y medición</v>
      </c>
      <c r="M476" s="165">
        <f>IF($A476="","",(VLOOKUP($A476,MATRIZASPECTOS[],26,FALSE)))</f>
        <v>25</v>
      </c>
      <c r="N476" s="162">
        <f>IF($A476="","",(VLOOKUP($A476,MATRIZASPECTOS[],44,FALSE)))</f>
        <v>27.632916908773968</v>
      </c>
      <c r="O476" s="162">
        <f>IF($A476="","",(VLOOKUP($A476,MATRIZASPECTOS[],62,FALSE)))</f>
        <v>25.179890141528624</v>
      </c>
      <c r="P476" s="109"/>
      <c r="Q476" s="109"/>
      <c r="R476" s="226"/>
    </row>
    <row r="477" spans="1:18" ht="36.75" thickBot="1" x14ac:dyDescent="0.3">
      <c r="A477" s="15">
        <v>474</v>
      </c>
      <c r="B477" s="76" t="str">
        <f>IF(A477="","",(VLOOKUP(A477,MATRIZASPECTOS[],2,FALSE)))</f>
        <v>Evaluación, Control y Mejora</v>
      </c>
      <c r="C477" s="76" t="str">
        <f>IF(A477="","",(VLOOKUP(A477,MATRIZASPECTOS[],3,FALSE)))</f>
        <v>Consumo de materias primas e insumos</v>
      </c>
      <c r="D477" s="107" t="str">
        <f>IF(A477="","",(VLOOKUP(A477,MATRIZASPECTOS[],4,FALSE)))</f>
        <v>Agotamiento de los recursos naturales no renovables</v>
      </c>
      <c r="E477" s="108" t="str">
        <f>IF(A477="","",(VLOOKUP(A477,MATRIZASPECTOS[],6,FALSE)))</f>
        <v>PAR</v>
      </c>
      <c r="F477" s="109" t="str">
        <f>IF($A477="","",(VLOOKUP($A477,MATRIZASPECTOS[],7,FALSE)))</f>
        <v>Sede Central - Bogotá</v>
      </c>
      <c r="G477" s="109" t="str">
        <f>IF($A477="","",(VLOOKUP($A477,MATRIZASPECTOS[],8,FALSE)))</f>
        <v>Torre 4 - Piso 10</v>
      </c>
      <c r="H477" s="109" t="str">
        <f>IF($A477="","",(VLOOKUP($A477,MATRIZASPECTOS[],18,FALSE)))</f>
        <v>Negativo</v>
      </c>
      <c r="I477" s="109" t="str">
        <f>IF(A477="","",(VLOOKUP(A477,MATRIZASPECTOS[],19,FALSE)))</f>
        <v>Biológico - biodiversidad</v>
      </c>
      <c r="J477" s="109" t="str">
        <f>IF(A477="","",(VLOOKUP(A477,MATRIZASPECTOS[],10,FALSE)))</f>
        <v>Normal</v>
      </c>
      <c r="K477" s="109" t="str">
        <f>IF($A477="","",(VLOOKUP($A477,MATRIZASPECTOS[],14,FALSE)))</f>
        <v>Papel</v>
      </c>
      <c r="L477" s="110" t="str">
        <f>IF($A477="","",(VLOOKUP($A477,MATRIZASPECTOS[],15,FALSE)))</f>
        <v>1. Adquisición y movilización de insumos y equipos</v>
      </c>
      <c r="M477" s="165">
        <f>IF($A477="","",(VLOOKUP($A477,MATRIZASPECTOS[],26,FALSE)))</f>
        <v>15</v>
      </c>
      <c r="N477" s="162">
        <f>IF($A477="","",(VLOOKUP($A477,MATRIZASPECTOS[],44,FALSE)))</f>
        <v>15</v>
      </c>
      <c r="O477" s="162">
        <f>IF($A477="","",(VLOOKUP($A477,MATRIZASPECTOS[],62,FALSE)))</f>
        <v>9</v>
      </c>
      <c r="P477" s="109"/>
      <c r="Q477" s="109"/>
      <c r="R477" s="226"/>
    </row>
    <row r="478" spans="1:18" ht="36.75" thickBot="1" x14ac:dyDescent="0.3">
      <c r="A478" s="15">
        <v>475</v>
      </c>
      <c r="B478" s="76" t="str">
        <f>IF(A478="","",(VLOOKUP(A478,MATRIZASPECTOS[],2,FALSE)))</f>
        <v>Evaluación, Control y Mejora</v>
      </c>
      <c r="C478" s="76" t="str">
        <f>IF(A478="","",(VLOOKUP(A478,MATRIZASPECTOS[],3,FALSE)))</f>
        <v>Consumo de materias primas e insumos</v>
      </c>
      <c r="D478" s="107" t="str">
        <f>IF(A478="","",(VLOOKUP(A478,MATRIZASPECTOS[],4,FALSE)))</f>
        <v>Agotamiento general de los recursos naturales</v>
      </c>
      <c r="E478" s="108" t="str">
        <f>IF(A478="","",(VLOOKUP(A478,MATRIZASPECTOS[],6,FALSE)))</f>
        <v>PAR</v>
      </c>
      <c r="F478" s="109" t="str">
        <f>IF($A478="","",(VLOOKUP($A478,MATRIZASPECTOS[],7,FALSE)))</f>
        <v>Sede Central - Bogotá</v>
      </c>
      <c r="G478" s="109" t="str">
        <f>IF($A478="","",(VLOOKUP($A478,MATRIZASPECTOS[],8,FALSE)))</f>
        <v>Torre 4 - Piso 10</v>
      </c>
      <c r="H478" s="109" t="str">
        <f>IF($A478="","",(VLOOKUP($A478,MATRIZASPECTOS[],18,FALSE)))</f>
        <v>Negativo</v>
      </c>
      <c r="I478" s="109" t="str">
        <f>IF(A478="","",(VLOOKUP(A478,MATRIZASPECTOS[],19,FALSE)))</f>
        <v>Biológico - biodiversidad</v>
      </c>
      <c r="J478" s="109" t="str">
        <f>IF(A478="","",(VLOOKUP(A478,MATRIZASPECTOS[],10,FALSE)))</f>
        <v>Normal</v>
      </c>
      <c r="K478" s="109" t="str">
        <f>IF($A478="","",(VLOOKUP($A478,MATRIZASPECTOS[],14,FALSE)))</f>
        <v>Elementos pequeños de oficina</v>
      </c>
      <c r="L478" s="110" t="str">
        <f>IF($A478="","",(VLOOKUP($A478,MATRIZASPECTOS[],15,FALSE)))</f>
        <v>1. Adquisición y movilización de insumos y equipos</v>
      </c>
      <c r="M478" s="165">
        <f>IF($A478="","",(VLOOKUP($A478,MATRIZASPECTOS[],26,FALSE)))</f>
        <v>3</v>
      </c>
      <c r="N478" s="162">
        <f>IF($A478="","",(VLOOKUP($A478,MATRIZASPECTOS[],44,FALSE)))</f>
        <v>3</v>
      </c>
      <c r="O478" s="162">
        <f>IF($A478="","",(VLOOKUP($A478,MATRIZASPECTOS[],62,FALSE)))</f>
        <v>1</v>
      </c>
      <c r="P478" s="109"/>
      <c r="Q478" s="109"/>
      <c r="R478" s="226"/>
    </row>
    <row r="479" spans="1:18" ht="36.75" thickBot="1" x14ac:dyDescent="0.3">
      <c r="A479" s="15">
        <v>476</v>
      </c>
      <c r="B479" s="76" t="str">
        <f>IF(A479="","",(VLOOKUP(A479,MATRIZASPECTOS[],2,FALSE)))</f>
        <v>Evaluación, Control y Mejora</v>
      </c>
      <c r="C479" s="76" t="str">
        <f>IF(A479="","",(VLOOKUP(A479,MATRIZASPECTOS[],3,FALSE)))</f>
        <v>Consumo de materias primas e insumos</v>
      </c>
      <c r="D479" s="107" t="str">
        <f>IF(A479="","",(VLOOKUP(A479,MATRIZASPECTOS[],4,FALSE)))</f>
        <v>Agotamiento de los recursos naturales no renovables</v>
      </c>
      <c r="E479" s="108" t="str">
        <f>IF(A479="","",(VLOOKUP(A479,MATRIZASPECTOS[],6,FALSE)))</f>
        <v>PAR</v>
      </c>
      <c r="F479" s="109" t="str">
        <f>IF($A479="","",(VLOOKUP($A479,MATRIZASPECTOS[],7,FALSE)))</f>
        <v>Sede Central - Bogotá</v>
      </c>
      <c r="G479" s="109" t="str">
        <f>IF($A479="","",(VLOOKUP($A479,MATRIZASPECTOS[],8,FALSE)))</f>
        <v>Torre 4 - Piso 10</v>
      </c>
      <c r="H479" s="109" t="str">
        <f>IF($A479="","",(VLOOKUP($A479,MATRIZASPECTOS[],18,FALSE)))</f>
        <v>Negativo</v>
      </c>
      <c r="I479" s="109" t="str">
        <f>IF(A479="","",(VLOOKUP(A479,MATRIZASPECTOS[],19,FALSE)))</f>
        <v>Biológico - biodiversidad</v>
      </c>
      <c r="J479" s="109" t="str">
        <f>IF(A479="","",(VLOOKUP(A479,MATRIZASPECTOS[],10,FALSE)))</f>
        <v>Normal</v>
      </c>
      <c r="K479" s="109" t="str">
        <f>IF($A479="","",(VLOOKUP($A479,MATRIZASPECTOS[],14,FALSE)))</f>
        <v>Movilización terrestre</v>
      </c>
      <c r="L479" s="110" t="str">
        <f>IF($A479="","",(VLOOKUP($A479,MATRIZASPECTOS[],15,FALSE)))</f>
        <v>2. Movilización para el desarrollo de actividades</v>
      </c>
      <c r="M479" s="165">
        <f>IF($A479="","",(VLOOKUP($A479,MATRIZASPECTOS[],26,FALSE)))</f>
        <v>15</v>
      </c>
      <c r="N479" s="162">
        <f>IF($A479="","",(VLOOKUP($A479,MATRIZASPECTOS[],44,FALSE)))</f>
        <v>15</v>
      </c>
      <c r="O479" s="162">
        <f>IF($A479="","",(VLOOKUP($A479,MATRIZASPECTOS[],62,FALSE)))</f>
        <v>9</v>
      </c>
      <c r="P479" s="109"/>
      <c r="Q479" s="109"/>
      <c r="R479" s="226"/>
    </row>
    <row r="480" spans="1:18" ht="36.75" thickBot="1" x14ac:dyDescent="0.3">
      <c r="A480" s="15">
        <v>477</v>
      </c>
      <c r="B480" s="76" t="str">
        <f>IF(A480="","",(VLOOKUP(A480,MATRIZASPECTOS[],2,FALSE)))</f>
        <v>Evaluación, Control y Mejora</v>
      </c>
      <c r="C480" s="76" t="str">
        <f>IF(A480="","",(VLOOKUP(A480,MATRIZASPECTOS[],3,FALSE)))</f>
        <v>Consumo de materias primas e insumos</v>
      </c>
      <c r="D480" s="107" t="str">
        <f>IF(A480="","",(VLOOKUP(A480,MATRIZASPECTOS[],4,FALSE)))</f>
        <v>Agotamiento de los recursos naturales no renovables</v>
      </c>
      <c r="E480" s="108" t="str">
        <f>IF(A480="","",(VLOOKUP(A480,MATRIZASPECTOS[],6,FALSE)))</f>
        <v>PAR</v>
      </c>
      <c r="F480" s="109" t="str">
        <f>IF($A480="","",(VLOOKUP($A480,MATRIZASPECTOS[],7,FALSE)))</f>
        <v>Sede Central - Bogotá</v>
      </c>
      <c r="G480" s="109" t="str">
        <f>IF($A480="","",(VLOOKUP($A480,MATRIZASPECTOS[],8,FALSE)))</f>
        <v>Torre 4 - Piso 10</v>
      </c>
      <c r="H480" s="109" t="str">
        <f>IF($A480="","",(VLOOKUP($A480,MATRIZASPECTOS[],18,FALSE)))</f>
        <v>Negativo</v>
      </c>
      <c r="I480" s="109" t="str">
        <f>IF(A480="","",(VLOOKUP(A480,MATRIZASPECTOS[],19,FALSE)))</f>
        <v>Biológico - biodiversidad</v>
      </c>
      <c r="J480" s="109" t="str">
        <f>IF(A480="","",(VLOOKUP(A480,MATRIZASPECTOS[],10,FALSE)))</f>
        <v>Normal</v>
      </c>
      <c r="K480" s="109" t="str">
        <f>IF($A480="","",(VLOOKUP($A480,MATRIZASPECTOS[],14,FALSE)))</f>
        <v>Movilización aérea</v>
      </c>
      <c r="L480" s="110" t="str">
        <f>IF($A480="","",(VLOOKUP($A480,MATRIZASPECTOS[],15,FALSE)))</f>
        <v>2. Movilización para el desarrollo de actividades</v>
      </c>
      <c r="M480" s="165">
        <f>IF($A480="","",(VLOOKUP($A480,MATRIZASPECTOS[],26,FALSE)))</f>
        <v>15</v>
      </c>
      <c r="N480" s="162">
        <f>IF($A480="","",(VLOOKUP($A480,MATRIZASPECTOS[],44,FALSE)))</f>
        <v>15</v>
      </c>
      <c r="O480" s="162">
        <f>IF($A480="","",(VLOOKUP($A480,MATRIZASPECTOS[],62,FALSE)))</f>
        <v>9</v>
      </c>
      <c r="P480" s="109"/>
      <c r="Q480" s="109"/>
      <c r="R480" s="226"/>
    </row>
    <row r="481" spans="1:18" ht="36.75" thickBot="1" x14ac:dyDescent="0.3">
      <c r="A481" s="15">
        <v>478</v>
      </c>
      <c r="B481" s="76" t="str">
        <f>IF(A481="","",(VLOOKUP(A481,MATRIZASPECTOS[],2,FALSE)))</f>
        <v>Evaluación, Control y Mejora</v>
      </c>
      <c r="C481" s="76" t="str">
        <f>IF(A481="","",(VLOOKUP(A481,MATRIZASPECTOS[],3,FALSE)))</f>
        <v>Consumo de materias primas e insumos</v>
      </c>
      <c r="D481" s="107" t="str">
        <f>IF(A481="","",(VLOOKUP(A481,MATRIZASPECTOS[],4,FALSE)))</f>
        <v>Agotamiento general de los recursos naturales</v>
      </c>
      <c r="E481" s="108" t="str">
        <f>IF(A481="","",(VLOOKUP(A481,MATRIZASPECTOS[],6,FALSE)))</f>
        <v>PAR</v>
      </c>
      <c r="F481" s="109" t="str">
        <f>IF($A481="","",(VLOOKUP($A481,MATRIZASPECTOS[],7,FALSE)))</f>
        <v>Sede Central - Bogotá</v>
      </c>
      <c r="G481" s="109" t="str">
        <f>IF($A481="","",(VLOOKUP($A481,MATRIZASPECTOS[],8,FALSE)))</f>
        <v>Torre 4 - Piso 10</v>
      </c>
      <c r="H481" s="109" t="str">
        <f>IF($A481="","",(VLOOKUP($A481,MATRIZASPECTOS[],18,FALSE)))</f>
        <v>Negativo</v>
      </c>
      <c r="I481" s="109" t="str">
        <f>IF(A481="","",(VLOOKUP(A481,MATRIZASPECTOS[],19,FALSE)))</f>
        <v>Biológico - biodiversidad</v>
      </c>
      <c r="J481" s="109" t="str">
        <f>IF(A481="","",(VLOOKUP(A481,MATRIZASPECTOS[],10,FALSE)))</f>
        <v>Normal</v>
      </c>
      <c r="K481" s="109" t="str">
        <f>IF($A481="","",(VLOOKUP($A481,MATRIZASPECTOS[],14,FALSE)))</f>
        <v>Computadores y perifericos</v>
      </c>
      <c r="L481" s="110" t="str">
        <f>IF($A481="","",(VLOOKUP($A481,MATRIZASPECTOS[],15,FALSE)))</f>
        <v>1. Adquisición y movilización de insumos y equipos</v>
      </c>
      <c r="M481" s="165">
        <f>IF($A481="","",(VLOOKUP($A481,MATRIZASPECTOS[],26,FALSE)))</f>
        <v>5</v>
      </c>
      <c r="N481" s="162">
        <f>IF($A481="","",(VLOOKUP($A481,MATRIZASPECTOS[],44,FALSE)))</f>
        <v>5</v>
      </c>
      <c r="O481" s="162">
        <f>IF($A481="","",(VLOOKUP($A481,MATRIZASPECTOS[],62,FALSE)))</f>
        <v>5</v>
      </c>
      <c r="P481" s="109"/>
      <c r="Q481" s="109"/>
      <c r="R481" s="226"/>
    </row>
    <row r="482" spans="1:18" ht="36.75" thickBot="1" x14ac:dyDescent="0.3">
      <c r="A482" s="15">
        <v>479</v>
      </c>
      <c r="B482" s="76" t="str">
        <f>IF(A482="","",(VLOOKUP(A482,MATRIZASPECTOS[],2,FALSE)))</f>
        <v>Evaluación, Control y Mejora</v>
      </c>
      <c r="C482" s="76" t="str">
        <f>IF(A482="","",(VLOOKUP(A482,MATRIZASPECTOS[],3,FALSE)))</f>
        <v>Consumo de materias primas e insumos</v>
      </c>
      <c r="D482" s="107" t="str">
        <f>IF(A482="","",(VLOOKUP(A482,MATRIZASPECTOS[],4,FALSE)))</f>
        <v>Agotamiento general de los recursos naturales</v>
      </c>
      <c r="E482" s="108" t="str">
        <f>IF(A482="","",(VLOOKUP(A482,MATRIZASPECTOS[],6,FALSE)))</f>
        <v>PAR</v>
      </c>
      <c r="F482" s="109" t="str">
        <f>IF($A482="","",(VLOOKUP($A482,MATRIZASPECTOS[],7,FALSE)))</f>
        <v>Sede Central - Bogotá</v>
      </c>
      <c r="G482" s="109" t="str">
        <f>IF($A482="","",(VLOOKUP($A482,MATRIZASPECTOS[],8,FALSE)))</f>
        <v>Torre 4 - Piso 10</v>
      </c>
      <c r="H482" s="109" t="str">
        <f>IF($A482="","",(VLOOKUP($A482,MATRIZASPECTOS[],18,FALSE)))</f>
        <v>Negativo</v>
      </c>
      <c r="I482" s="109" t="str">
        <f>IF(A482="","",(VLOOKUP(A482,MATRIZASPECTOS[],19,FALSE)))</f>
        <v>Biológico - biodiversidad</v>
      </c>
      <c r="J482" s="109" t="str">
        <f>IF(A482="","",(VLOOKUP(A482,MATRIZASPECTOS[],10,FALSE)))</f>
        <v>Normal</v>
      </c>
      <c r="K482" s="109" t="str">
        <f>IF($A482="","",(VLOOKUP($A482,MATRIZASPECTOS[],14,FALSE)))</f>
        <v>Mobiliario de oficina</v>
      </c>
      <c r="L482" s="110" t="str">
        <f>IF($A482="","",(VLOOKUP($A482,MATRIZASPECTOS[],15,FALSE)))</f>
        <v>1. Adquisición y movilización de insumos y equipos</v>
      </c>
      <c r="M482" s="165">
        <f>IF($A482="","",(VLOOKUP($A482,MATRIZASPECTOS[],26,FALSE)))</f>
        <v>3</v>
      </c>
      <c r="N482" s="162">
        <f>IF($A482="","",(VLOOKUP($A482,MATRIZASPECTOS[],44,FALSE)))</f>
        <v>3</v>
      </c>
      <c r="O482" s="162">
        <f>IF($A482="","",(VLOOKUP($A482,MATRIZASPECTOS[],62,FALSE)))</f>
        <v>3</v>
      </c>
      <c r="P482" s="109"/>
      <c r="Q482" s="109"/>
      <c r="R482" s="226"/>
    </row>
    <row r="483" spans="1:18" ht="26.25" thickBot="1" x14ac:dyDescent="0.3">
      <c r="A483" s="15">
        <v>480</v>
      </c>
      <c r="B483" s="76" t="str">
        <f>IF(A483="","",(VLOOKUP(A483,MATRIZASPECTOS[],2,FALSE)))</f>
        <v>Evaluación, Control y Mejora</v>
      </c>
      <c r="C483" s="76" t="str">
        <f>IF(A483="","",(VLOOKUP(A483,MATRIZASPECTOS[],3,FALSE)))</f>
        <v>Generación de empleo</v>
      </c>
      <c r="D483" s="107" t="str">
        <f>IF(A483="","",(VLOOKUP(A483,MATRIZASPECTOS[],4,FALSE)))</f>
        <v>Desarrollo económico y social</v>
      </c>
      <c r="E483" s="108" t="str">
        <f>IF(A483="","",(VLOOKUP(A483,MATRIZASPECTOS[],6,FALSE)))</f>
        <v>PAR</v>
      </c>
      <c r="F483" s="109" t="str">
        <f>IF($A483="","",(VLOOKUP($A483,MATRIZASPECTOS[],7,FALSE)))</f>
        <v>Sede Central - Bogotá</v>
      </c>
      <c r="G483" s="109" t="str">
        <f>IF($A483="","",(VLOOKUP($A483,MATRIZASPECTOS[],8,FALSE)))</f>
        <v>Torre 4 - Piso 10</v>
      </c>
      <c r="H483" s="109" t="str">
        <f>IF($A483="","",(VLOOKUP($A483,MATRIZASPECTOS[],18,FALSE)))</f>
        <v>Positivo</v>
      </c>
      <c r="I483" s="109" t="str">
        <f>IF(A483="","",(VLOOKUP(A483,MATRIZASPECTOS[],19,FALSE)))</f>
        <v>Sociocultural - social</v>
      </c>
      <c r="J483" s="109" t="str">
        <f>IF(A483="","",(VLOOKUP(A483,MATRIZASPECTOS[],10,FALSE)))</f>
        <v>Normal</v>
      </c>
      <c r="K483" s="109" t="str">
        <f>IF($A483="","",(VLOOKUP($A483,MATRIZASPECTOS[],14,FALSE)))</f>
        <v>Recurso humano</v>
      </c>
      <c r="L483" s="110" t="str">
        <f>IF($A483="","",(VLOOKUP($A483,MATRIZASPECTOS[],15,FALSE)))</f>
        <v>3.4. Desarrollo de actividades de seguimiento y medición</v>
      </c>
      <c r="M483" s="165">
        <f>IF($A483="","",(VLOOKUP($A483,MATRIZASPECTOS[],26,FALSE)))</f>
        <v>15</v>
      </c>
      <c r="N483" s="162">
        <f>IF($A483="","",(VLOOKUP($A483,MATRIZASPECTOS[],44,FALSE)))</f>
        <v>15</v>
      </c>
      <c r="O483" s="162">
        <f>IF($A483="","",(VLOOKUP($A483,MATRIZASPECTOS[],62,FALSE)))</f>
        <v>15</v>
      </c>
      <c r="P483" s="109"/>
      <c r="Q483" s="109"/>
      <c r="R483" s="226"/>
    </row>
    <row r="484" spans="1:18" ht="36.75" thickBot="1" x14ac:dyDescent="0.3">
      <c r="A484" s="15">
        <v>481</v>
      </c>
      <c r="B484" s="76" t="str">
        <f>IF(A484="","",(VLOOKUP(A484,MATRIZASPECTOS[],2,FALSE)))</f>
        <v>Evaluación, Control y Mejora</v>
      </c>
      <c r="C484" s="76" t="str">
        <f>IF(A484="","",(VLOOKUP(A484,MATRIZASPECTOS[],3,FALSE)))</f>
        <v>Generación de vertimientos</v>
      </c>
      <c r="D484" s="107" t="str">
        <f>IF(A484="","",(VLOOKUP(A484,MATRIZASPECTOS[],4,FALSE)))</f>
        <v>Contaminación por descarga de aguas residuales domésticas</v>
      </c>
      <c r="E484" s="108" t="str">
        <f>IF(A484="","",(VLOOKUP(A484,MATRIZASPECTOS[],6,FALSE)))</f>
        <v>PAR</v>
      </c>
      <c r="F484" s="109" t="str">
        <f>IF($A484="","",(VLOOKUP($A484,MATRIZASPECTOS[],7,FALSE)))</f>
        <v>Sede Central - Bogotá</v>
      </c>
      <c r="G484" s="109" t="str">
        <f>IF($A484="","",(VLOOKUP($A484,MATRIZASPECTOS[],8,FALSE)))</f>
        <v>Torre 4 - Piso 10</v>
      </c>
      <c r="H484" s="109" t="str">
        <f>IF($A484="","",(VLOOKUP($A484,MATRIZASPECTOS[],18,FALSE)))</f>
        <v>Negativo</v>
      </c>
      <c r="I484" s="109" t="str">
        <f>IF(A484="","",(VLOOKUP(A484,MATRIZASPECTOS[],19,FALSE)))</f>
        <v>Hidrológico - agua</v>
      </c>
      <c r="J484" s="109" t="str">
        <f>IF(A484="","",(VLOOKUP(A484,MATRIZASPECTOS[],10,FALSE)))</f>
        <v>Normal</v>
      </c>
      <c r="K484" s="109" t="str">
        <f>IF($A484="","",(VLOOKUP($A484,MATRIZASPECTOS[],14,FALSE)))</f>
        <v>Aguas residuales domésticas</v>
      </c>
      <c r="L484" s="110" t="str">
        <f>IF($A484="","",(VLOOKUP($A484,MATRIZASPECTOS[],15,FALSE)))</f>
        <v>3.4. Desarrollo de actividades de seguimiento y medición</v>
      </c>
      <c r="M484" s="165">
        <f>IF($A484="","",(VLOOKUP($A484,MATRIZASPECTOS[],26,FALSE)))</f>
        <v>15</v>
      </c>
      <c r="N484" s="162">
        <f>IF($A484="","",(VLOOKUP($A484,MATRIZASPECTOS[],44,FALSE)))</f>
        <v>15</v>
      </c>
      <c r="O484" s="162">
        <f>IF($A484="","",(VLOOKUP($A484,MATRIZASPECTOS[],62,FALSE)))</f>
        <v>3</v>
      </c>
      <c r="P484" s="109"/>
      <c r="Q484" s="109"/>
      <c r="R484" s="226"/>
    </row>
    <row r="485" spans="1:18" ht="27.75" thickBot="1" x14ac:dyDescent="0.3">
      <c r="A485" s="15">
        <v>482</v>
      </c>
      <c r="B485" s="76" t="str">
        <f>IF(A485="","",(VLOOKUP(A485,MATRIZASPECTOS[],2,FALSE)))</f>
        <v>Evaluación, Control y Mejora</v>
      </c>
      <c r="C485" s="76" t="str">
        <f>IF(A485="","",(VLOOKUP(A485,MATRIZASPECTOS[],3,FALSE)))</f>
        <v>Generación de residuos</v>
      </c>
      <c r="D485" s="107" t="str">
        <f>IF(A485="","",(VLOOKUP(A485,MATRIZASPECTOS[],4,FALSE)))</f>
        <v>Contaminación por generación de residuos ordinarios</v>
      </c>
      <c r="E485" s="108" t="str">
        <f>IF(A485="","",(VLOOKUP(A485,MATRIZASPECTOS[],6,FALSE)))</f>
        <v>PAR</v>
      </c>
      <c r="F485" s="109" t="str">
        <f>IF($A485="","",(VLOOKUP($A485,MATRIZASPECTOS[],7,FALSE)))</f>
        <v>Sede Central - Bogotá</v>
      </c>
      <c r="G485" s="109" t="str">
        <f>IF($A485="","",(VLOOKUP($A485,MATRIZASPECTOS[],8,FALSE)))</f>
        <v>Torre 4 - Piso 10</v>
      </c>
      <c r="H485" s="109" t="str">
        <f>IF($A485="","",(VLOOKUP($A485,MATRIZASPECTOS[],18,FALSE)))</f>
        <v>Negativo</v>
      </c>
      <c r="I485" s="109" t="str">
        <f>IF(A485="","",(VLOOKUP(A485,MATRIZASPECTOS[],19,FALSE)))</f>
        <v>Geológico - suelo</v>
      </c>
      <c r="J485" s="109" t="str">
        <f>IF(A485="","",(VLOOKUP(A485,MATRIZASPECTOS[],10,FALSE)))</f>
        <v>Normal</v>
      </c>
      <c r="K485" s="109" t="str">
        <f>IF($A485="","",(VLOOKUP($A485,MATRIZASPECTOS[],14,FALSE)))</f>
        <v>Residuos ordinarios</v>
      </c>
      <c r="L485" s="110" t="str">
        <f>IF($A485="","",(VLOOKUP($A485,MATRIZASPECTOS[],15,FALSE)))</f>
        <v>3.4. Desarrollo de actividades de seguimiento y medición</v>
      </c>
      <c r="M485" s="165">
        <f>IF($A485="","",(VLOOKUP($A485,MATRIZASPECTOS[],26,FALSE)))</f>
        <v>25</v>
      </c>
      <c r="N485" s="162">
        <f>IF($A485="","",(VLOOKUP($A485,MATRIZASPECTOS[],44,FALSE)))</f>
        <v>19.072164948453608</v>
      </c>
      <c r="O485" s="162">
        <f>IF($A485="","",(VLOOKUP($A485,MATRIZASPECTOS[],62,FALSE)))</f>
        <v>6.2956735977634128</v>
      </c>
      <c r="P485" s="109"/>
      <c r="Q485" s="109"/>
      <c r="R485" s="226"/>
    </row>
    <row r="486" spans="1:18" ht="51.75" thickBot="1" x14ac:dyDescent="0.3">
      <c r="A486" s="15">
        <v>483</v>
      </c>
      <c r="B486" s="76" t="str">
        <f>IF(A486="","",(VLOOKUP(A486,MATRIZASPECTOS[],2,FALSE)))</f>
        <v>Evaluación, Control y Mejora</v>
      </c>
      <c r="C486" s="76" t="str">
        <f>IF(A486="","",(VLOOKUP(A486,MATRIZASPECTOS[],3,FALSE)))</f>
        <v>Generación de residuos</v>
      </c>
      <c r="D486" s="107" t="str">
        <f>IF(A486="","",(VLOOKUP(A486,MATRIZASPECTOS[],4,FALSE)))</f>
        <v>Aprovechamiento de residuos reutilizables</v>
      </c>
      <c r="E486" s="108" t="str">
        <f>IF(A486="","",(VLOOKUP(A486,MATRIZASPECTOS[],6,FALSE)))</f>
        <v>PAR</v>
      </c>
      <c r="F486" s="109" t="str">
        <f>IF($A486="","",(VLOOKUP($A486,MATRIZASPECTOS[],7,FALSE)))</f>
        <v>Sede Central - Bogotá</v>
      </c>
      <c r="G486" s="109" t="str">
        <f>IF($A486="","",(VLOOKUP($A486,MATRIZASPECTOS[],8,FALSE)))</f>
        <v>Torre 4 - Piso 10</v>
      </c>
      <c r="H486" s="109" t="str">
        <f>IF($A486="","",(VLOOKUP($A486,MATRIZASPECTOS[],18,FALSE)))</f>
        <v>Positivo</v>
      </c>
      <c r="I486" s="109" t="str">
        <f>IF(A486="","",(VLOOKUP(A486,MATRIZASPECTOS[],19,FALSE)))</f>
        <v>Geológico - suelo</v>
      </c>
      <c r="J486" s="109" t="str">
        <f>IF(A486="","",(VLOOKUP(A486,MATRIZASPECTOS[],10,FALSE)))</f>
        <v>Normal</v>
      </c>
      <c r="K486" s="109" t="str">
        <f>IF($A486="","",(VLOOKUP($A486,MATRIZASPECTOS[],14,FALSE)))</f>
        <v>Residuos reutilizables (papel, cartón, vidrio, plástico rigido, plástico flexible)</v>
      </c>
      <c r="L486" s="110" t="str">
        <f>IF($A486="","",(VLOOKUP($A486,MATRIZASPECTOS[],15,FALSE)))</f>
        <v>3.4. Desarrollo de actividades de seguimiento y medición</v>
      </c>
      <c r="M486" s="165">
        <f>IF($A486="","",(VLOOKUP($A486,MATRIZASPECTOS[],26,FALSE)))</f>
        <v>15</v>
      </c>
      <c r="N486" s="162">
        <f>IF($A486="","",(VLOOKUP($A486,MATRIZASPECTOS[],44,FALSE)))</f>
        <v>15</v>
      </c>
      <c r="O486" s="162">
        <f>IF($A486="","",(VLOOKUP($A486,MATRIZASPECTOS[],62,FALSE)))</f>
        <v>9</v>
      </c>
      <c r="P486" s="109"/>
      <c r="Q486" s="109"/>
      <c r="R486" s="226"/>
    </row>
    <row r="487" spans="1:18" ht="39" thickBot="1" x14ac:dyDescent="0.3">
      <c r="A487" s="15">
        <v>484</v>
      </c>
      <c r="B487" s="76" t="str">
        <f>IF(A487="","",(VLOOKUP(A487,MATRIZASPECTOS[],2,FALSE)))</f>
        <v>Evaluación, Control y Mejora</v>
      </c>
      <c r="C487" s="76" t="str">
        <f>IF(A487="","",(VLOOKUP(A487,MATRIZASPECTOS[],3,FALSE)))</f>
        <v>Generación de residuos</v>
      </c>
      <c r="D487" s="107" t="str">
        <f>IF(A487="","",(VLOOKUP(A487,MATRIZASPECTOS[],4,FALSE)))</f>
        <v>Aprovechamiento de residuos recuperables</v>
      </c>
      <c r="E487" s="108" t="str">
        <f>IF(A487="","",(VLOOKUP(A487,MATRIZASPECTOS[],6,FALSE)))</f>
        <v>PAR</v>
      </c>
      <c r="F487" s="109" t="str">
        <f>IF($A487="","",(VLOOKUP($A487,MATRIZASPECTOS[],7,FALSE)))</f>
        <v>Sede Central - Bogotá</v>
      </c>
      <c r="G487" s="109" t="str">
        <f>IF($A487="","",(VLOOKUP($A487,MATRIZASPECTOS[],8,FALSE)))</f>
        <v>Torre 4 - Piso 10</v>
      </c>
      <c r="H487" s="109" t="str">
        <f>IF($A487="","",(VLOOKUP($A487,MATRIZASPECTOS[],18,FALSE)))</f>
        <v>Positivo</v>
      </c>
      <c r="I487" s="109" t="str">
        <f>IF(A487="","",(VLOOKUP(A487,MATRIZASPECTOS[],19,FALSE)))</f>
        <v>Geológico - suelo</v>
      </c>
      <c r="J487" s="109" t="str">
        <f>IF(A487="","",(VLOOKUP(A487,MATRIZASPECTOS[],10,FALSE)))</f>
        <v>Normal</v>
      </c>
      <c r="K487" s="109" t="str">
        <f>IF($A487="","",(VLOOKUP($A487,MATRIZASPECTOS[],14,FALSE)))</f>
        <v>Residuos recuperables (aleaciones de distintos metales)</v>
      </c>
      <c r="L487" s="110" t="str">
        <f>IF($A487="","",(VLOOKUP($A487,MATRIZASPECTOS[],15,FALSE)))</f>
        <v>3.4. Desarrollo de actividades de seguimiento y medición</v>
      </c>
      <c r="M487" s="165">
        <f>IF($A487="","",(VLOOKUP($A487,MATRIZASPECTOS[],26,FALSE)))</f>
        <v>15</v>
      </c>
      <c r="N487" s="162">
        <f>IF($A487="","",(VLOOKUP($A487,MATRIZASPECTOS[],44,FALSE)))</f>
        <v>15</v>
      </c>
      <c r="O487" s="162">
        <f>IF($A487="","",(VLOOKUP($A487,MATRIZASPECTOS[],62,FALSE)))</f>
        <v>9</v>
      </c>
      <c r="P487" s="109"/>
      <c r="Q487" s="109"/>
      <c r="R487" s="226"/>
    </row>
    <row r="488" spans="1:18" ht="45.75" thickBot="1" x14ac:dyDescent="0.3">
      <c r="A488" s="15">
        <v>485</v>
      </c>
      <c r="B488" s="76" t="str">
        <f>IF(A488="","",(VLOOKUP(A488,MATRIZASPECTOS[],2,FALSE)))</f>
        <v>Evaluación, Control y Mejora</v>
      </c>
      <c r="C488" s="76" t="str">
        <f>IF(A488="","",(VLOOKUP(A488,MATRIZASPECTOS[],3,FALSE)))</f>
        <v>Generación de residuos</v>
      </c>
      <c r="D488" s="107" t="str">
        <f>IF(A488="","",(VLOOKUP(A488,MATRIZASPECTOS[],4,FALSE)))</f>
        <v>Contaminación por generación de residuos de aparatos eléctricos y electrónicos</v>
      </c>
      <c r="E488" s="108" t="str">
        <f>IF(A488="","",(VLOOKUP(A488,MATRIZASPECTOS[],6,FALSE)))</f>
        <v>PAR</v>
      </c>
      <c r="F488" s="109" t="str">
        <f>IF($A488="","",(VLOOKUP($A488,MATRIZASPECTOS[],7,FALSE)))</f>
        <v>Sede Central - Bogotá</v>
      </c>
      <c r="G488" s="109" t="str">
        <f>IF($A488="","",(VLOOKUP($A488,MATRIZASPECTOS[],8,FALSE)))</f>
        <v>Torre 4 - Piso 10</v>
      </c>
      <c r="H488" s="109" t="str">
        <f>IF($A488="","",(VLOOKUP($A488,MATRIZASPECTOS[],18,FALSE)))</f>
        <v>Negativo</v>
      </c>
      <c r="I488" s="109" t="str">
        <f>IF(A488="","",(VLOOKUP(A488,MATRIZASPECTOS[],19,FALSE)))</f>
        <v>Geológico - suelo</v>
      </c>
      <c r="J488" s="109" t="str">
        <f>IF(A488="","",(VLOOKUP(A488,MATRIZASPECTOS[],10,FALSE)))</f>
        <v>Normal</v>
      </c>
      <c r="K488" s="109" t="str">
        <f>IF($A488="","",(VLOOKUP($A488,MATRIZASPECTOS[],14,FALSE)))</f>
        <v>Residuos de aparatos eléctricos y electrónicos</v>
      </c>
      <c r="L488" s="110" t="str">
        <f>IF($A488="","",(VLOOKUP($A488,MATRIZASPECTOS[],15,FALSE)))</f>
        <v>3.4. Desarrollo de actividades de seguimiento y medición</v>
      </c>
      <c r="M488" s="165">
        <f>IF($A488="","",(VLOOKUP($A488,MATRIZASPECTOS[],26,FALSE)))</f>
        <v>25</v>
      </c>
      <c r="N488" s="162">
        <f>IF($A488="","",(VLOOKUP($A488,MATRIZASPECTOS[],44,FALSE)))</f>
        <v>25</v>
      </c>
      <c r="O488" s="162">
        <f>IF($A488="","",(VLOOKUP($A488,MATRIZASPECTOS[],62,FALSE)))</f>
        <v>25</v>
      </c>
      <c r="P488" s="109"/>
      <c r="Q488" s="109"/>
      <c r="R488" s="226"/>
    </row>
    <row r="489" spans="1:18" ht="27.75" thickBot="1" x14ac:dyDescent="0.3">
      <c r="A489" s="15">
        <v>486</v>
      </c>
      <c r="B489" s="76" t="str">
        <f>IF(A489="","",(VLOOKUP(A489,MATRIZASPECTOS[],2,FALSE)))</f>
        <v>Evaluación, Control y Mejora</v>
      </c>
      <c r="C489" s="76" t="str">
        <f>IF(A489="","",(VLOOKUP(A489,MATRIZASPECTOS[],3,FALSE)))</f>
        <v>Generación de emisiones</v>
      </c>
      <c r="D489" s="107" t="str">
        <f>IF(A489="","",(VLOOKUP(A489,MATRIZASPECTOS[],4,FALSE)))</f>
        <v>Contaminación por emisión de varios agentes clasificados</v>
      </c>
      <c r="E489" s="108" t="str">
        <f>IF(A489="","",(VLOOKUP(A489,MATRIZASPECTOS[],6,FALSE)))</f>
        <v>PAR</v>
      </c>
      <c r="F489" s="109" t="str">
        <f>IF($A489="","",(VLOOKUP($A489,MATRIZASPECTOS[],7,FALSE)))</f>
        <v>Sede Central - Bogotá</v>
      </c>
      <c r="G489" s="109" t="str">
        <f>IF($A489="","",(VLOOKUP($A489,MATRIZASPECTOS[],8,FALSE)))</f>
        <v>Torre 4 - Piso 10</v>
      </c>
      <c r="H489" s="109" t="str">
        <f>IF($A489="","",(VLOOKUP($A489,MATRIZASPECTOS[],18,FALSE)))</f>
        <v>Negativo</v>
      </c>
      <c r="I489" s="109" t="str">
        <f>IF(A489="","",(VLOOKUP(A489,MATRIZASPECTOS[],19,FALSE)))</f>
        <v>Atmosférico - aire</v>
      </c>
      <c r="J489" s="109" t="str">
        <f>IF(A489="","",(VLOOKUP(A489,MATRIZASPECTOS[],10,FALSE)))</f>
        <v>Normal</v>
      </c>
      <c r="K489" s="109" t="str">
        <f>IF($A489="","",(VLOOKUP($A489,MATRIZASPECTOS[],14,FALSE)))</f>
        <v>Emisión por combustión de transporte terrestre</v>
      </c>
      <c r="L489" s="110" t="str">
        <f>IF($A489="","",(VLOOKUP($A489,MATRIZASPECTOS[],15,FALSE)))</f>
        <v>3.4. Desarrollo de actividades de seguimiento y medición</v>
      </c>
      <c r="M489" s="165">
        <f>IF($A489="","",(VLOOKUP($A489,MATRIZASPECTOS[],26,FALSE)))</f>
        <v>15</v>
      </c>
      <c r="N489" s="162">
        <f>IF($A489="","",(VLOOKUP($A489,MATRIZASPECTOS[],44,FALSE)))</f>
        <v>15</v>
      </c>
      <c r="O489" s="162">
        <f>IF($A489="","",(VLOOKUP($A489,MATRIZASPECTOS[],62,FALSE)))</f>
        <v>9</v>
      </c>
      <c r="P489" s="109"/>
      <c r="Q489" s="109"/>
      <c r="R489" s="226"/>
    </row>
    <row r="490" spans="1:18" ht="27.75" thickBot="1" x14ac:dyDescent="0.3">
      <c r="A490" s="15">
        <v>487</v>
      </c>
      <c r="B490" s="76" t="str">
        <f>IF(A490="","",(VLOOKUP(A490,MATRIZASPECTOS[],2,FALSE)))</f>
        <v>Evaluación, Control y Mejora</v>
      </c>
      <c r="C490" s="76" t="str">
        <f>IF(A490="","",(VLOOKUP(A490,MATRIZASPECTOS[],3,FALSE)))</f>
        <v>Generación de emisiones</v>
      </c>
      <c r="D490" s="107" t="str">
        <f>IF(A490="","",(VLOOKUP(A490,MATRIZASPECTOS[],4,FALSE)))</f>
        <v>Contaminación por emisión de varios agentes clasificados</v>
      </c>
      <c r="E490" s="108" t="str">
        <f>IF(A490="","",(VLOOKUP(A490,MATRIZASPECTOS[],6,FALSE)))</f>
        <v>PAR</v>
      </c>
      <c r="F490" s="109" t="str">
        <f>IF($A490="","",(VLOOKUP($A490,MATRIZASPECTOS[],7,FALSE)))</f>
        <v>Sede Central - Bogotá</v>
      </c>
      <c r="G490" s="109" t="str">
        <f>IF($A490="","",(VLOOKUP($A490,MATRIZASPECTOS[],8,FALSE)))</f>
        <v>Torre 4 - Piso 10</v>
      </c>
      <c r="H490" s="109" t="str">
        <f>IF($A490="","",(VLOOKUP($A490,MATRIZASPECTOS[],18,FALSE)))</f>
        <v>Negativo</v>
      </c>
      <c r="I490" s="109" t="str">
        <f>IF(A490="","",(VLOOKUP(A490,MATRIZASPECTOS[],19,FALSE)))</f>
        <v>Atmosférico - aire</v>
      </c>
      <c r="J490" s="109" t="str">
        <f>IF(A490="","",(VLOOKUP(A490,MATRIZASPECTOS[],10,FALSE)))</f>
        <v>Normal</v>
      </c>
      <c r="K490" s="109" t="str">
        <f>IF($A490="","",(VLOOKUP($A490,MATRIZASPECTOS[],14,FALSE)))</f>
        <v>Emisión por combustión de transporte aereo</v>
      </c>
      <c r="L490" s="110" t="str">
        <f>IF($A490="","",(VLOOKUP($A490,MATRIZASPECTOS[],15,FALSE)))</f>
        <v>3.4. Desarrollo de actividades de seguimiento y medición</v>
      </c>
      <c r="M490" s="165">
        <f>IF($A490="","",(VLOOKUP($A490,MATRIZASPECTOS[],26,FALSE)))</f>
        <v>15</v>
      </c>
      <c r="N490" s="162">
        <f>IF($A490="","",(VLOOKUP($A490,MATRIZASPECTOS[],44,FALSE)))</f>
        <v>15</v>
      </c>
      <c r="O490" s="162">
        <f>IF($A490="","",(VLOOKUP($A490,MATRIZASPECTOS[],62,FALSE)))</f>
        <v>9</v>
      </c>
      <c r="P490" s="109"/>
      <c r="Q490" s="109"/>
      <c r="R490" s="226"/>
    </row>
    <row r="491" spans="1:18" ht="39" thickBot="1" x14ac:dyDescent="0.3">
      <c r="A491" s="15">
        <v>488</v>
      </c>
      <c r="B491" s="76" t="str">
        <f>IF(A491="","",(VLOOKUP(A491,MATRIZASPECTOS[],2,FALSE)))</f>
        <v>Evaluación, Control y Mejora</v>
      </c>
      <c r="C491" s="76" t="str">
        <f>IF(A491="","",(VLOOKUP(A491,MATRIZASPECTOS[],3,FALSE)))</f>
        <v>Consumo de materias primas e insumos</v>
      </c>
      <c r="D491" s="107" t="str">
        <f>IF(A491="","",(VLOOKUP(A491,MATRIZASPECTOS[],4,FALSE)))</f>
        <v>Agotamiento de los recursos naturales no renovables</v>
      </c>
      <c r="E491" s="108" t="str">
        <f>IF(A491="","",(VLOOKUP(A491,MATRIZASPECTOS[],6,FALSE)))</f>
        <v>PAR</v>
      </c>
      <c r="F491" s="109" t="str">
        <f>IF($A491="","",(VLOOKUP($A491,MATRIZASPECTOS[],7,FALSE)))</f>
        <v>Sede Central - Bogotá</v>
      </c>
      <c r="G491" s="109" t="str">
        <f>IF($A491="","",(VLOOKUP($A491,MATRIZASPECTOS[],8,FALSE)))</f>
        <v>Torre 4 - Piso 10</v>
      </c>
      <c r="H491" s="109" t="str">
        <f>IF($A491="","",(VLOOKUP($A491,MATRIZASPECTOS[],18,FALSE)))</f>
        <v>Negativo</v>
      </c>
      <c r="I491" s="109" t="str">
        <f>IF(A491="","",(VLOOKUP(A491,MATRIZASPECTOS[],19,FALSE)))</f>
        <v>Biológico - biodiversidad</v>
      </c>
      <c r="J491" s="109" t="str">
        <f>IF(A491="","",(VLOOKUP(A491,MATRIZASPECTOS[],10,FALSE)))</f>
        <v>Anormal</v>
      </c>
      <c r="K491" s="109" t="str">
        <f>IF($A491="","",(VLOOKUP($A491,MATRIZASPECTOS[],14,FALSE)))</f>
        <v>Combustible para planta generadora de energía eléctrica</v>
      </c>
      <c r="L491" s="110" t="str">
        <f>IF($A491="","",(VLOOKUP($A491,MATRIZASPECTOS[],15,FALSE)))</f>
        <v>3.4. Desarrollo de actividades de seguimiento y medición</v>
      </c>
      <c r="M491" s="165">
        <f>IF($A491="","",(VLOOKUP($A491,MATRIZASPECTOS[],26,FALSE)))</f>
        <v>9</v>
      </c>
      <c r="N491" s="162">
        <f>IF($A491="","",(VLOOKUP($A491,MATRIZASPECTOS[],44,FALSE)))</f>
        <v>9</v>
      </c>
      <c r="O491" s="162">
        <f>IF($A491="","",(VLOOKUP($A491,MATRIZASPECTOS[],62,FALSE)))</f>
        <v>9</v>
      </c>
      <c r="P491" s="109"/>
      <c r="Q491" s="109"/>
      <c r="R491" s="226"/>
    </row>
    <row r="492" spans="1:18" ht="39" thickBot="1" x14ac:dyDescent="0.3">
      <c r="A492" s="15">
        <v>489</v>
      </c>
      <c r="B492" s="76" t="str">
        <f>IF(A492="","",(VLOOKUP(A492,MATRIZASPECTOS[],2,FALSE)))</f>
        <v>Evaluación, Control y Mejora</v>
      </c>
      <c r="C492" s="76" t="str">
        <f>IF(A492="","",(VLOOKUP(A492,MATRIZASPECTOS[],3,FALSE)))</f>
        <v>Generación de emisiones</v>
      </c>
      <c r="D492" s="107" t="str">
        <f>IF(A492="","",(VLOOKUP(A492,MATRIZASPECTOS[],4,FALSE)))</f>
        <v>Contaminación por emisión de contaminantes criterio</v>
      </c>
      <c r="E492" s="108" t="str">
        <f>IF(A492="","",(VLOOKUP(A492,MATRIZASPECTOS[],6,FALSE)))</f>
        <v>PAR</v>
      </c>
      <c r="F492" s="109" t="str">
        <f>IF($A492="","",(VLOOKUP($A492,MATRIZASPECTOS[],7,FALSE)))</f>
        <v>Sede Central - Bogotá</v>
      </c>
      <c r="G492" s="109" t="str">
        <f>IF($A492="","",(VLOOKUP($A492,MATRIZASPECTOS[],8,FALSE)))</f>
        <v>Torre 4 - Piso 10</v>
      </c>
      <c r="H492" s="109" t="str">
        <f>IF($A492="","",(VLOOKUP($A492,MATRIZASPECTOS[],18,FALSE)))</f>
        <v>Negativo</v>
      </c>
      <c r="I492" s="109" t="str">
        <f>IF(A492="","",(VLOOKUP(A492,MATRIZASPECTOS[],19,FALSE)))</f>
        <v>Atmosférico - aire</v>
      </c>
      <c r="J492" s="109" t="str">
        <f>IF(A492="","",(VLOOKUP(A492,MATRIZASPECTOS[],10,FALSE)))</f>
        <v>Anormal</v>
      </c>
      <c r="K492" s="109" t="str">
        <f>IF($A492="","",(VLOOKUP($A492,MATRIZASPECTOS[],14,FALSE)))</f>
        <v>Emisión por combustión de planta generadora de energía eléctrica</v>
      </c>
      <c r="L492" s="110" t="str">
        <f>IF($A492="","",(VLOOKUP($A492,MATRIZASPECTOS[],15,FALSE)))</f>
        <v>3.4. Desarrollo de actividades de seguimiento y medición</v>
      </c>
      <c r="M492" s="165">
        <f>IF($A492="","",(VLOOKUP($A492,MATRIZASPECTOS[],26,FALSE)))</f>
        <v>9</v>
      </c>
      <c r="N492" s="162">
        <f>IF($A492="","",(VLOOKUP($A492,MATRIZASPECTOS[],44,FALSE)))</f>
        <v>9</v>
      </c>
      <c r="O492" s="162">
        <f>IF($A492="","",(VLOOKUP($A492,MATRIZASPECTOS[],62,FALSE)))</f>
        <v>9</v>
      </c>
      <c r="P492" s="109"/>
      <c r="Q492" s="109"/>
      <c r="R492" s="226"/>
    </row>
    <row r="493" spans="1:18" ht="39" thickBot="1" x14ac:dyDescent="0.3">
      <c r="A493" s="15">
        <v>490</v>
      </c>
      <c r="B493" s="76" t="str">
        <f>IF(A493="","",(VLOOKUP(A493,MATRIZASPECTOS[],2,FALSE)))</f>
        <v>Evaluación, Control y Mejora</v>
      </c>
      <c r="C493" s="76" t="str">
        <f>IF(A493="","",(VLOOKUP(A493,MATRIZASPECTOS[],3,FALSE)))</f>
        <v>Generación de emisiones</v>
      </c>
      <c r="D493" s="107" t="str">
        <f>IF(A493="","",(VLOOKUP(A493,MATRIZASPECTOS[],4,FALSE)))</f>
        <v>Contaminación por emisión de ruido</v>
      </c>
      <c r="E493" s="108" t="str">
        <f>IF(A493="","",(VLOOKUP(A493,MATRIZASPECTOS[],6,FALSE)))</f>
        <v>PAR</v>
      </c>
      <c r="F493" s="109" t="str">
        <f>IF($A493="","",(VLOOKUP($A493,MATRIZASPECTOS[],7,FALSE)))</f>
        <v>Sede Central - Bogotá</v>
      </c>
      <c r="G493" s="109" t="str">
        <f>IF($A493="","",(VLOOKUP($A493,MATRIZASPECTOS[],8,FALSE)))</f>
        <v>Torre 4 - Piso 10</v>
      </c>
      <c r="H493" s="109" t="str">
        <f>IF($A493="","",(VLOOKUP($A493,MATRIZASPECTOS[],18,FALSE)))</f>
        <v>Negativo</v>
      </c>
      <c r="I493" s="109" t="str">
        <f>IF(A493="","",(VLOOKUP(A493,MATRIZASPECTOS[],19,FALSE)))</f>
        <v>Atmosférico - aire</v>
      </c>
      <c r="J493" s="109" t="str">
        <f>IF(A493="","",(VLOOKUP(A493,MATRIZASPECTOS[],10,FALSE)))</f>
        <v>Anormal</v>
      </c>
      <c r="K493" s="109" t="str">
        <f>IF($A493="","",(VLOOKUP($A493,MATRIZASPECTOS[],14,FALSE)))</f>
        <v>Ruido por funcionamiento de planta generadora de energía eléctrica</v>
      </c>
      <c r="L493" s="110" t="str">
        <f>IF($A493="","",(VLOOKUP($A493,MATRIZASPECTOS[],15,FALSE)))</f>
        <v>3.4. Desarrollo de actividades de seguimiento y medición</v>
      </c>
      <c r="M493" s="165">
        <f>IF($A493="","",(VLOOKUP($A493,MATRIZASPECTOS[],26,FALSE)))</f>
        <v>3</v>
      </c>
      <c r="N493" s="162">
        <f>IF($A493="","",(VLOOKUP($A493,MATRIZASPECTOS[],44,FALSE)))</f>
        <v>3</v>
      </c>
      <c r="O493" s="162">
        <f>IF($A493="","",(VLOOKUP($A493,MATRIZASPECTOS[],62,FALSE)))</f>
        <v>3</v>
      </c>
      <c r="P493" s="109"/>
      <c r="Q493" s="109"/>
      <c r="R493" s="226"/>
    </row>
    <row r="494" spans="1:18" ht="27.75" thickBot="1" x14ac:dyDescent="0.3">
      <c r="A494" s="15">
        <v>491</v>
      </c>
      <c r="B494" s="76" t="str">
        <f>IF(A494="","",(VLOOKUP(A494,MATRIZASPECTOS[],2,FALSE)))</f>
        <v>Evaluación, Control y Mejora</v>
      </c>
      <c r="C494" s="76" t="str">
        <f>IF(A494="","",(VLOOKUP(A494,MATRIZASPECTOS[],3,FALSE)))</f>
        <v>Generación de residuos</v>
      </c>
      <c r="D494" s="107" t="str">
        <f>IF(A494="","",(VLOOKUP(A494,MATRIZASPECTOS[],4,FALSE)))</f>
        <v>Contaminación por generación de residuos ordinarios</v>
      </c>
      <c r="E494" s="108" t="str">
        <f>IF(A494="","",(VLOOKUP(A494,MATRIZASPECTOS[],6,FALSE)))</f>
        <v>PAR</v>
      </c>
      <c r="F494" s="109" t="str">
        <f>IF($A494="","",(VLOOKUP($A494,MATRIZASPECTOS[],7,FALSE)))</f>
        <v>Sede Central - Bogotá</v>
      </c>
      <c r="G494" s="109" t="str">
        <f>IF($A494="","",(VLOOKUP($A494,MATRIZASPECTOS[],8,FALSE)))</f>
        <v>Torre 4 - Piso 10</v>
      </c>
      <c r="H494" s="109" t="str">
        <f>IF($A494="","",(VLOOKUP($A494,MATRIZASPECTOS[],18,FALSE)))</f>
        <v>Negativo</v>
      </c>
      <c r="I494" s="109" t="str">
        <f>IF(A494="","",(VLOOKUP(A494,MATRIZASPECTOS[],19,FALSE)))</f>
        <v>Geológico - suelo</v>
      </c>
      <c r="J494" s="109" t="str">
        <f>IF(A494="","",(VLOOKUP(A494,MATRIZASPECTOS[],10,FALSE)))</f>
        <v>Anormal</v>
      </c>
      <c r="K494" s="109" t="str">
        <f>IF($A494="","",(VLOOKUP($A494,MATRIZASPECTOS[],14,FALSE)))</f>
        <v>Residuos ordinarios</v>
      </c>
      <c r="L494" s="110" t="str">
        <f>IF($A494="","",(VLOOKUP($A494,MATRIZASPECTOS[],15,FALSE)))</f>
        <v>3.4. Desarrollo de actividades de seguimiento y medición</v>
      </c>
      <c r="M494" s="165">
        <f>IF($A494="","",(VLOOKUP($A494,MATRIZASPECTOS[],26,FALSE)))</f>
        <v>25</v>
      </c>
      <c r="N494" s="162">
        <f>IF($A494="","",(VLOOKUP($A494,MATRIZASPECTOS[],44,FALSE)))</f>
        <v>19.072164948453608</v>
      </c>
      <c r="O494" s="162">
        <f>IF($A494="","",(VLOOKUP($A494,MATRIZASPECTOS[],62,FALSE)))</f>
        <v>6.2956735977634128</v>
      </c>
      <c r="P494" s="109"/>
      <c r="Q494" s="109"/>
      <c r="R494" s="226"/>
    </row>
    <row r="495" spans="1:18" ht="27.75" thickBot="1" x14ac:dyDescent="0.3">
      <c r="A495" s="15">
        <v>492</v>
      </c>
      <c r="B495" s="76" t="str">
        <f>IF(A495="","",(VLOOKUP(A495,MATRIZASPECTOS[],2,FALSE)))</f>
        <v>Evaluación, Control y Mejora</v>
      </c>
      <c r="C495" s="76" t="str">
        <f>IF(A495="","",(VLOOKUP(A495,MATRIZASPECTOS[],3,FALSE)))</f>
        <v>Generación de residuos</v>
      </c>
      <c r="D495" s="107" t="str">
        <f>IF(A495="","",(VLOOKUP(A495,MATRIZASPECTOS[],4,FALSE)))</f>
        <v>Contaminación por generación de residuos ordinarios</v>
      </c>
      <c r="E495" s="108" t="str">
        <f>IF(A495="","",(VLOOKUP(A495,MATRIZASPECTOS[],6,FALSE)))</f>
        <v>PAR</v>
      </c>
      <c r="F495" s="109" t="str">
        <f>IF($A495="","",(VLOOKUP($A495,MATRIZASPECTOS[],7,FALSE)))</f>
        <v>Sede Central - Bogotá</v>
      </c>
      <c r="G495" s="109" t="str">
        <f>IF($A495="","",(VLOOKUP($A495,MATRIZASPECTOS[],8,FALSE)))</f>
        <v>Torre 4 - Piso 10</v>
      </c>
      <c r="H495" s="109" t="str">
        <f>IF($A495="","",(VLOOKUP($A495,MATRIZASPECTOS[],18,FALSE)))</f>
        <v>Negativo</v>
      </c>
      <c r="I495" s="109" t="str">
        <f>IF(A495="","",(VLOOKUP(A495,MATRIZASPECTOS[],19,FALSE)))</f>
        <v>Geológico - suelo</v>
      </c>
      <c r="J495" s="109" t="str">
        <f>IF(A495="","",(VLOOKUP(A495,MATRIZASPECTOS[],10,FALSE)))</f>
        <v>Situación de emergencia</v>
      </c>
      <c r="K495" s="109" t="str">
        <f>IF($A495="","",(VLOOKUP($A495,MATRIZASPECTOS[],14,FALSE)))</f>
        <v>Residuos ordinarios</v>
      </c>
      <c r="L495" s="110" t="str">
        <f>IF($A495="","",(VLOOKUP($A495,MATRIZASPECTOS[],15,FALSE)))</f>
        <v>3.4. Desarrollo de actividades de seguimiento y medición</v>
      </c>
      <c r="M495" s="165">
        <f>IF($A495="","",(VLOOKUP($A495,MATRIZASPECTOS[],26,FALSE)))</f>
        <v>25</v>
      </c>
      <c r="N495" s="162">
        <f>IF($A495="","",(VLOOKUP($A495,MATRIZASPECTOS[],44,FALSE)))</f>
        <v>19.072164948453608</v>
      </c>
      <c r="O495" s="162">
        <f>IF($A495="","",(VLOOKUP($A495,MATRIZASPECTOS[],62,FALSE)))</f>
        <v>6.2956735977634128</v>
      </c>
      <c r="P495" s="109"/>
      <c r="Q495" s="109"/>
      <c r="R495" s="226"/>
    </row>
    <row r="496" spans="1:18" ht="51.75" thickBot="1" x14ac:dyDescent="0.3">
      <c r="A496" s="15">
        <v>493</v>
      </c>
      <c r="B496" s="76" t="str">
        <f>IF(A496="","",(VLOOKUP(A496,MATRIZASPECTOS[],2,FALSE)))</f>
        <v>Evaluación, Control y Mejora</v>
      </c>
      <c r="C496" s="76" t="str">
        <f>IF(A496="","",(VLOOKUP(A496,MATRIZASPECTOS[],3,FALSE)))</f>
        <v>Generación de residuos</v>
      </c>
      <c r="D496" s="107" t="str">
        <f>IF(A496="","",(VLOOKUP(A496,MATRIZASPECTOS[],4,FALSE)))</f>
        <v>Contaminación por generación de residuos recuperables</v>
      </c>
      <c r="E496" s="108" t="str">
        <f>IF(A496="","",(VLOOKUP(A496,MATRIZASPECTOS[],6,FALSE)))</f>
        <v>PAR</v>
      </c>
      <c r="F496" s="109" t="str">
        <f>IF($A496="","",(VLOOKUP($A496,MATRIZASPECTOS[],7,FALSE)))</f>
        <v>Sede Central - Bogotá</v>
      </c>
      <c r="G496" s="109" t="str">
        <f>IF($A496="","",(VLOOKUP($A496,MATRIZASPECTOS[],8,FALSE)))</f>
        <v>Torre 4 - Piso 10</v>
      </c>
      <c r="H496" s="109" t="str">
        <f>IF($A496="","",(VLOOKUP($A496,MATRIZASPECTOS[],18,FALSE)))</f>
        <v>Negativo</v>
      </c>
      <c r="I496" s="109" t="str">
        <f>IF(A496="","",(VLOOKUP(A496,MATRIZASPECTOS[],19,FALSE)))</f>
        <v>Geológico - suelo</v>
      </c>
      <c r="J496" s="109" t="str">
        <f>IF(A496="","",(VLOOKUP(A496,MATRIZASPECTOS[],10,FALSE)))</f>
        <v>Situación de emergencia</v>
      </c>
      <c r="K496" s="109" t="str">
        <f>IF($A496="","",(VLOOKUP($A496,MATRIZASPECTOS[],14,FALSE)))</f>
        <v>Residuos reutilizables (papel, cartón, vidrio, plástico rigido, plástico flexible)</v>
      </c>
      <c r="L496" s="110" t="str">
        <f>IF($A496="","",(VLOOKUP($A496,MATRIZASPECTOS[],15,FALSE)))</f>
        <v>3.4. Desarrollo de actividades de seguimiento y medición</v>
      </c>
      <c r="M496" s="165">
        <f>IF($A496="","",(VLOOKUP($A496,MATRIZASPECTOS[],26,FALSE)))</f>
        <v>15</v>
      </c>
      <c r="N496" s="162">
        <f>IF($A496="","",(VLOOKUP($A496,MATRIZASPECTOS[],44,FALSE)))</f>
        <v>15</v>
      </c>
      <c r="O496" s="162">
        <f>IF($A496="","",(VLOOKUP($A496,MATRIZASPECTOS[],62,FALSE)))</f>
        <v>15</v>
      </c>
      <c r="P496" s="109"/>
      <c r="Q496" s="109"/>
      <c r="R496" s="226"/>
    </row>
    <row r="497" spans="1:18" ht="39" thickBot="1" x14ac:dyDescent="0.3">
      <c r="A497" s="15">
        <v>494</v>
      </c>
      <c r="B497" s="18" t="str">
        <f>IF(A497="","",(VLOOKUP(A497,MATRIZASPECTOS[],2,FALSE)))</f>
        <v>Evaluación, Control y Mejora</v>
      </c>
      <c r="C497" s="18" t="str">
        <f>IF(A497="","",(VLOOKUP(A497,MATRIZASPECTOS[],3,FALSE)))</f>
        <v>Generación de residuos</v>
      </c>
      <c r="D497" s="133" t="str">
        <f>IF(A497="","",(VLOOKUP(A497,MATRIZASPECTOS[],4,FALSE)))</f>
        <v>Contaminación por generación de residuos reutilizables</v>
      </c>
      <c r="E497" s="108" t="str">
        <f>IF(A497="","",(VLOOKUP(A497,MATRIZASPECTOS[],6,FALSE)))</f>
        <v>PAR</v>
      </c>
      <c r="F497" s="109" t="str">
        <f>IF($A497="","",(VLOOKUP($A497,MATRIZASPECTOS[],7,FALSE)))</f>
        <v>Sede Central - Bogotá</v>
      </c>
      <c r="G497" s="109" t="str">
        <f>IF($A497="","",(VLOOKUP($A497,MATRIZASPECTOS[],8,FALSE)))</f>
        <v>Torre 4 - Piso 10</v>
      </c>
      <c r="H497" s="109" t="str">
        <f>IF($A497="","",(VLOOKUP($A497,MATRIZASPECTOS[],18,FALSE)))</f>
        <v>Negativo</v>
      </c>
      <c r="I497" s="135" t="str">
        <f>IF(A497="","",(VLOOKUP(A497,MATRIZASPECTOS[],19,FALSE)))</f>
        <v>Geológico - suelo</v>
      </c>
      <c r="J497" s="135" t="str">
        <f>IF(A497="","",(VLOOKUP(A497,MATRIZASPECTOS[],10,FALSE)))</f>
        <v>Situación de emergencia</v>
      </c>
      <c r="K497" s="135" t="str">
        <f>IF($A497="","",(VLOOKUP($A497,MATRIZASPECTOS[],14,FALSE)))</f>
        <v>Residuos recuperables (aleaciones de distintos metales)</v>
      </c>
      <c r="L497" s="134" t="str">
        <f>IF($A497="","",(VLOOKUP($A497,MATRIZASPECTOS[],15,FALSE)))</f>
        <v>3.4. Desarrollo de actividades de seguimiento y medición</v>
      </c>
      <c r="M497" s="222">
        <f>IF($A497="","",(VLOOKUP($A497,MATRIZASPECTOS[],26,FALSE)))</f>
        <v>15</v>
      </c>
      <c r="N497" s="161">
        <f>IF($A497="","",(VLOOKUP($A497,MATRIZASPECTOS[],44,FALSE)))</f>
        <v>15</v>
      </c>
      <c r="O497" s="161">
        <f>IF($A497="","",(VLOOKUP($A497,MATRIZASPECTOS[],62,FALSE)))</f>
        <v>15</v>
      </c>
      <c r="P497" s="135"/>
      <c r="Q497" s="135"/>
      <c r="R497" s="227"/>
    </row>
    <row r="498" spans="1:18" ht="45.75" thickBot="1" x14ac:dyDescent="0.3">
      <c r="A498" s="15">
        <v>495</v>
      </c>
      <c r="B498" s="18" t="str">
        <f>IF(A498="","",(VLOOKUP(A498,MATRIZASPECTOS[],2,FALSE)))</f>
        <v>Evaluación, Control y Mejora</v>
      </c>
      <c r="C498" s="18" t="str">
        <f>IF(A498="","",(VLOOKUP(A498,MATRIZASPECTOS[],3,FALSE)))</f>
        <v>Generación de residuos</v>
      </c>
      <c r="D498" s="133" t="str">
        <f>IF(A498="","",(VLOOKUP(A498,MATRIZASPECTOS[],4,FALSE)))</f>
        <v>Contaminación por generación de residuos de aparatos eléctricos y electrónicos</v>
      </c>
      <c r="E498" s="108" t="str">
        <f>IF(A498="","",(VLOOKUP(A498,MATRIZASPECTOS[],6,FALSE)))</f>
        <v>PAR</v>
      </c>
      <c r="F498" s="109" t="str">
        <f>IF($A498="","",(VLOOKUP($A498,MATRIZASPECTOS[],7,FALSE)))</f>
        <v>Sede Central - Bogotá</v>
      </c>
      <c r="G498" s="109" t="str">
        <f>IF($A498="","",(VLOOKUP($A498,MATRIZASPECTOS[],8,FALSE)))</f>
        <v>Torre 4 - Piso 10</v>
      </c>
      <c r="H498" s="109" t="str">
        <f>IF($A498="","",(VLOOKUP($A498,MATRIZASPECTOS[],18,FALSE)))</f>
        <v>Negativo</v>
      </c>
      <c r="I498" s="135" t="str">
        <f>IF(A498="","",(VLOOKUP(A498,MATRIZASPECTOS[],19,FALSE)))</f>
        <v>Geológico - suelo</v>
      </c>
      <c r="J498" s="135" t="str">
        <f>IF(A498="","",(VLOOKUP(A498,MATRIZASPECTOS[],10,FALSE)))</f>
        <v>Situación de emergencia</v>
      </c>
      <c r="K498" s="135" t="str">
        <f>IF($A498="","",(VLOOKUP($A498,MATRIZASPECTOS[],14,FALSE)))</f>
        <v>Residuos de aparatos eléctricos y electrónicos</v>
      </c>
      <c r="L498" s="134" t="str">
        <f>IF($A498="","",(VLOOKUP($A498,MATRIZASPECTOS[],15,FALSE)))</f>
        <v>3.4. Desarrollo de actividades de seguimiento y medición</v>
      </c>
      <c r="M498" s="222">
        <f>IF($A498="","",(VLOOKUP($A498,MATRIZASPECTOS[],26,FALSE)))</f>
        <v>15</v>
      </c>
      <c r="N498" s="161">
        <f>IF($A498="","",(VLOOKUP($A498,MATRIZASPECTOS[],44,FALSE)))</f>
        <v>15</v>
      </c>
      <c r="O498" s="161">
        <f>IF($A498="","",(VLOOKUP($A498,MATRIZASPECTOS[],62,FALSE)))</f>
        <v>15</v>
      </c>
      <c r="P498" s="135"/>
      <c r="Q498" s="135"/>
      <c r="R498" s="227"/>
    </row>
    <row r="499" spans="1:18" ht="27.75" thickBot="1" x14ac:dyDescent="0.3">
      <c r="A499" s="15">
        <v>496</v>
      </c>
      <c r="B499" s="18" t="str">
        <f>IF(A499="","",(VLOOKUP(A499,MATRIZASPECTOS[],2,FALSE)))</f>
        <v>Evaluación, Control y Mejora</v>
      </c>
      <c r="C499" s="18" t="str">
        <f>IF(A499="","",(VLOOKUP(A499,MATRIZASPECTOS[],3,FALSE)))</f>
        <v>Generación de residuos</v>
      </c>
      <c r="D499" s="133" t="str">
        <f>IF(A499="","",(VLOOKUP(A499,MATRIZASPECTOS[],4,FALSE)))</f>
        <v>Contaminación por generación de residuos de escombro</v>
      </c>
      <c r="E499" s="108" t="str">
        <f>IF(A499="","",(VLOOKUP(A499,MATRIZASPECTOS[],6,FALSE)))</f>
        <v>PAR</v>
      </c>
      <c r="F499" s="109" t="str">
        <f>IF($A499="","",(VLOOKUP($A499,MATRIZASPECTOS[],7,FALSE)))</f>
        <v>Sede Central - Bogotá</v>
      </c>
      <c r="G499" s="109" t="str">
        <f>IF($A499="","",(VLOOKUP($A499,MATRIZASPECTOS[],8,FALSE)))</f>
        <v>Torre 4 - Piso 10</v>
      </c>
      <c r="H499" s="109" t="str">
        <f>IF($A499="","",(VLOOKUP($A499,MATRIZASPECTOS[],18,FALSE)))</f>
        <v>Negativo</v>
      </c>
      <c r="I499" s="135" t="str">
        <f>IF(A499="","",(VLOOKUP(A499,MATRIZASPECTOS[],19,FALSE)))</f>
        <v>Geológico - suelo</v>
      </c>
      <c r="J499" s="135" t="str">
        <f>IF(A499="","",(VLOOKUP(A499,MATRIZASPECTOS[],10,FALSE)))</f>
        <v>Situación de emergencia</v>
      </c>
      <c r="K499" s="135" t="str">
        <f>IF($A499="","",(VLOOKUP($A499,MATRIZASPECTOS[],14,FALSE)))</f>
        <v>Residuos de escombro</v>
      </c>
      <c r="L499" s="134" t="str">
        <f>IF($A499="","",(VLOOKUP($A499,MATRIZASPECTOS[],15,FALSE)))</f>
        <v>3.4. Desarrollo de actividades de seguimiento y medición</v>
      </c>
      <c r="M499" s="222">
        <f>IF($A499="","",(VLOOKUP($A499,MATRIZASPECTOS[],26,FALSE)))</f>
        <v>5</v>
      </c>
      <c r="N499" s="161">
        <f>IF($A499="","",(VLOOKUP($A499,MATRIZASPECTOS[],44,FALSE)))</f>
        <v>5</v>
      </c>
      <c r="O499" s="161">
        <f>IF($A499="","",(VLOOKUP($A499,MATRIZASPECTOS[],62,FALSE)))</f>
        <v>5</v>
      </c>
      <c r="P499" s="135"/>
      <c r="Q499" s="135"/>
      <c r="R499" s="227"/>
    </row>
    <row r="500" spans="1:18" ht="27.75" thickBot="1" x14ac:dyDescent="0.3">
      <c r="A500" s="15">
        <v>497</v>
      </c>
      <c r="B500" s="18" t="str">
        <f>IF(A500="","",(VLOOKUP(A500,MATRIZASPECTOS[],2,FALSE)))</f>
        <v>Evaluación, Control y Mejora</v>
      </c>
      <c r="C500" s="18" t="str">
        <f>IF(A500="","",(VLOOKUP(A500,MATRIZASPECTOS[],3,FALSE)))</f>
        <v>Generación de residuos</v>
      </c>
      <c r="D500" s="133" t="str">
        <f>IF(A500="","",(VLOOKUP(A500,MATRIZASPECTOS[],4,FALSE)))</f>
        <v>Contaminación por generación de residuos peligrosos</v>
      </c>
      <c r="E500" s="108" t="str">
        <f>IF(A500="","",(VLOOKUP(A500,MATRIZASPECTOS[],6,FALSE)))</f>
        <v>PAR</v>
      </c>
      <c r="F500" s="109" t="str">
        <f>IF($A500="","",(VLOOKUP($A500,MATRIZASPECTOS[],7,FALSE)))</f>
        <v>Sede Central - Bogotá</v>
      </c>
      <c r="G500" s="109" t="str">
        <f>IF($A500="","",(VLOOKUP($A500,MATRIZASPECTOS[],8,FALSE)))</f>
        <v>Torre 4 - Piso 10</v>
      </c>
      <c r="H500" s="109" t="str">
        <f>IF($A500="","",(VLOOKUP($A500,MATRIZASPECTOS[],18,FALSE)))</f>
        <v>Negativo</v>
      </c>
      <c r="I500" s="135" t="str">
        <f>IF(A500="","",(VLOOKUP(A500,MATRIZASPECTOS[],19,FALSE)))</f>
        <v>Geológico - suelo</v>
      </c>
      <c r="J500" s="135" t="str">
        <f>IF(A500="","",(VLOOKUP(A500,MATRIZASPECTOS[],10,FALSE)))</f>
        <v>Situación de emergencia</v>
      </c>
      <c r="K500" s="135" t="str">
        <f>IF($A500="","",(VLOOKUP($A500,MATRIZASPECTOS[],14,FALSE)))</f>
        <v>Residuos infecciosos o de riesgo biológico</v>
      </c>
      <c r="L500" s="134" t="str">
        <f>IF($A500="","",(VLOOKUP($A500,MATRIZASPECTOS[],15,FALSE)))</f>
        <v>3.4. Desarrollo de actividades de seguimiento y medición</v>
      </c>
      <c r="M500" s="222">
        <f>IF($A500="","",(VLOOKUP($A500,MATRIZASPECTOS[],26,FALSE)))</f>
        <v>3</v>
      </c>
      <c r="N500" s="161">
        <f>IF($A500="","",(VLOOKUP($A500,MATRIZASPECTOS[],44,FALSE)))</f>
        <v>3</v>
      </c>
      <c r="O500" s="161">
        <f>IF($A500="","",(VLOOKUP($A500,MATRIZASPECTOS[],62,FALSE)))</f>
        <v>3</v>
      </c>
      <c r="P500" s="135"/>
      <c r="Q500" s="135"/>
      <c r="R500" s="227"/>
    </row>
  </sheetData>
  <mergeCells count="1">
    <mergeCell ref="E1:R1"/>
  </mergeCells>
  <phoneticPr fontId="20" type="noConversion"/>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130" zoomScaleNormal="130" workbookViewId="0">
      <selection activeCell="F10" sqref="F10"/>
    </sheetView>
  </sheetViews>
  <sheetFormatPr baseColWidth="10" defaultColWidth="11" defaultRowHeight="12.75" x14ac:dyDescent="0.25"/>
  <cols>
    <col min="1" max="1" width="25.85546875" style="56" customWidth="1"/>
    <col min="2" max="2" width="23.7109375" style="56" customWidth="1"/>
    <col min="3" max="3" width="24.85546875" style="113" bestFit="1" customWidth="1"/>
    <col min="4" max="4" width="19.85546875" style="100" bestFit="1" customWidth="1"/>
    <col min="5" max="5" width="18.7109375" style="100" bestFit="1" customWidth="1"/>
    <col min="6" max="6" width="22.28515625" style="100" bestFit="1" customWidth="1"/>
    <col min="7" max="7" width="18.7109375" style="100" bestFit="1" customWidth="1"/>
    <col min="8" max="9" width="18.7109375" style="56" bestFit="1" customWidth="1"/>
    <col min="10" max="16384" width="11" style="56"/>
  </cols>
  <sheetData>
    <row r="1" spans="1:9" ht="36.75" customHeight="1" thickBot="1" x14ac:dyDescent="0.3">
      <c r="A1" s="121"/>
      <c r="B1" s="122"/>
      <c r="C1" s="312" t="s">
        <v>281</v>
      </c>
      <c r="D1" s="313"/>
      <c r="E1" s="313"/>
      <c r="F1" s="313"/>
      <c r="G1" s="313"/>
      <c r="H1" s="313"/>
      <c r="I1" s="314"/>
    </row>
    <row r="2" spans="1:9" ht="25.5" x14ac:dyDescent="0.2">
      <c r="A2" s="228" t="s">
        <v>198</v>
      </c>
      <c r="B2" s="229" t="s">
        <v>177</v>
      </c>
      <c r="C2" s="128"/>
      <c r="D2" s="119"/>
      <c r="E2" s="119"/>
      <c r="F2" s="119"/>
      <c r="G2" s="119"/>
      <c r="H2" s="136"/>
      <c r="I2" s="136"/>
    </row>
    <row r="3" spans="1:9" ht="25.5" x14ac:dyDescent="0.2">
      <c r="A3" s="228" t="s">
        <v>0</v>
      </c>
      <c r="B3" s="229" t="s">
        <v>234</v>
      </c>
      <c r="C3" s="129"/>
      <c r="D3" s="126"/>
      <c r="E3" s="126"/>
      <c r="F3" s="126"/>
      <c r="G3" s="126"/>
      <c r="H3" s="136"/>
      <c r="I3" s="136"/>
    </row>
    <row r="4" spans="1:9" s="10" customFormat="1" ht="13.5" x14ac:dyDescent="0.2">
      <c r="A4" s="228" t="s">
        <v>69</v>
      </c>
      <c r="B4" s="229" t="s">
        <v>234</v>
      </c>
      <c r="C4" s="130"/>
      <c r="D4" s="124"/>
      <c r="E4" s="124"/>
      <c r="F4" s="124"/>
      <c r="G4" s="124"/>
      <c r="H4" s="124"/>
      <c r="I4" s="124"/>
    </row>
    <row r="5" spans="1:9" x14ac:dyDescent="0.2">
      <c r="A5" s="228" t="s">
        <v>245</v>
      </c>
      <c r="B5" s="229" t="s">
        <v>234</v>
      </c>
      <c r="C5" s="131"/>
      <c r="D5" s="125"/>
      <c r="E5" s="125"/>
      <c r="F5" s="125"/>
      <c r="G5" s="125"/>
      <c r="H5" s="136"/>
      <c r="I5" s="136"/>
    </row>
    <row r="6" spans="1:9" s="112" customFormat="1" ht="15.75" x14ac:dyDescent="0.2">
      <c r="A6" s="228" t="s">
        <v>89</v>
      </c>
      <c r="B6" s="229" t="s">
        <v>90</v>
      </c>
      <c r="C6" s="132"/>
      <c r="D6" s="127"/>
      <c r="E6" s="127"/>
      <c r="F6" s="127"/>
      <c r="G6" s="127"/>
      <c r="H6" s="127"/>
      <c r="I6" s="127"/>
    </row>
    <row r="7" spans="1:9" x14ac:dyDescent="0.2">
      <c r="A7" s="123"/>
      <c r="B7" s="136"/>
      <c r="C7" s="131"/>
      <c r="D7" s="125"/>
      <c r="E7" s="125"/>
      <c r="F7" s="125"/>
      <c r="G7" s="125"/>
      <c r="H7" s="136"/>
      <c r="I7" s="136"/>
    </row>
    <row r="8" spans="1:9" s="63" customFormat="1" ht="36" x14ac:dyDescent="0.25">
      <c r="A8" s="231" t="s">
        <v>18</v>
      </c>
      <c r="B8" s="231" t="s">
        <v>70</v>
      </c>
      <c r="C8" s="231" t="s">
        <v>86</v>
      </c>
      <c r="D8" s="230" t="s">
        <v>105</v>
      </c>
      <c r="E8" s="230" t="s">
        <v>176</v>
      </c>
      <c r="F8" s="63" t="s">
        <v>456</v>
      </c>
      <c r="G8"/>
      <c r="H8"/>
      <c r="I8"/>
    </row>
    <row r="9" spans="1:9" ht="15" x14ac:dyDescent="0.25">
      <c r="A9" s="232" t="s">
        <v>21</v>
      </c>
      <c r="B9" s="229"/>
      <c r="C9" s="229"/>
      <c r="D9" s="113">
        <v>5</v>
      </c>
      <c r="E9" s="113">
        <v>5</v>
      </c>
      <c r="F9" s="113">
        <v>1.9411764705882353</v>
      </c>
      <c r="G9"/>
      <c r="H9"/>
      <c r="I9"/>
    </row>
    <row r="10" spans="1:9" ht="15" x14ac:dyDescent="0.25">
      <c r="A10" s="232" t="s">
        <v>36</v>
      </c>
      <c r="B10" s="229"/>
      <c r="C10" s="229"/>
      <c r="D10" s="113">
        <v>25</v>
      </c>
      <c r="E10" s="113">
        <v>27.632916908773961</v>
      </c>
      <c r="F10" s="113">
        <v>25.179890141528627</v>
      </c>
      <c r="G10"/>
      <c r="H10"/>
      <c r="I10"/>
    </row>
    <row r="11" spans="1:9" ht="25.5" x14ac:dyDescent="0.25">
      <c r="A11" s="232" t="s">
        <v>24</v>
      </c>
      <c r="B11" s="229"/>
      <c r="C11" s="229"/>
      <c r="D11" s="113">
        <v>11.263157894736842</v>
      </c>
      <c r="E11" s="113">
        <v>11.491228070175438</v>
      </c>
      <c r="F11" s="113">
        <v>7.7543859649122808</v>
      </c>
      <c r="G11"/>
      <c r="H11"/>
      <c r="I11"/>
    </row>
    <row r="12" spans="1:9" ht="15" x14ac:dyDescent="0.25">
      <c r="A12" s="233" t="s">
        <v>25</v>
      </c>
      <c r="B12" s="229"/>
      <c r="C12" s="229"/>
      <c r="D12" s="113">
        <v>15</v>
      </c>
      <c r="E12" s="113">
        <v>15</v>
      </c>
      <c r="F12" s="113">
        <v>15</v>
      </c>
      <c r="G12"/>
      <c r="H12"/>
      <c r="I12"/>
    </row>
    <row r="13" spans="1:9" ht="15" x14ac:dyDescent="0.25">
      <c r="A13" s="232" t="s">
        <v>20</v>
      </c>
      <c r="B13" s="229"/>
      <c r="C13" s="229"/>
      <c r="D13" s="113">
        <v>15</v>
      </c>
      <c r="E13" s="113">
        <v>15</v>
      </c>
      <c r="F13" s="113">
        <v>4.0588235294117645</v>
      </c>
      <c r="G13"/>
      <c r="H13"/>
      <c r="I13"/>
    </row>
    <row r="14" spans="1:9" ht="15" x14ac:dyDescent="0.25">
      <c r="A14" s="232" t="s">
        <v>23</v>
      </c>
      <c r="B14" s="229"/>
      <c r="C14" s="229"/>
      <c r="D14" s="113">
        <v>18.930232558139537</v>
      </c>
      <c r="E14" s="113">
        <v>16.83337329177655</v>
      </c>
      <c r="F14" s="113">
        <v>13.000307571650909</v>
      </c>
      <c r="G14"/>
      <c r="H14"/>
      <c r="I14"/>
    </row>
    <row r="15" spans="1:9" ht="15" x14ac:dyDescent="0.25">
      <c r="A15" s="232" t="s">
        <v>19</v>
      </c>
      <c r="B15" s="229"/>
      <c r="C15" s="229"/>
      <c r="D15" s="113">
        <v>15</v>
      </c>
      <c r="E15" s="113">
        <v>15</v>
      </c>
      <c r="F15" s="113">
        <v>9.1875</v>
      </c>
      <c r="G15"/>
      <c r="H15"/>
      <c r="I15"/>
    </row>
    <row r="16" spans="1:9" ht="15" x14ac:dyDescent="0.25">
      <c r="A16"/>
      <c r="B16"/>
      <c r="C16"/>
      <c r="D16"/>
      <c r="E16"/>
      <c r="F16"/>
      <c r="G16"/>
      <c r="H16"/>
      <c r="I16"/>
    </row>
    <row r="17" spans="1:9" ht="15" x14ac:dyDescent="0.25">
      <c r="A17"/>
      <c r="B17"/>
      <c r="C17"/>
      <c r="D17"/>
      <c r="E17"/>
      <c r="F17"/>
      <c r="G17"/>
      <c r="H17"/>
      <c r="I17"/>
    </row>
    <row r="18" spans="1:9" ht="15" x14ac:dyDescent="0.25">
      <c r="A18"/>
      <c r="B18"/>
      <c r="C18"/>
      <c r="D18"/>
      <c r="E18"/>
      <c r="F18"/>
      <c r="G18"/>
      <c r="H18"/>
      <c r="I18"/>
    </row>
    <row r="19" spans="1:9" ht="15" x14ac:dyDescent="0.25">
      <c r="A19"/>
      <c r="B19"/>
      <c r="C19"/>
      <c r="D19"/>
      <c r="E19"/>
      <c r="F19"/>
      <c r="G19"/>
      <c r="H19"/>
      <c r="I19"/>
    </row>
    <row r="20" spans="1:9" ht="15" x14ac:dyDescent="0.25">
      <c r="A20"/>
      <c r="B20"/>
      <c r="C20"/>
      <c r="D20"/>
      <c r="E20"/>
      <c r="F20"/>
      <c r="G20"/>
      <c r="H20"/>
      <c r="I20"/>
    </row>
    <row r="21" spans="1:9" ht="15" x14ac:dyDescent="0.25">
      <c r="A21"/>
      <c r="B21"/>
      <c r="C21"/>
      <c r="D21"/>
      <c r="E21"/>
      <c r="F21"/>
      <c r="G21"/>
      <c r="H21"/>
      <c r="I21"/>
    </row>
    <row r="22" spans="1:9" ht="15" x14ac:dyDescent="0.25">
      <c r="A22"/>
      <c r="B22"/>
      <c r="C22"/>
      <c r="D22"/>
      <c r="E22"/>
      <c r="F22"/>
      <c r="G22"/>
      <c r="H22"/>
      <c r="I22"/>
    </row>
    <row r="23" spans="1:9" ht="15" x14ac:dyDescent="0.25">
      <c r="A23"/>
      <c r="B23"/>
      <c r="C23"/>
      <c r="D23"/>
      <c r="E23"/>
      <c r="F23"/>
      <c r="G23"/>
      <c r="H23"/>
      <c r="I23"/>
    </row>
    <row r="24" spans="1:9" ht="15" x14ac:dyDescent="0.25">
      <c r="A24"/>
      <c r="B24"/>
      <c r="C24"/>
      <c r="D24"/>
      <c r="E24"/>
      <c r="F24"/>
      <c r="G24"/>
      <c r="H24"/>
      <c r="I24"/>
    </row>
    <row r="25" spans="1:9" ht="15" x14ac:dyDescent="0.25">
      <c r="A25"/>
      <c r="B25"/>
      <c r="C25"/>
      <c r="D25"/>
      <c r="E25"/>
      <c r="F25"/>
      <c r="G25"/>
      <c r="H25"/>
      <c r="I25"/>
    </row>
    <row r="26" spans="1:9" ht="15" x14ac:dyDescent="0.25">
      <c r="A26"/>
      <c r="B26"/>
      <c r="C26"/>
      <c r="D26"/>
      <c r="E26"/>
      <c r="F26"/>
      <c r="G26"/>
      <c r="H26"/>
      <c r="I26"/>
    </row>
    <row r="27" spans="1:9" ht="15" x14ac:dyDescent="0.25">
      <c r="A27"/>
      <c r="B27"/>
      <c r="C27"/>
      <c r="D27"/>
      <c r="E27"/>
      <c r="F27"/>
      <c r="G27"/>
      <c r="H27"/>
      <c r="I27"/>
    </row>
    <row r="28" spans="1:9" ht="15" x14ac:dyDescent="0.25">
      <c r="A28"/>
      <c r="B28"/>
      <c r="C28"/>
      <c r="D28"/>
      <c r="E28"/>
      <c r="F28"/>
      <c r="G28"/>
      <c r="H28"/>
      <c r="I28"/>
    </row>
    <row r="29" spans="1:9" ht="15" x14ac:dyDescent="0.25">
      <c r="A29"/>
      <c r="B29"/>
      <c r="C29"/>
      <c r="D29"/>
      <c r="E29"/>
      <c r="F29"/>
      <c r="G29"/>
      <c r="H29"/>
      <c r="I29"/>
    </row>
    <row r="30" spans="1:9" ht="15" x14ac:dyDescent="0.25">
      <c r="A30"/>
      <c r="B30"/>
      <c r="C30"/>
      <c r="D30"/>
      <c r="E30"/>
      <c r="F30"/>
      <c r="G30"/>
      <c r="H30"/>
      <c r="I30"/>
    </row>
    <row r="31" spans="1:9" ht="15" x14ac:dyDescent="0.25">
      <c r="A31"/>
      <c r="B31"/>
      <c r="C31"/>
      <c r="D31"/>
      <c r="E31"/>
      <c r="F31"/>
      <c r="G31"/>
      <c r="H31"/>
      <c r="I31"/>
    </row>
    <row r="32" spans="1:9" ht="15" x14ac:dyDescent="0.25">
      <c r="A32"/>
      <c r="B32"/>
      <c r="C32"/>
      <c r="D32"/>
      <c r="E32"/>
      <c r="F32"/>
      <c r="G32"/>
      <c r="H32"/>
      <c r="I32"/>
    </row>
  </sheetData>
  <mergeCells count="1">
    <mergeCell ref="C1:I1"/>
  </mergeCells>
  <conditionalFormatting pivot="1" sqref="D9:D15">
    <cfRule type="cellIs" dxfId="970" priority="13" operator="between">
      <formula>0</formula>
      <formula>10</formula>
    </cfRule>
  </conditionalFormatting>
  <conditionalFormatting pivot="1" sqref="D9:D15">
    <cfRule type="cellIs" dxfId="969" priority="11" operator="between">
      <formula>10</formula>
      <formula>15</formula>
    </cfRule>
  </conditionalFormatting>
  <conditionalFormatting pivot="1" sqref="D9:D15">
    <cfRule type="cellIs" dxfId="968" priority="10" operator="greaterThan">
      <formula>15</formula>
    </cfRule>
  </conditionalFormatting>
  <conditionalFormatting pivot="1" sqref="E9:E15">
    <cfRule type="cellIs" dxfId="967" priority="9" operator="between">
      <formula>0</formula>
      <formula>10</formula>
    </cfRule>
  </conditionalFormatting>
  <conditionalFormatting pivot="1" sqref="E9:E15">
    <cfRule type="cellIs" dxfId="966" priority="8" operator="between">
      <formula>10</formula>
      <formula>15</formula>
    </cfRule>
  </conditionalFormatting>
  <conditionalFormatting pivot="1" sqref="E9:E15">
    <cfRule type="cellIs" dxfId="965" priority="7" operator="greaterThan">
      <formula>15</formula>
    </cfRule>
  </conditionalFormatting>
  <conditionalFormatting pivot="1" sqref="F9:F15">
    <cfRule type="cellIs" dxfId="964" priority="3" operator="between">
      <formula>0</formula>
      <formula>10</formula>
    </cfRule>
  </conditionalFormatting>
  <conditionalFormatting pivot="1" sqref="F9:F15">
    <cfRule type="cellIs" dxfId="963" priority="2" operator="between">
      <formula>10</formula>
      <formula>15</formula>
    </cfRule>
  </conditionalFormatting>
  <conditionalFormatting pivot="1" sqref="F9:F15">
    <cfRule type="cellIs" dxfId="962" priority="1" operator="greaterThan">
      <formula>15</formula>
    </cfRule>
  </conditionalFormatting>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zoomScale="145" zoomScaleNormal="145" workbookViewId="0">
      <selection activeCell="I14" sqref="I14"/>
    </sheetView>
  </sheetViews>
  <sheetFormatPr baseColWidth="10" defaultColWidth="11" defaultRowHeight="12.75" x14ac:dyDescent="0.25"/>
  <cols>
    <col min="1" max="1" width="32.5703125" style="56" customWidth="1"/>
    <col min="2" max="2" width="40.85546875" style="56" customWidth="1"/>
    <col min="3" max="3" width="24.85546875" style="113" bestFit="1" customWidth="1"/>
    <col min="4" max="4" width="22.85546875" style="100" customWidth="1"/>
    <col min="5" max="5" width="13.7109375" style="100" customWidth="1"/>
    <col min="6" max="7" width="11.5703125" style="100" customWidth="1"/>
    <col min="8" max="8" width="17" style="56" customWidth="1"/>
    <col min="9" max="16384" width="11" style="56"/>
  </cols>
  <sheetData>
    <row r="1" spans="1:8" ht="36.75" customHeight="1" thickBot="1" x14ac:dyDescent="0.3">
      <c r="A1" s="234"/>
      <c r="B1" s="312" t="s">
        <v>281</v>
      </c>
      <c r="C1" s="313"/>
      <c r="D1" s="313"/>
      <c r="E1" s="313"/>
      <c r="F1" s="313"/>
      <c r="G1" s="313"/>
      <c r="H1" s="314"/>
    </row>
    <row r="2" spans="1:8" ht="25.5" x14ac:dyDescent="0.2">
      <c r="A2" s="235" t="s">
        <v>198</v>
      </c>
      <c r="B2" s="236" t="s">
        <v>177</v>
      </c>
      <c r="C2" s="128"/>
      <c r="D2" s="119"/>
      <c r="E2" s="119"/>
      <c r="F2" s="119"/>
      <c r="G2" s="119"/>
      <c r="H2" s="136"/>
    </row>
    <row r="3" spans="1:8" ht="25.5" x14ac:dyDescent="0.2">
      <c r="A3" s="235" t="s">
        <v>0</v>
      </c>
      <c r="B3" s="236" t="s">
        <v>234</v>
      </c>
      <c r="C3" s="129"/>
      <c r="D3" s="126"/>
      <c r="E3" s="126"/>
      <c r="F3" s="126"/>
      <c r="G3" s="126"/>
      <c r="H3" s="136"/>
    </row>
    <row r="4" spans="1:8" s="10" customFormat="1" ht="13.5" x14ac:dyDescent="0.2">
      <c r="A4" s="235" t="s">
        <v>69</v>
      </c>
      <c r="B4" s="236" t="s">
        <v>234</v>
      </c>
      <c r="C4" s="130"/>
      <c r="D4" s="124"/>
      <c r="E4" s="124"/>
      <c r="F4" s="124"/>
      <c r="G4" s="124"/>
      <c r="H4" s="124"/>
    </row>
    <row r="5" spans="1:8" x14ac:dyDescent="0.2">
      <c r="A5" s="235" t="s">
        <v>245</v>
      </c>
      <c r="B5" s="236" t="s">
        <v>234</v>
      </c>
      <c r="C5" s="131"/>
      <c r="D5" s="125"/>
      <c r="E5" s="125"/>
      <c r="F5" s="125"/>
      <c r="G5" s="125"/>
      <c r="H5" s="136"/>
    </row>
    <row r="6" spans="1:8" s="112" customFormat="1" ht="15.75" x14ac:dyDescent="0.2">
      <c r="A6" s="235" t="s">
        <v>89</v>
      </c>
      <c r="B6" s="236" t="s">
        <v>90</v>
      </c>
      <c r="C6" s="132"/>
      <c r="D6" s="127"/>
      <c r="E6" s="127"/>
      <c r="F6" s="127"/>
      <c r="G6" s="127"/>
      <c r="H6" s="127"/>
    </row>
    <row r="7" spans="1:8" x14ac:dyDescent="0.2">
      <c r="A7" s="123"/>
      <c r="B7" s="136"/>
      <c r="C7" s="131"/>
      <c r="D7" s="125"/>
      <c r="E7" s="125"/>
      <c r="F7" s="125"/>
      <c r="G7" s="125"/>
      <c r="H7" s="136"/>
    </row>
    <row r="8" spans="1:8" s="63" customFormat="1" ht="54" x14ac:dyDescent="0.25">
      <c r="A8" s="237" t="s">
        <v>328</v>
      </c>
      <c r="B8" s="237" t="s">
        <v>18</v>
      </c>
      <c r="C8" s="237" t="s">
        <v>70</v>
      </c>
      <c r="D8" s="237" t="s">
        <v>86</v>
      </c>
      <c r="E8" s="241" t="s">
        <v>467</v>
      </c>
      <c r="F8" s="241" t="s">
        <v>105</v>
      </c>
      <c r="G8" s="241" t="s">
        <v>176</v>
      </c>
      <c r="H8" s="238" t="s">
        <v>456</v>
      </c>
    </row>
    <row r="9" spans="1:8" ht="25.5" x14ac:dyDescent="0.25">
      <c r="A9" s="242" t="s">
        <v>457</v>
      </c>
      <c r="B9" s="242"/>
      <c r="C9" s="242"/>
      <c r="D9" s="242"/>
      <c r="E9" s="240"/>
      <c r="F9" s="239"/>
      <c r="G9" s="239"/>
      <c r="H9" s="239"/>
    </row>
    <row r="10" spans="1:8" x14ac:dyDescent="0.2">
      <c r="A10" s="236"/>
      <c r="B10" s="242" t="s">
        <v>21</v>
      </c>
      <c r="C10" s="236"/>
      <c r="D10" s="236"/>
      <c r="E10" s="240">
        <v>2.1992522542335605E-3</v>
      </c>
      <c r="F10" s="239">
        <v>5</v>
      </c>
      <c r="G10" s="239">
        <v>5</v>
      </c>
      <c r="H10" s="239">
        <v>1</v>
      </c>
    </row>
    <row r="11" spans="1:8" x14ac:dyDescent="0.2">
      <c r="A11" s="236"/>
      <c r="B11" s="242" t="s">
        <v>36</v>
      </c>
      <c r="C11" s="236"/>
      <c r="D11" s="236"/>
      <c r="E11" s="240">
        <v>5.4981306355839019E-3</v>
      </c>
      <c r="F11" s="239">
        <v>25</v>
      </c>
      <c r="G11" s="239">
        <v>27.632916908773968</v>
      </c>
      <c r="H11" s="239">
        <v>25.179890141528624</v>
      </c>
    </row>
    <row r="12" spans="1:8" x14ac:dyDescent="0.2">
      <c r="A12" s="236"/>
      <c r="B12" s="242" t="s">
        <v>24</v>
      </c>
      <c r="C12" s="236"/>
      <c r="D12" s="236"/>
      <c r="E12" s="240">
        <v>0.11414119199472179</v>
      </c>
      <c r="F12" s="239">
        <v>7.7462686567164178</v>
      </c>
      <c r="G12" s="239">
        <v>7.8955223880597014</v>
      </c>
      <c r="H12" s="239">
        <v>5.7462686567164178</v>
      </c>
    </row>
    <row r="13" spans="1:8" x14ac:dyDescent="0.2">
      <c r="A13" s="236"/>
      <c r="B13" s="243" t="s">
        <v>25</v>
      </c>
      <c r="C13" s="236"/>
      <c r="D13" s="236"/>
      <c r="E13" s="240">
        <v>6.5977567627006819E-3</v>
      </c>
      <c r="F13" s="239">
        <v>15</v>
      </c>
      <c r="G13" s="239">
        <v>15</v>
      </c>
      <c r="H13" s="239">
        <v>15</v>
      </c>
    </row>
    <row r="14" spans="1:8" x14ac:dyDescent="0.2">
      <c r="A14" s="236"/>
      <c r="B14" s="242" t="s">
        <v>20</v>
      </c>
      <c r="C14" s="236"/>
      <c r="D14" s="236"/>
      <c r="E14" s="240">
        <v>3.2988783813503409E-3</v>
      </c>
      <c r="F14" s="239">
        <v>15</v>
      </c>
      <c r="G14" s="239">
        <v>15</v>
      </c>
      <c r="H14" s="239">
        <v>3</v>
      </c>
    </row>
    <row r="15" spans="1:8" x14ac:dyDescent="0.2">
      <c r="A15" s="236"/>
      <c r="B15" s="242" t="s">
        <v>23</v>
      </c>
      <c r="C15" s="236"/>
      <c r="D15" s="236"/>
      <c r="E15" s="240">
        <v>1.7594018033868484E-2</v>
      </c>
      <c r="F15" s="239">
        <v>20</v>
      </c>
      <c r="G15" s="239">
        <v>18.518041237113401</v>
      </c>
      <c r="H15" s="239">
        <v>12.323918399440853</v>
      </c>
    </row>
    <row r="16" spans="1:8" ht="25.5" x14ac:dyDescent="0.25">
      <c r="A16" s="242" t="s">
        <v>458</v>
      </c>
      <c r="B16" s="242"/>
      <c r="C16" s="242"/>
      <c r="D16" s="242"/>
      <c r="E16" s="240"/>
      <c r="F16" s="239"/>
      <c r="G16" s="239"/>
      <c r="H16" s="239"/>
    </row>
    <row r="17" spans="1:8" x14ac:dyDescent="0.2">
      <c r="A17" s="236"/>
      <c r="B17" s="242" t="s">
        <v>24</v>
      </c>
      <c r="C17" s="236"/>
      <c r="D17" s="236"/>
      <c r="E17" s="240">
        <v>0.13063558390147351</v>
      </c>
      <c r="F17" s="239">
        <v>17.470588235294116</v>
      </c>
      <c r="G17" s="239">
        <v>17.470588235294116</v>
      </c>
      <c r="H17" s="239">
        <v>9.882352941176471</v>
      </c>
    </row>
    <row r="18" spans="1:8" x14ac:dyDescent="0.2">
      <c r="A18" s="236"/>
      <c r="B18" s="242" t="s">
        <v>23</v>
      </c>
      <c r="C18" s="236"/>
      <c r="D18" s="236"/>
      <c r="E18" s="240">
        <v>3.2988783813503409E-3</v>
      </c>
      <c r="F18" s="239">
        <v>15</v>
      </c>
      <c r="G18" s="239">
        <v>15</v>
      </c>
      <c r="H18" s="239">
        <v>9</v>
      </c>
    </row>
    <row r="19" spans="1:8" x14ac:dyDescent="0.2">
      <c r="A19" s="236"/>
      <c r="B19" s="242" t="s">
        <v>19</v>
      </c>
      <c r="C19" s="236"/>
      <c r="D19" s="236"/>
      <c r="E19" s="240">
        <v>9.2368594677809543E-2</v>
      </c>
      <c r="F19" s="239">
        <v>15</v>
      </c>
      <c r="G19" s="239">
        <v>15</v>
      </c>
      <c r="H19" s="239">
        <v>9.2142857142857135</v>
      </c>
    </row>
    <row r="20" spans="1:8" x14ac:dyDescent="0.25">
      <c r="A20" s="242" t="s">
        <v>459</v>
      </c>
      <c r="B20" s="242"/>
      <c r="C20" s="242"/>
      <c r="D20" s="242"/>
      <c r="E20" s="240"/>
      <c r="F20" s="239"/>
      <c r="G20" s="239"/>
      <c r="H20" s="239"/>
    </row>
    <row r="21" spans="1:8" x14ac:dyDescent="0.2">
      <c r="A21" s="236"/>
      <c r="B21" s="242" t="s">
        <v>21</v>
      </c>
      <c r="C21" s="236"/>
      <c r="D21" s="236"/>
      <c r="E21" s="240">
        <v>6.5977567627006819E-3</v>
      </c>
      <c r="F21" s="239">
        <v>5</v>
      </c>
      <c r="G21" s="239">
        <v>5</v>
      </c>
      <c r="H21" s="239">
        <v>2</v>
      </c>
    </row>
    <row r="22" spans="1:8" x14ac:dyDescent="0.2">
      <c r="A22" s="236"/>
      <c r="B22" s="242" t="s">
        <v>36</v>
      </c>
      <c r="C22" s="236"/>
      <c r="D22" s="236"/>
      <c r="E22" s="240">
        <v>1.6494391906751706E-2</v>
      </c>
      <c r="F22" s="239">
        <v>25</v>
      </c>
      <c r="G22" s="239">
        <v>27.632916908773968</v>
      </c>
      <c r="H22" s="239">
        <v>25.17989014152862</v>
      </c>
    </row>
    <row r="23" spans="1:8" x14ac:dyDescent="0.2">
      <c r="A23" s="236"/>
      <c r="B23" s="242" t="s">
        <v>24</v>
      </c>
      <c r="C23" s="236"/>
      <c r="D23" s="236"/>
      <c r="E23" s="240">
        <v>7.4774576643941064E-3</v>
      </c>
      <c r="F23" s="239">
        <v>17</v>
      </c>
      <c r="G23" s="239">
        <v>17</v>
      </c>
      <c r="H23" s="239">
        <v>17</v>
      </c>
    </row>
    <row r="24" spans="1:8" x14ac:dyDescent="0.2">
      <c r="A24" s="236"/>
      <c r="B24" s="243" t="s">
        <v>25</v>
      </c>
      <c r="C24" s="236"/>
      <c r="D24" s="236"/>
      <c r="E24" s="240">
        <v>9.896635144051022E-3</v>
      </c>
      <c r="F24" s="239">
        <v>15</v>
      </c>
      <c r="G24" s="239">
        <v>15</v>
      </c>
      <c r="H24" s="239">
        <v>15</v>
      </c>
    </row>
    <row r="25" spans="1:8" x14ac:dyDescent="0.2">
      <c r="A25" s="236"/>
      <c r="B25" s="242" t="s">
        <v>20</v>
      </c>
      <c r="C25" s="236"/>
      <c r="D25" s="236"/>
      <c r="E25" s="240">
        <v>1.3195513525401364E-2</v>
      </c>
      <c r="F25" s="239">
        <v>15</v>
      </c>
      <c r="G25" s="239">
        <v>15</v>
      </c>
      <c r="H25" s="239">
        <v>3</v>
      </c>
    </row>
    <row r="26" spans="1:8" x14ac:dyDescent="0.2">
      <c r="A26" s="236"/>
      <c r="B26" s="242" t="s">
        <v>23</v>
      </c>
      <c r="C26" s="236"/>
      <c r="D26" s="236"/>
      <c r="E26" s="240">
        <v>5.4101605454145593E-2</v>
      </c>
      <c r="F26" s="239">
        <v>17.571428571428573</v>
      </c>
      <c r="G26" s="239">
        <v>16.199558173784975</v>
      </c>
      <c r="H26" s="239">
        <v>14.134787199520732</v>
      </c>
    </row>
    <row r="27" spans="1:8" x14ac:dyDescent="0.2">
      <c r="A27" s="236"/>
      <c r="B27" s="242" t="s">
        <v>19</v>
      </c>
      <c r="C27" s="236"/>
      <c r="D27" s="236"/>
      <c r="E27" s="240">
        <v>6.5977567627006819E-3</v>
      </c>
      <c r="F27" s="239">
        <v>15</v>
      </c>
      <c r="G27" s="239">
        <v>15</v>
      </c>
      <c r="H27" s="239">
        <v>9</v>
      </c>
    </row>
    <row r="28" spans="1:8" ht="25.5" x14ac:dyDescent="0.25">
      <c r="A28" s="242" t="s">
        <v>460</v>
      </c>
      <c r="B28" s="242"/>
      <c r="C28" s="242"/>
      <c r="D28" s="242"/>
      <c r="E28" s="240"/>
      <c r="F28" s="239"/>
      <c r="G28" s="239"/>
      <c r="H28" s="239"/>
    </row>
    <row r="29" spans="1:8" x14ac:dyDescent="0.2">
      <c r="A29" s="236"/>
      <c r="B29" s="242" t="s">
        <v>21</v>
      </c>
      <c r="C29" s="236"/>
      <c r="D29" s="236"/>
      <c r="E29" s="240">
        <v>4.398504508467121E-3</v>
      </c>
      <c r="F29" s="239">
        <v>5</v>
      </c>
      <c r="G29" s="239">
        <v>5</v>
      </c>
      <c r="H29" s="239">
        <v>1</v>
      </c>
    </row>
    <row r="30" spans="1:8" x14ac:dyDescent="0.2">
      <c r="A30" s="236"/>
      <c r="B30" s="242" t="s">
        <v>36</v>
      </c>
      <c r="C30" s="236"/>
      <c r="D30" s="236"/>
      <c r="E30" s="240">
        <v>1.0996261271167804E-2</v>
      </c>
      <c r="F30" s="239">
        <v>25</v>
      </c>
      <c r="G30" s="239">
        <v>27.632916908773968</v>
      </c>
      <c r="H30" s="239">
        <v>25.179890141528624</v>
      </c>
    </row>
    <row r="31" spans="1:8" x14ac:dyDescent="0.2">
      <c r="A31" s="236"/>
      <c r="B31" s="242" t="s">
        <v>24</v>
      </c>
      <c r="C31" s="236"/>
      <c r="D31" s="236"/>
      <c r="E31" s="240">
        <v>5.4981306355839019E-3</v>
      </c>
      <c r="F31" s="239">
        <v>25</v>
      </c>
      <c r="G31" s="239">
        <v>25</v>
      </c>
      <c r="H31" s="239">
        <v>9</v>
      </c>
    </row>
    <row r="32" spans="1:8" x14ac:dyDescent="0.2">
      <c r="A32" s="236"/>
      <c r="B32" s="243" t="s">
        <v>25</v>
      </c>
      <c r="C32" s="236"/>
      <c r="D32" s="236"/>
      <c r="E32" s="240">
        <v>6.5977567627006819E-3</v>
      </c>
      <c r="F32" s="239">
        <v>15</v>
      </c>
      <c r="G32" s="239">
        <v>15</v>
      </c>
      <c r="H32" s="239">
        <v>15</v>
      </c>
    </row>
    <row r="33" spans="1:8" x14ac:dyDescent="0.2">
      <c r="A33" s="236"/>
      <c r="B33" s="242" t="s">
        <v>20</v>
      </c>
      <c r="C33" s="236"/>
      <c r="D33" s="236"/>
      <c r="E33" s="240">
        <v>6.5977567627006819E-3</v>
      </c>
      <c r="F33" s="239">
        <v>15</v>
      </c>
      <c r="G33" s="239">
        <v>15</v>
      </c>
      <c r="H33" s="239">
        <v>6</v>
      </c>
    </row>
    <row r="34" spans="1:8" x14ac:dyDescent="0.2">
      <c r="A34" s="236"/>
      <c r="B34" s="242" t="s">
        <v>23</v>
      </c>
      <c r="C34" s="236"/>
      <c r="D34" s="236"/>
      <c r="E34" s="240">
        <v>3.5188036067736968E-2</v>
      </c>
      <c r="F34" s="239">
        <v>20</v>
      </c>
      <c r="G34" s="239">
        <v>18.518041237113401</v>
      </c>
      <c r="H34" s="239">
        <v>12.323918399440853</v>
      </c>
    </row>
    <row r="35" spans="1:8" x14ac:dyDescent="0.25">
      <c r="A35" s="242" t="s">
        <v>461</v>
      </c>
      <c r="B35" s="242"/>
      <c r="C35" s="242"/>
      <c r="D35" s="242"/>
      <c r="E35" s="240"/>
      <c r="F35" s="239"/>
      <c r="G35" s="239"/>
      <c r="H35" s="239"/>
    </row>
    <row r="36" spans="1:8" x14ac:dyDescent="0.2">
      <c r="A36" s="236"/>
      <c r="B36" s="242" t="s">
        <v>21</v>
      </c>
      <c r="C36" s="236"/>
      <c r="D36" s="236"/>
      <c r="E36" s="240">
        <v>1.3195513525401364E-2</v>
      </c>
      <c r="F36" s="239">
        <v>5</v>
      </c>
      <c r="G36" s="239">
        <v>5</v>
      </c>
      <c r="H36" s="239">
        <v>2.5</v>
      </c>
    </row>
    <row r="37" spans="1:8" x14ac:dyDescent="0.2">
      <c r="A37" s="236"/>
      <c r="B37" s="242" t="s">
        <v>36</v>
      </c>
      <c r="C37" s="236"/>
      <c r="D37" s="236"/>
      <c r="E37" s="240">
        <v>3.2988783813503411E-2</v>
      </c>
      <c r="F37" s="239">
        <v>25</v>
      </c>
      <c r="G37" s="239">
        <v>27.632916908773968</v>
      </c>
      <c r="H37" s="239">
        <v>25.179890141528627</v>
      </c>
    </row>
    <row r="38" spans="1:8" x14ac:dyDescent="0.2">
      <c r="A38" s="236"/>
      <c r="B38" s="242" t="s">
        <v>24</v>
      </c>
      <c r="C38" s="236"/>
      <c r="D38" s="236"/>
      <c r="E38" s="240">
        <v>5.9379810864306137E-3</v>
      </c>
      <c r="F38" s="239">
        <v>9</v>
      </c>
      <c r="G38" s="239">
        <v>14.333333333333334</v>
      </c>
      <c r="H38" s="239">
        <v>14.333333333333334</v>
      </c>
    </row>
    <row r="39" spans="1:8" x14ac:dyDescent="0.2">
      <c r="A39" s="236"/>
      <c r="B39" s="243" t="s">
        <v>25</v>
      </c>
      <c r="C39" s="236"/>
      <c r="D39" s="236"/>
      <c r="E39" s="240">
        <v>1.6494391906751706E-2</v>
      </c>
      <c r="F39" s="239">
        <v>15</v>
      </c>
      <c r="G39" s="239">
        <v>15</v>
      </c>
      <c r="H39" s="239">
        <v>15</v>
      </c>
    </row>
    <row r="40" spans="1:8" x14ac:dyDescent="0.2">
      <c r="A40" s="236"/>
      <c r="B40" s="242" t="s">
        <v>20</v>
      </c>
      <c r="C40" s="236"/>
      <c r="D40" s="236"/>
      <c r="E40" s="240">
        <v>1.9793270288102044E-2</v>
      </c>
      <c r="F40" s="239">
        <v>15</v>
      </c>
      <c r="G40" s="239">
        <v>15</v>
      </c>
      <c r="H40" s="239">
        <v>5</v>
      </c>
    </row>
    <row r="41" spans="1:8" x14ac:dyDescent="0.2">
      <c r="A41" s="236"/>
      <c r="B41" s="242" t="s">
        <v>23</v>
      </c>
      <c r="C41" s="236"/>
      <c r="D41" s="236"/>
      <c r="E41" s="240">
        <v>0.13833296679129095</v>
      </c>
      <c r="F41" s="239">
        <v>19.060606060606062</v>
      </c>
      <c r="G41" s="239">
        <v>17.091221493283353</v>
      </c>
      <c r="H41" s="239">
        <v>13.29618307838123</v>
      </c>
    </row>
    <row r="42" spans="1:8" ht="25.5" x14ac:dyDescent="0.25">
      <c r="A42" s="242" t="s">
        <v>462</v>
      </c>
      <c r="B42" s="242"/>
      <c r="C42" s="242"/>
      <c r="D42" s="242"/>
      <c r="E42" s="240"/>
      <c r="F42" s="239"/>
      <c r="G42" s="239"/>
      <c r="H42" s="239"/>
    </row>
    <row r="43" spans="1:8" x14ac:dyDescent="0.2">
      <c r="A43" s="236"/>
      <c r="B43" s="242" t="s">
        <v>21</v>
      </c>
      <c r="C43" s="236"/>
      <c r="D43" s="236"/>
      <c r="E43" s="240">
        <v>4.398504508467121E-3</v>
      </c>
      <c r="F43" s="239">
        <v>5</v>
      </c>
      <c r="G43" s="239">
        <v>5</v>
      </c>
      <c r="H43" s="239">
        <v>1.5</v>
      </c>
    </row>
    <row r="44" spans="1:8" x14ac:dyDescent="0.2">
      <c r="A44" s="236"/>
      <c r="B44" s="242" t="s">
        <v>36</v>
      </c>
      <c r="C44" s="236"/>
      <c r="D44" s="236"/>
      <c r="E44" s="240">
        <v>1.0996261271167804E-2</v>
      </c>
      <c r="F44" s="239">
        <v>25</v>
      </c>
      <c r="G44" s="239">
        <v>27.632916908773968</v>
      </c>
      <c r="H44" s="239">
        <v>25.179890141528624</v>
      </c>
    </row>
    <row r="45" spans="1:8" x14ac:dyDescent="0.2">
      <c r="A45" s="236"/>
      <c r="B45" s="243" t="s">
        <v>25</v>
      </c>
      <c r="C45" s="236"/>
      <c r="D45" s="236"/>
      <c r="E45" s="240">
        <v>6.5977567627006819E-3</v>
      </c>
      <c r="F45" s="239">
        <v>15</v>
      </c>
      <c r="G45" s="239">
        <v>15</v>
      </c>
      <c r="H45" s="239">
        <v>15</v>
      </c>
    </row>
    <row r="46" spans="1:8" x14ac:dyDescent="0.2">
      <c r="A46" s="236"/>
      <c r="B46" s="242" t="s">
        <v>20</v>
      </c>
      <c r="C46" s="236"/>
      <c r="D46" s="236"/>
      <c r="E46" s="240">
        <v>3.2988783813503409E-3</v>
      </c>
      <c r="F46" s="239">
        <v>15</v>
      </c>
      <c r="G46" s="239">
        <v>15</v>
      </c>
      <c r="H46" s="239">
        <v>3</v>
      </c>
    </row>
    <row r="47" spans="1:8" x14ac:dyDescent="0.2">
      <c r="A47" s="236"/>
      <c r="B47" s="242" t="s">
        <v>23</v>
      </c>
      <c r="C47" s="236"/>
      <c r="D47" s="236"/>
      <c r="E47" s="240">
        <v>1.8253793710138553E-2</v>
      </c>
      <c r="F47" s="239">
        <v>16.600000000000001</v>
      </c>
      <c r="G47" s="239">
        <v>15.272164948453607</v>
      </c>
      <c r="H47" s="239">
        <v>14.859134719552682</v>
      </c>
    </row>
    <row r="48" spans="1:8" x14ac:dyDescent="0.2">
      <c r="A48" s="236"/>
      <c r="B48" s="242" t="s">
        <v>19</v>
      </c>
      <c r="C48" s="236"/>
      <c r="D48" s="236"/>
      <c r="E48" s="240">
        <v>6.5977567627006819E-3</v>
      </c>
      <c r="F48" s="239">
        <v>15</v>
      </c>
      <c r="G48" s="239">
        <v>15</v>
      </c>
      <c r="H48" s="239">
        <v>9</v>
      </c>
    </row>
    <row r="49" spans="1:8" ht="25.5" x14ac:dyDescent="0.25">
      <c r="A49" s="242" t="s">
        <v>463</v>
      </c>
      <c r="B49" s="242"/>
      <c r="C49" s="242"/>
      <c r="D49" s="242"/>
      <c r="E49" s="240"/>
      <c r="F49" s="239"/>
      <c r="G49" s="239"/>
      <c r="H49" s="239"/>
    </row>
    <row r="50" spans="1:8" x14ac:dyDescent="0.2">
      <c r="A50" s="236"/>
      <c r="B50" s="242" t="s">
        <v>21</v>
      </c>
      <c r="C50" s="236"/>
      <c r="D50" s="236"/>
      <c r="E50" s="240">
        <v>2.1992522542335605E-3</v>
      </c>
      <c r="F50" s="239">
        <v>5</v>
      </c>
      <c r="G50" s="239">
        <v>5</v>
      </c>
      <c r="H50" s="239">
        <v>2</v>
      </c>
    </row>
    <row r="51" spans="1:8" x14ac:dyDescent="0.2">
      <c r="A51" s="236"/>
      <c r="B51" s="242" t="s">
        <v>36</v>
      </c>
      <c r="C51" s="236"/>
      <c r="D51" s="236"/>
      <c r="E51" s="240">
        <v>5.4981306355839019E-3</v>
      </c>
      <c r="F51" s="239">
        <v>25</v>
      </c>
      <c r="G51" s="239">
        <v>27.632916908773968</v>
      </c>
      <c r="H51" s="239">
        <v>25.179890141528624</v>
      </c>
    </row>
    <row r="52" spans="1:8" x14ac:dyDescent="0.2">
      <c r="A52" s="236"/>
      <c r="B52" s="242" t="s">
        <v>24</v>
      </c>
      <c r="C52" s="236"/>
      <c r="D52" s="236"/>
      <c r="E52" s="240">
        <v>5.7180558610072573E-3</v>
      </c>
      <c r="F52" s="239">
        <v>6.5</v>
      </c>
      <c r="G52" s="239">
        <v>6.5</v>
      </c>
      <c r="H52" s="239">
        <v>4.5</v>
      </c>
    </row>
    <row r="53" spans="1:8" x14ac:dyDescent="0.2">
      <c r="A53" s="236"/>
      <c r="B53" s="243" t="s">
        <v>25</v>
      </c>
      <c r="C53" s="236"/>
      <c r="D53" s="236"/>
      <c r="E53" s="240">
        <v>3.2988783813503409E-3</v>
      </c>
      <c r="F53" s="239">
        <v>15</v>
      </c>
      <c r="G53" s="239">
        <v>15</v>
      </c>
      <c r="H53" s="239">
        <v>15</v>
      </c>
    </row>
    <row r="54" spans="1:8" x14ac:dyDescent="0.2">
      <c r="A54" s="236"/>
      <c r="B54" s="242" t="s">
        <v>20</v>
      </c>
      <c r="C54" s="236"/>
      <c r="D54" s="236"/>
      <c r="E54" s="240">
        <v>3.2988783813503409E-3</v>
      </c>
      <c r="F54" s="239">
        <v>15</v>
      </c>
      <c r="G54" s="239">
        <v>15</v>
      </c>
      <c r="H54" s="239">
        <v>3</v>
      </c>
    </row>
    <row r="55" spans="1:8" x14ac:dyDescent="0.2">
      <c r="A55" s="236"/>
      <c r="B55" s="242" t="s">
        <v>23</v>
      </c>
      <c r="C55" s="236"/>
      <c r="D55" s="236"/>
      <c r="E55" s="240">
        <v>1.7594018033868484E-2</v>
      </c>
      <c r="F55" s="239">
        <v>20</v>
      </c>
      <c r="G55" s="239">
        <v>18.518041237113401</v>
      </c>
      <c r="H55" s="239">
        <v>12.323918399440853</v>
      </c>
    </row>
    <row r="56" spans="1:8" x14ac:dyDescent="0.25">
      <c r="A56" s="242" t="s">
        <v>464</v>
      </c>
      <c r="B56" s="242"/>
      <c r="C56" s="242"/>
      <c r="D56" s="242"/>
      <c r="E56" s="240"/>
      <c r="F56" s="239"/>
      <c r="G56" s="239"/>
      <c r="H56" s="239"/>
    </row>
    <row r="57" spans="1:8" x14ac:dyDescent="0.2">
      <c r="A57" s="236"/>
      <c r="B57" s="242" t="s">
        <v>21</v>
      </c>
      <c r="C57" s="236"/>
      <c r="D57" s="236"/>
      <c r="E57" s="240">
        <v>4.398504508467121E-3</v>
      </c>
      <c r="F57" s="239">
        <v>5</v>
      </c>
      <c r="G57" s="239">
        <v>5</v>
      </c>
      <c r="H57" s="239">
        <v>2</v>
      </c>
    </row>
    <row r="58" spans="1:8" x14ac:dyDescent="0.2">
      <c r="A58" s="236"/>
      <c r="B58" s="242" t="s">
        <v>36</v>
      </c>
      <c r="C58" s="236"/>
      <c r="D58" s="236"/>
      <c r="E58" s="240">
        <v>1.0996261271167804E-2</v>
      </c>
      <c r="F58" s="239">
        <v>25</v>
      </c>
      <c r="G58" s="239">
        <v>27.632916908773968</v>
      </c>
      <c r="H58" s="239">
        <v>25.179890141528624</v>
      </c>
    </row>
    <row r="59" spans="1:8" x14ac:dyDescent="0.2">
      <c r="A59" s="236"/>
      <c r="B59" s="242" t="s">
        <v>24</v>
      </c>
      <c r="C59" s="236"/>
      <c r="D59" s="236"/>
      <c r="E59" s="240">
        <v>1.2975588299978007E-2</v>
      </c>
      <c r="F59" s="239">
        <v>19.666666666666668</v>
      </c>
      <c r="G59" s="239">
        <v>19.666666666666668</v>
      </c>
      <c r="H59" s="239">
        <v>19.666666666666668</v>
      </c>
    </row>
    <row r="60" spans="1:8" x14ac:dyDescent="0.2">
      <c r="A60" s="236"/>
      <c r="B60" s="243" t="s">
        <v>25</v>
      </c>
      <c r="C60" s="236"/>
      <c r="D60" s="236"/>
      <c r="E60" s="240">
        <v>6.5977567627006819E-3</v>
      </c>
      <c r="F60" s="239">
        <v>15</v>
      </c>
      <c r="G60" s="239">
        <v>15</v>
      </c>
      <c r="H60" s="239">
        <v>15</v>
      </c>
    </row>
    <row r="61" spans="1:8" x14ac:dyDescent="0.2">
      <c r="A61" s="236"/>
      <c r="B61" s="242" t="s">
        <v>20</v>
      </c>
      <c r="C61" s="236"/>
      <c r="D61" s="236"/>
      <c r="E61" s="240">
        <v>3.2988783813503409E-3</v>
      </c>
      <c r="F61" s="239">
        <v>15</v>
      </c>
      <c r="G61" s="239">
        <v>15</v>
      </c>
      <c r="H61" s="239">
        <v>3</v>
      </c>
    </row>
    <row r="62" spans="1:8" x14ac:dyDescent="0.2">
      <c r="A62" s="236"/>
      <c r="B62" s="242" t="s">
        <v>23</v>
      </c>
      <c r="C62" s="236"/>
      <c r="D62" s="236"/>
      <c r="E62" s="240">
        <v>4.948317572025511E-2</v>
      </c>
      <c r="F62" s="239">
        <v>20.454545454545453</v>
      </c>
      <c r="G62" s="239">
        <v>15.013120899718837</v>
      </c>
      <c r="H62" s="239">
        <v>12.144667926866076</v>
      </c>
    </row>
    <row r="63" spans="1:8" ht="25.5" x14ac:dyDescent="0.25">
      <c r="A63" s="242" t="s">
        <v>465</v>
      </c>
      <c r="B63" s="242"/>
      <c r="C63" s="242"/>
      <c r="D63" s="242"/>
      <c r="E63" s="240"/>
      <c r="F63" s="239"/>
      <c r="G63" s="239"/>
      <c r="H63" s="239"/>
    </row>
    <row r="64" spans="1:8" x14ac:dyDescent="0.2">
      <c r="A64" s="236"/>
      <c r="B64" s="242" t="s">
        <v>20</v>
      </c>
      <c r="C64" s="236"/>
      <c r="D64" s="236"/>
      <c r="E64" s="240">
        <v>3.2988783813503409E-3</v>
      </c>
      <c r="F64" s="239">
        <v>15</v>
      </c>
      <c r="G64" s="239">
        <v>15</v>
      </c>
      <c r="H64" s="239">
        <v>3</v>
      </c>
    </row>
    <row r="65" spans="1:8" x14ac:dyDescent="0.2">
      <c r="A65" s="236"/>
      <c r="B65" s="242" t="s">
        <v>23</v>
      </c>
      <c r="C65" s="236"/>
      <c r="D65" s="236"/>
      <c r="E65" s="240">
        <v>1.7594018033868484E-2</v>
      </c>
      <c r="F65" s="239">
        <v>20</v>
      </c>
      <c r="G65" s="239">
        <v>18.518041237113401</v>
      </c>
      <c r="H65" s="239">
        <v>12.323918399440853</v>
      </c>
    </row>
    <row r="66" spans="1:8" ht="25.5" x14ac:dyDescent="0.25">
      <c r="A66" s="242" t="s">
        <v>466</v>
      </c>
      <c r="B66" s="242"/>
      <c r="C66" s="242"/>
      <c r="D66" s="242"/>
      <c r="E66" s="240"/>
      <c r="F66" s="239"/>
      <c r="G66" s="239"/>
      <c r="H66" s="239"/>
    </row>
    <row r="67" spans="1:8" x14ac:dyDescent="0.2">
      <c r="A67" s="236"/>
      <c r="B67" s="242" t="s">
        <v>36</v>
      </c>
      <c r="C67" s="236"/>
      <c r="D67" s="236"/>
      <c r="E67" s="240">
        <v>1.0996261271167804E-2</v>
      </c>
      <c r="F67" s="239">
        <v>25</v>
      </c>
      <c r="G67" s="239">
        <v>27.632916908773968</v>
      </c>
      <c r="H67" s="239">
        <v>25.179890141528624</v>
      </c>
    </row>
    <row r="68" spans="1:8" x14ac:dyDescent="0.2">
      <c r="A68" s="236"/>
      <c r="B68" s="242" t="s">
        <v>23</v>
      </c>
      <c r="C68" s="236"/>
      <c r="D68" s="236"/>
      <c r="E68" s="240">
        <v>6.5977567627006819E-3</v>
      </c>
      <c r="F68" s="239">
        <v>15</v>
      </c>
      <c r="G68" s="239">
        <v>15</v>
      </c>
      <c r="H68" s="239">
        <v>9</v>
      </c>
    </row>
    <row r="69" spans="1:8" x14ac:dyDescent="0.2">
      <c r="A69" s="236" t="s">
        <v>468</v>
      </c>
      <c r="B69" s="236"/>
      <c r="C69" s="236"/>
      <c r="D69" s="236"/>
      <c r="E69" s="240">
        <v>1</v>
      </c>
      <c r="F69" s="239">
        <v>14.253918495297805</v>
      </c>
      <c r="G69" s="239">
        <v>13.926945217427864</v>
      </c>
      <c r="H69" s="239">
        <v>9.9198882879342314</v>
      </c>
    </row>
    <row r="70" spans="1:8" ht="15" x14ac:dyDescent="0.25">
      <c r="A70"/>
      <c r="B70"/>
      <c r="C70"/>
      <c r="D70"/>
      <c r="E70"/>
      <c r="F70"/>
      <c r="G70"/>
      <c r="H70"/>
    </row>
    <row r="71" spans="1:8" ht="15" x14ac:dyDescent="0.25">
      <c r="A71"/>
      <c r="B71"/>
      <c r="C71"/>
      <c r="D71"/>
      <c r="E71"/>
      <c r="F71"/>
      <c r="G71"/>
      <c r="H71"/>
    </row>
    <row r="72" spans="1:8" ht="15" x14ac:dyDescent="0.25">
      <c r="A72"/>
      <c r="B72"/>
      <c r="C72"/>
      <c r="D72"/>
      <c r="E72"/>
      <c r="F72"/>
      <c r="G72"/>
      <c r="H72"/>
    </row>
    <row r="73" spans="1:8" ht="15" x14ac:dyDescent="0.25">
      <c r="A73"/>
      <c r="B73"/>
      <c r="C73"/>
      <c r="D73"/>
      <c r="E73"/>
      <c r="F73"/>
      <c r="G73"/>
      <c r="H73"/>
    </row>
    <row r="74" spans="1:8" ht="15" x14ac:dyDescent="0.25">
      <c r="A74"/>
      <c r="B74"/>
      <c r="C74"/>
      <c r="D74"/>
      <c r="E74"/>
      <c r="F74"/>
      <c r="G74"/>
      <c r="H74"/>
    </row>
    <row r="75" spans="1:8" ht="15" x14ac:dyDescent="0.25">
      <c r="A75"/>
      <c r="B75"/>
      <c r="C75"/>
      <c r="D75"/>
      <c r="E75"/>
      <c r="F75"/>
      <c r="G75"/>
      <c r="H75"/>
    </row>
    <row r="76" spans="1:8" ht="15" x14ac:dyDescent="0.25">
      <c r="A76"/>
      <c r="B76"/>
      <c r="C76"/>
      <c r="D76"/>
      <c r="E76"/>
      <c r="F76"/>
      <c r="G76"/>
      <c r="H76"/>
    </row>
    <row r="77" spans="1:8" ht="15" x14ac:dyDescent="0.25">
      <c r="A77"/>
      <c r="B77"/>
      <c r="C77"/>
      <c r="D77"/>
      <c r="E77"/>
      <c r="F77"/>
      <c r="G77"/>
      <c r="H77"/>
    </row>
    <row r="78" spans="1:8" ht="15" x14ac:dyDescent="0.25">
      <c r="A78"/>
      <c r="B78"/>
      <c r="C78"/>
      <c r="D78"/>
      <c r="E78"/>
      <c r="F78"/>
      <c r="G78"/>
      <c r="H78"/>
    </row>
    <row r="79" spans="1:8" ht="15" x14ac:dyDescent="0.25">
      <c r="A79"/>
      <c r="B79"/>
      <c r="C79"/>
      <c r="D79"/>
      <c r="E79"/>
      <c r="F79"/>
      <c r="G79"/>
      <c r="H79"/>
    </row>
    <row r="80" spans="1:8" ht="15" x14ac:dyDescent="0.25">
      <c r="A80"/>
      <c r="B80"/>
      <c r="C80"/>
      <c r="D80"/>
      <c r="E80"/>
      <c r="F80"/>
      <c r="G80"/>
      <c r="H80"/>
    </row>
    <row r="81" spans="1:8" ht="15" x14ac:dyDescent="0.25">
      <c r="A81"/>
      <c r="B81"/>
      <c r="C81"/>
      <c r="D81"/>
      <c r="E81"/>
      <c r="F81"/>
      <c r="G81"/>
      <c r="H81"/>
    </row>
    <row r="82" spans="1:8" ht="15" x14ac:dyDescent="0.25">
      <c r="A82"/>
      <c r="B82"/>
      <c r="C82"/>
      <c r="D82"/>
      <c r="E82"/>
      <c r="F82"/>
      <c r="G82"/>
      <c r="H82"/>
    </row>
    <row r="83" spans="1:8" ht="15" x14ac:dyDescent="0.25">
      <c r="A83"/>
      <c r="B83"/>
      <c r="C83"/>
      <c r="D83"/>
      <c r="E83"/>
      <c r="F83"/>
      <c r="G83"/>
      <c r="H83"/>
    </row>
    <row r="84" spans="1:8" ht="15" x14ac:dyDescent="0.25">
      <c r="A84"/>
      <c r="B84"/>
      <c r="C84"/>
      <c r="D84"/>
      <c r="E84"/>
      <c r="F84"/>
      <c r="G84"/>
      <c r="H84"/>
    </row>
  </sheetData>
  <mergeCells count="1">
    <mergeCell ref="B1:H1"/>
  </mergeCells>
  <conditionalFormatting pivot="1" sqref="F9:F69">
    <cfRule type="cellIs" dxfId="702" priority="9" operator="between">
      <formula>0</formula>
      <formula>10</formula>
    </cfRule>
  </conditionalFormatting>
  <conditionalFormatting pivot="1" sqref="F9:F69">
    <cfRule type="cellIs" dxfId="701" priority="8" operator="between">
      <formula>10</formula>
      <formula>15</formula>
    </cfRule>
  </conditionalFormatting>
  <conditionalFormatting pivot="1" sqref="F9:F69">
    <cfRule type="cellIs" dxfId="700" priority="7" operator="greaterThan">
      <formula>15</formula>
    </cfRule>
  </conditionalFormatting>
  <conditionalFormatting pivot="1" sqref="G9:G69">
    <cfRule type="cellIs" dxfId="699" priority="6" operator="between">
      <formula>0</formula>
      <formula>10</formula>
    </cfRule>
  </conditionalFormatting>
  <conditionalFormatting pivot="1" sqref="G9:G69">
    <cfRule type="cellIs" dxfId="698" priority="5" operator="between">
      <formula>10</formula>
      <formula>15</formula>
    </cfRule>
  </conditionalFormatting>
  <conditionalFormatting pivot="1" sqref="G9:G69">
    <cfRule type="cellIs" dxfId="697" priority="4" operator="greaterThan">
      <formula>15</formula>
    </cfRule>
  </conditionalFormatting>
  <conditionalFormatting pivot="1" sqref="H9:H69">
    <cfRule type="cellIs" dxfId="696" priority="3" operator="between">
      <formula>0</formula>
      <formula>10</formula>
    </cfRule>
  </conditionalFormatting>
  <conditionalFormatting pivot="1" sqref="H9:H69">
    <cfRule type="cellIs" dxfId="695" priority="2" operator="between">
      <formula>10</formula>
      <formula>15</formula>
    </cfRule>
  </conditionalFormatting>
  <conditionalFormatting pivot="1" sqref="H9:H69">
    <cfRule type="cellIs" dxfId="694" priority="1" operator="greaterThan">
      <formula>15</formula>
    </cfRule>
  </conditionalFormatting>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zoomScale="130" zoomScaleNormal="130" workbookViewId="0"/>
  </sheetViews>
  <sheetFormatPr baseColWidth="10" defaultColWidth="11" defaultRowHeight="12.75" x14ac:dyDescent="0.25"/>
  <cols>
    <col min="1" max="1" width="32.5703125" style="56" customWidth="1"/>
    <col min="2" max="2" width="40.85546875" style="56" customWidth="1"/>
    <col min="3" max="3" width="24.85546875" style="113" bestFit="1" customWidth="1"/>
    <col min="4" max="4" width="22.85546875" style="100" customWidth="1"/>
    <col min="5" max="5" width="13.5703125" style="100" customWidth="1"/>
    <col min="6" max="6" width="11.5703125" style="100" customWidth="1"/>
    <col min="7" max="7" width="17" style="100" customWidth="1"/>
    <col min="8" max="8" width="17" style="56" customWidth="1"/>
    <col min="9" max="16384" width="11" style="56"/>
  </cols>
  <sheetData>
    <row r="1" spans="1:8" ht="36.75" customHeight="1" thickBot="1" x14ac:dyDescent="0.3">
      <c r="A1" s="234"/>
      <c r="B1" s="312" t="s">
        <v>281</v>
      </c>
      <c r="C1" s="313"/>
      <c r="D1" s="313"/>
      <c r="E1" s="313"/>
      <c r="F1" s="313"/>
      <c r="G1" s="313"/>
      <c r="H1" s="314"/>
    </row>
    <row r="2" spans="1:8" ht="25.5" x14ac:dyDescent="0.2">
      <c r="A2" s="235" t="s">
        <v>198</v>
      </c>
      <c r="B2" s="236" t="s">
        <v>177</v>
      </c>
      <c r="C2" s="128"/>
      <c r="D2" s="119"/>
      <c r="E2" s="119"/>
      <c r="F2" s="119"/>
      <c r="G2" s="119"/>
      <c r="H2" s="136"/>
    </row>
    <row r="3" spans="1:8" ht="25.5" x14ac:dyDescent="0.2">
      <c r="A3" s="235" t="s">
        <v>0</v>
      </c>
      <c r="B3" s="236" t="s">
        <v>234</v>
      </c>
      <c r="C3" s="129"/>
      <c r="D3" s="126"/>
      <c r="E3" s="126"/>
      <c r="F3" s="126"/>
      <c r="G3" s="126"/>
      <c r="H3" s="136"/>
    </row>
    <row r="4" spans="1:8" s="10" customFormat="1" ht="13.5" x14ac:dyDescent="0.2">
      <c r="A4" s="235" t="s">
        <v>69</v>
      </c>
      <c r="B4" s="236" t="s">
        <v>234</v>
      </c>
      <c r="C4" s="130"/>
      <c r="D4" s="124"/>
      <c r="E4" s="124"/>
      <c r="F4" s="124"/>
      <c r="G4" s="124"/>
      <c r="H4" s="124"/>
    </row>
    <row r="5" spans="1:8" x14ac:dyDescent="0.2">
      <c r="A5" s="235" t="s">
        <v>245</v>
      </c>
      <c r="B5" s="236" t="s">
        <v>234</v>
      </c>
      <c r="C5" s="131"/>
      <c r="D5" s="125"/>
      <c r="E5" s="125"/>
      <c r="F5" s="125"/>
      <c r="G5" s="125"/>
      <c r="H5" s="136"/>
    </row>
    <row r="6" spans="1:8" s="112" customFormat="1" ht="15.75" x14ac:dyDescent="0.2">
      <c r="A6" s="235" t="s">
        <v>89</v>
      </c>
      <c r="B6" s="236" t="s">
        <v>90</v>
      </c>
      <c r="C6" s="132"/>
      <c r="D6" s="127"/>
      <c r="E6" s="127"/>
      <c r="F6" s="127"/>
      <c r="G6" s="127"/>
      <c r="H6" s="127"/>
    </row>
    <row r="7" spans="1:8" x14ac:dyDescent="0.2">
      <c r="A7" s="123"/>
      <c r="B7" s="136"/>
      <c r="C7" s="131"/>
      <c r="D7" s="125"/>
      <c r="E7" s="125"/>
      <c r="F7" s="125"/>
      <c r="G7" s="125"/>
      <c r="H7" s="136"/>
    </row>
    <row r="8" spans="1:8" s="63" customFormat="1" ht="54" x14ac:dyDescent="0.25">
      <c r="A8" s="237" t="s">
        <v>330</v>
      </c>
      <c r="B8" s="237" t="s">
        <v>18</v>
      </c>
      <c r="C8" s="237" t="s">
        <v>70</v>
      </c>
      <c r="D8" s="237" t="s">
        <v>86</v>
      </c>
      <c r="E8" s="241" t="s">
        <v>467</v>
      </c>
      <c r="F8" s="241" t="s">
        <v>105</v>
      </c>
      <c r="G8" s="241" t="s">
        <v>176</v>
      </c>
      <c r="H8" s="238" t="s">
        <v>456</v>
      </c>
    </row>
    <row r="9" spans="1:8" x14ac:dyDescent="0.2">
      <c r="A9" s="243" t="s">
        <v>354</v>
      </c>
      <c r="B9" s="243"/>
      <c r="C9" s="243"/>
      <c r="D9" s="243"/>
      <c r="E9" s="240"/>
      <c r="F9" s="239"/>
      <c r="G9" s="239"/>
      <c r="H9" s="239"/>
    </row>
    <row r="10" spans="1:8" x14ac:dyDescent="0.2">
      <c r="A10" s="236"/>
      <c r="B10" s="242" t="s">
        <v>24</v>
      </c>
      <c r="C10" s="236"/>
      <c r="D10" s="236"/>
      <c r="E10" s="240">
        <v>8.021806853582554E-2</v>
      </c>
      <c r="F10" s="239">
        <v>14.714285714285714</v>
      </c>
      <c r="G10" s="239">
        <v>14.714285714285714</v>
      </c>
      <c r="H10" s="239">
        <v>8.1428571428571423</v>
      </c>
    </row>
    <row r="11" spans="1:8" x14ac:dyDescent="0.2">
      <c r="A11" s="243" t="s">
        <v>339</v>
      </c>
      <c r="B11" s="243"/>
      <c r="C11" s="243"/>
      <c r="D11" s="243"/>
      <c r="E11" s="240"/>
      <c r="F11" s="239"/>
      <c r="G11" s="239"/>
      <c r="H11" s="239"/>
    </row>
    <row r="12" spans="1:8" x14ac:dyDescent="0.2">
      <c r="A12" s="236"/>
      <c r="B12" s="242" t="s">
        <v>24</v>
      </c>
      <c r="C12" s="236"/>
      <c r="D12" s="236"/>
      <c r="E12" s="240">
        <v>4.3613707165109032E-2</v>
      </c>
      <c r="F12" s="239">
        <v>9.3333333333333339</v>
      </c>
      <c r="G12" s="239">
        <v>9.3333333333333339</v>
      </c>
      <c r="H12" s="239">
        <v>6</v>
      </c>
    </row>
    <row r="13" spans="1:8" x14ac:dyDescent="0.2">
      <c r="A13" s="243" t="s">
        <v>336</v>
      </c>
      <c r="B13" s="243"/>
      <c r="C13" s="243"/>
      <c r="D13" s="243"/>
      <c r="E13" s="240"/>
      <c r="F13" s="239"/>
      <c r="G13" s="239"/>
      <c r="H13" s="239"/>
    </row>
    <row r="14" spans="1:8" x14ac:dyDescent="0.2">
      <c r="A14" s="236"/>
      <c r="B14" s="242" t="s">
        <v>24</v>
      </c>
      <c r="C14" s="236"/>
      <c r="D14" s="236"/>
      <c r="E14" s="240">
        <v>0.39408099688473519</v>
      </c>
      <c r="F14" s="239">
        <v>11</v>
      </c>
      <c r="G14" s="239">
        <v>11</v>
      </c>
      <c r="H14" s="239">
        <v>6.8695652173913047</v>
      </c>
    </row>
    <row r="15" spans="1:8" x14ac:dyDescent="0.2">
      <c r="A15" s="243" t="s">
        <v>338</v>
      </c>
      <c r="B15" s="243"/>
      <c r="C15" s="243"/>
      <c r="D15" s="243"/>
      <c r="E15" s="240"/>
      <c r="F15" s="239"/>
      <c r="G15" s="239"/>
      <c r="H15" s="239"/>
    </row>
    <row r="16" spans="1:8" x14ac:dyDescent="0.2">
      <c r="A16" s="236"/>
      <c r="B16" s="242" t="s">
        <v>24</v>
      </c>
      <c r="C16" s="236"/>
      <c r="D16" s="236"/>
      <c r="E16" s="240">
        <v>0.24688473520249221</v>
      </c>
      <c r="F16" s="239">
        <v>11.74074074074074</v>
      </c>
      <c r="G16" s="239">
        <v>11.74074074074074</v>
      </c>
      <c r="H16" s="239">
        <v>9.518518518518519</v>
      </c>
    </row>
    <row r="17" spans="1:8" x14ac:dyDescent="0.2">
      <c r="A17" s="243" t="s">
        <v>337</v>
      </c>
      <c r="B17" s="243"/>
      <c r="C17" s="243"/>
      <c r="D17" s="243"/>
      <c r="E17" s="240"/>
      <c r="F17" s="239"/>
      <c r="G17" s="239"/>
      <c r="H17" s="239"/>
    </row>
    <row r="18" spans="1:8" x14ac:dyDescent="0.2">
      <c r="A18" s="236"/>
      <c r="B18" s="242" t="s">
        <v>24</v>
      </c>
      <c r="C18" s="236"/>
      <c r="D18" s="236"/>
      <c r="E18" s="240">
        <v>0.235202492211838</v>
      </c>
      <c r="F18" s="239">
        <v>10.785714285714286</v>
      </c>
      <c r="G18" s="239">
        <v>11.714285714285714</v>
      </c>
      <c r="H18" s="239">
        <v>7.7857142857142856</v>
      </c>
    </row>
    <row r="19" spans="1:8" ht="15" x14ac:dyDescent="0.25">
      <c r="A19"/>
      <c r="B19"/>
      <c r="C19"/>
      <c r="D19"/>
      <c r="E19"/>
      <c r="F19"/>
      <c r="G19"/>
      <c r="H19"/>
    </row>
    <row r="20" spans="1:8" ht="15" x14ac:dyDescent="0.25">
      <c r="A20"/>
      <c r="B20"/>
      <c r="C20"/>
      <c r="D20"/>
      <c r="E20"/>
      <c r="F20"/>
      <c r="G20"/>
      <c r="H20"/>
    </row>
    <row r="21" spans="1:8" ht="15" x14ac:dyDescent="0.25">
      <c r="A21"/>
      <c r="B21"/>
      <c r="C21"/>
      <c r="D21"/>
      <c r="E21"/>
      <c r="F21"/>
      <c r="G21"/>
      <c r="H21"/>
    </row>
    <row r="22" spans="1:8" ht="15" x14ac:dyDescent="0.25">
      <c r="A22"/>
      <c r="B22"/>
      <c r="C22"/>
      <c r="D22"/>
      <c r="E22"/>
      <c r="F22"/>
      <c r="G22"/>
      <c r="H22"/>
    </row>
    <row r="23" spans="1:8" ht="15" x14ac:dyDescent="0.25">
      <c r="A23"/>
      <c r="B23"/>
      <c r="C23"/>
      <c r="D23"/>
      <c r="E23"/>
      <c r="F23"/>
      <c r="G23"/>
      <c r="H23"/>
    </row>
    <row r="24" spans="1:8" ht="15" x14ac:dyDescent="0.25">
      <c r="A24"/>
      <c r="B24"/>
      <c r="C24"/>
      <c r="D24"/>
      <c r="E24"/>
      <c r="F24"/>
      <c r="G24"/>
      <c r="H24"/>
    </row>
    <row r="25" spans="1:8" ht="15" x14ac:dyDescent="0.25">
      <c r="A25"/>
      <c r="B25"/>
      <c r="C25"/>
      <c r="D25"/>
      <c r="E25"/>
      <c r="F25"/>
      <c r="G25"/>
      <c r="H25"/>
    </row>
    <row r="26" spans="1:8" ht="15" x14ac:dyDescent="0.25">
      <c r="A26"/>
      <c r="B26"/>
      <c r="C26"/>
      <c r="D26"/>
      <c r="E26"/>
      <c r="F26"/>
      <c r="G26"/>
      <c r="H26"/>
    </row>
    <row r="27" spans="1:8" ht="15" x14ac:dyDescent="0.25">
      <c r="A27"/>
      <c r="B27"/>
      <c r="C27"/>
      <c r="D27"/>
      <c r="E27"/>
      <c r="F27"/>
      <c r="G27"/>
      <c r="H27"/>
    </row>
    <row r="28" spans="1:8" ht="15" x14ac:dyDescent="0.25">
      <c r="A28"/>
      <c r="B28"/>
      <c r="C28"/>
      <c r="D28"/>
      <c r="E28"/>
      <c r="F28"/>
      <c r="G28"/>
      <c r="H28"/>
    </row>
    <row r="29" spans="1:8" ht="15" x14ac:dyDescent="0.25">
      <c r="A29"/>
      <c r="B29"/>
      <c r="C29"/>
      <c r="D29"/>
      <c r="E29"/>
      <c r="F29"/>
      <c r="G29"/>
      <c r="H29"/>
    </row>
    <row r="30" spans="1:8" ht="15" x14ac:dyDescent="0.25">
      <c r="A30"/>
      <c r="B30"/>
      <c r="C30"/>
      <c r="D30"/>
      <c r="E30"/>
      <c r="F30"/>
      <c r="G30"/>
      <c r="H30"/>
    </row>
    <row r="31" spans="1:8" ht="15" x14ac:dyDescent="0.25">
      <c r="A31"/>
      <c r="B31"/>
      <c r="C31"/>
      <c r="D31"/>
      <c r="E31"/>
      <c r="F31"/>
      <c r="G31"/>
      <c r="H31"/>
    </row>
    <row r="32" spans="1:8" ht="15" x14ac:dyDescent="0.25">
      <c r="A32"/>
      <c r="B32"/>
      <c r="C32"/>
      <c r="D32"/>
      <c r="E32"/>
      <c r="F32"/>
      <c r="G32"/>
      <c r="H32"/>
    </row>
    <row r="33" spans="1:8" ht="15" x14ac:dyDescent="0.25">
      <c r="A33"/>
      <c r="B33"/>
      <c r="C33"/>
      <c r="D33"/>
      <c r="E33"/>
      <c r="F33"/>
      <c r="G33"/>
      <c r="H33"/>
    </row>
    <row r="34" spans="1:8" ht="15" x14ac:dyDescent="0.25">
      <c r="A34"/>
      <c r="B34"/>
      <c r="C34"/>
      <c r="D34"/>
      <c r="E34"/>
      <c r="F34"/>
      <c r="G34"/>
      <c r="H34"/>
    </row>
    <row r="35" spans="1:8" ht="15" x14ac:dyDescent="0.25">
      <c r="A35"/>
      <c r="B35"/>
      <c r="C35"/>
      <c r="D35"/>
      <c r="E35"/>
      <c r="F35"/>
      <c r="G35"/>
      <c r="H35"/>
    </row>
    <row r="36" spans="1:8" ht="15" x14ac:dyDescent="0.25">
      <c r="A36"/>
      <c r="B36"/>
      <c r="C36"/>
      <c r="D36"/>
      <c r="E36"/>
      <c r="F36"/>
      <c r="G36"/>
      <c r="H36"/>
    </row>
    <row r="37" spans="1:8" ht="15" x14ac:dyDescent="0.25">
      <c r="A37"/>
      <c r="B37"/>
      <c r="C37"/>
      <c r="D37"/>
      <c r="E37"/>
      <c r="F37"/>
      <c r="G37"/>
      <c r="H37"/>
    </row>
    <row r="38" spans="1:8" ht="15" x14ac:dyDescent="0.25">
      <c r="A38"/>
      <c r="B38"/>
      <c r="C38"/>
      <c r="D38"/>
      <c r="E38"/>
      <c r="F38"/>
      <c r="G38"/>
      <c r="H38"/>
    </row>
    <row r="39" spans="1:8" ht="15" x14ac:dyDescent="0.25">
      <c r="A39"/>
      <c r="B39"/>
      <c r="C39"/>
      <c r="D39"/>
      <c r="E39"/>
      <c r="F39"/>
      <c r="G39"/>
      <c r="H39"/>
    </row>
    <row r="40" spans="1:8" ht="15" x14ac:dyDescent="0.25">
      <c r="A40"/>
      <c r="B40"/>
      <c r="C40"/>
      <c r="D40"/>
      <c r="E40"/>
      <c r="F40"/>
      <c r="G40"/>
      <c r="H40"/>
    </row>
    <row r="41" spans="1:8" ht="15" x14ac:dyDescent="0.25">
      <c r="A41"/>
      <c r="B41"/>
      <c r="C41"/>
      <c r="D41"/>
      <c r="E41"/>
      <c r="F41"/>
      <c r="G41"/>
      <c r="H41"/>
    </row>
    <row r="42" spans="1:8" ht="15" x14ac:dyDescent="0.25">
      <c r="A42"/>
      <c r="B42"/>
      <c r="C42"/>
      <c r="D42"/>
      <c r="E42"/>
      <c r="F42"/>
      <c r="G42"/>
      <c r="H42"/>
    </row>
    <row r="43" spans="1:8" ht="15" x14ac:dyDescent="0.25">
      <c r="A43"/>
      <c r="B43"/>
      <c r="C43"/>
      <c r="D43"/>
      <c r="E43"/>
      <c r="F43"/>
      <c r="G43"/>
      <c r="H43"/>
    </row>
    <row r="44" spans="1:8" ht="15" x14ac:dyDescent="0.25">
      <c r="A44"/>
      <c r="B44"/>
      <c r="C44"/>
      <c r="D44"/>
      <c r="E44"/>
      <c r="F44"/>
      <c r="G44"/>
      <c r="H44"/>
    </row>
    <row r="45" spans="1:8" ht="15" x14ac:dyDescent="0.25">
      <c r="A45"/>
      <c r="B45"/>
      <c r="C45"/>
      <c r="D45"/>
      <c r="E45"/>
      <c r="F45"/>
      <c r="G45"/>
      <c r="H45"/>
    </row>
    <row r="46" spans="1:8" ht="15" x14ac:dyDescent="0.25">
      <c r="A46"/>
      <c r="B46"/>
      <c r="C46"/>
      <c r="D46"/>
      <c r="E46"/>
      <c r="F46"/>
      <c r="G46"/>
      <c r="H46"/>
    </row>
    <row r="47" spans="1:8" ht="15" x14ac:dyDescent="0.25">
      <c r="A47"/>
      <c r="B47"/>
      <c r="C47"/>
      <c r="D47"/>
      <c r="E47"/>
      <c r="F47"/>
      <c r="G47"/>
      <c r="H47"/>
    </row>
    <row r="48" spans="1:8" ht="15" x14ac:dyDescent="0.25">
      <c r="A48"/>
      <c r="B48"/>
      <c r="C48"/>
      <c r="D48"/>
      <c r="E48"/>
      <c r="F48"/>
      <c r="G48"/>
      <c r="H48"/>
    </row>
    <row r="49" spans="1:8" ht="15" x14ac:dyDescent="0.25">
      <c r="A49"/>
      <c r="B49"/>
      <c r="C49"/>
      <c r="D49"/>
      <c r="E49"/>
      <c r="F49"/>
      <c r="G49"/>
      <c r="H49"/>
    </row>
    <row r="50" spans="1:8" ht="15" x14ac:dyDescent="0.25">
      <c r="A50"/>
      <c r="B50"/>
      <c r="C50"/>
      <c r="D50"/>
      <c r="E50"/>
      <c r="F50"/>
      <c r="G50"/>
      <c r="H50"/>
    </row>
    <row r="51" spans="1:8" ht="15" x14ac:dyDescent="0.25">
      <c r="A51"/>
      <c r="B51"/>
      <c r="C51"/>
      <c r="D51"/>
      <c r="E51"/>
      <c r="F51"/>
      <c r="G51"/>
      <c r="H51"/>
    </row>
    <row r="52" spans="1:8" ht="15" x14ac:dyDescent="0.25">
      <c r="A52"/>
      <c r="B52"/>
      <c r="C52"/>
      <c r="D52"/>
      <c r="E52"/>
      <c r="F52"/>
      <c r="G52"/>
      <c r="H52"/>
    </row>
    <row r="53" spans="1:8" ht="15" x14ac:dyDescent="0.25">
      <c r="A53"/>
      <c r="B53"/>
      <c r="C53"/>
      <c r="D53"/>
      <c r="E53"/>
      <c r="F53"/>
      <c r="G53"/>
      <c r="H53"/>
    </row>
    <row r="54" spans="1:8" ht="15" x14ac:dyDescent="0.25">
      <c r="A54"/>
      <c r="B54"/>
      <c r="C54"/>
      <c r="D54"/>
      <c r="E54"/>
      <c r="F54"/>
      <c r="G54"/>
      <c r="H54"/>
    </row>
    <row r="55" spans="1:8" ht="15" x14ac:dyDescent="0.25">
      <c r="A55"/>
      <c r="B55"/>
      <c r="C55"/>
      <c r="D55"/>
      <c r="E55"/>
      <c r="F55"/>
      <c r="G55"/>
      <c r="H55"/>
    </row>
    <row r="56" spans="1:8" ht="15" x14ac:dyDescent="0.25">
      <c r="A56"/>
      <c r="B56"/>
      <c r="C56"/>
      <c r="D56"/>
      <c r="E56"/>
      <c r="F56"/>
      <c r="G56"/>
      <c r="H56"/>
    </row>
    <row r="57" spans="1:8" ht="15" x14ac:dyDescent="0.25">
      <c r="A57"/>
      <c r="B57"/>
      <c r="C57"/>
      <c r="D57"/>
      <c r="E57"/>
      <c r="F57"/>
      <c r="G57"/>
      <c r="H57"/>
    </row>
    <row r="58" spans="1:8" ht="15" x14ac:dyDescent="0.25">
      <c r="A58"/>
      <c r="B58"/>
      <c r="C58"/>
      <c r="D58"/>
      <c r="E58"/>
      <c r="F58"/>
      <c r="G58"/>
      <c r="H58"/>
    </row>
    <row r="59" spans="1:8" ht="15" x14ac:dyDescent="0.25">
      <c r="A59"/>
      <c r="B59"/>
      <c r="C59"/>
      <c r="D59"/>
      <c r="E59"/>
      <c r="F59"/>
      <c r="G59"/>
      <c r="H59"/>
    </row>
    <row r="60" spans="1:8" ht="15" x14ac:dyDescent="0.25">
      <c r="A60"/>
      <c r="B60"/>
      <c r="C60"/>
      <c r="D60"/>
      <c r="E60"/>
      <c r="F60"/>
      <c r="G60"/>
      <c r="H60"/>
    </row>
    <row r="61" spans="1:8" ht="15" x14ac:dyDescent="0.25">
      <c r="A61"/>
      <c r="B61"/>
      <c r="C61"/>
      <c r="D61"/>
      <c r="E61"/>
      <c r="F61"/>
      <c r="G61"/>
      <c r="H61"/>
    </row>
    <row r="62" spans="1:8" ht="15" x14ac:dyDescent="0.25">
      <c r="A62"/>
      <c r="B62"/>
      <c r="C62"/>
      <c r="D62"/>
      <c r="E62"/>
      <c r="F62"/>
      <c r="G62"/>
      <c r="H62"/>
    </row>
    <row r="63" spans="1:8" ht="15" x14ac:dyDescent="0.25">
      <c r="A63"/>
      <c r="B63"/>
      <c r="C63"/>
      <c r="D63"/>
      <c r="E63"/>
      <c r="F63"/>
      <c r="G63"/>
      <c r="H63"/>
    </row>
    <row r="64" spans="1:8" ht="15" x14ac:dyDescent="0.25">
      <c r="A64"/>
      <c r="B64"/>
      <c r="C64"/>
      <c r="D64"/>
      <c r="E64"/>
      <c r="F64"/>
      <c r="G64"/>
      <c r="H64"/>
    </row>
    <row r="65" spans="1:8" ht="15" x14ac:dyDescent="0.25">
      <c r="A65"/>
      <c r="B65"/>
      <c r="C65"/>
      <c r="D65"/>
      <c r="E65"/>
      <c r="F65"/>
      <c r="G65"/>
      <c r="H65"/>
    </row>
    <row r="66" spans="1:8" ht="15" x14ac:dyDescent="0.25">
      <c r="A66"/>
      <c r="B66"/>
      <c r="C66"/>
      <c r="D66"/>
      <c r="E66"/>
      <c r="F66"/>
      <c r="G66"/>
      <c r="H66"/>
    </row>
    <row r="67" spans="1:8" ht="15" x14ac:dyDescent="0.25">
      <c r="A67"/>
      <c r="B67"/>
      <c r="C67"/>
      <c r="D67"/>
      <c r="E67"/>
      <c r="F67"/>
      <c r="G67"/>
      <c r="H67"/>
    </row>
    <row r="68" spans="1:8" ht="15" x14ac:dyDescent="0.25">
      <c r="A68"/>
      <c r="B68"/>
      <c r="C68"/>
      <c r="D68"/>
      <c r="E68"/>
      <c r="F68"/>
      <c r="G68"/>
      <c r="H68"/>
    </row>
    <row r="69" spans="1:8" ht="15" x14ac:dyDescent="0.25">
      <c r="A69"/>
      <c r="B69"/>
      <c r="C69"/>
      <c r="D69"/>
      <c r="E69"/>
      <c r="F69"/>
      <c r="G69"/>
    </row>
    <row r="70" spans="1:8" ht="15" x14ac:dyDescent="0.25">
      <c r="A70"/>
      <c r="B70"/>
      <c r="C70"/>
      <c r="D70"/>
      <c r="E70"/>
      <c r="F70"/>
      <c r="G70"/>
    </row>
    <row r="71" spans="1:8" ht="15" x14ac:dyDescent="0.25">
      <c r="A71"/>
      <c r="B71"/>
      <c r="C71"/>
      <c r="D71"/>
      <c r="E71"/>
      <c r="F71"/>
      <c r="G71"/>
    </row>
    <row r="72" spans="1:8" ht="15" x14ac:dyDescent="0.25">
      <c r="A72"/>
      <c r="B72"/>
      <c r="C72"/>
      <c r="D72"/>
      <c r="E72"/>
      <c r="F72"/>
      <c r="G72"/>
    </row>
    <row r="73" spans="1:8" ht="15" x14ac:dyDescent="0.25">
      <c r="A73"/>
      <c r="B73"/>
      <c r="C73"/>
      <c r="D73"/>
      <c r="E73"/>
      <c r="F73"/>
      <c r="G73"/>
    </row>
    <row r="74" spans="1:8" ht="15" x14ac:dyDescent="0.25">
      <c r="A74"/>
      <c r="B74"/>
      <c r="C74"/>
      <c r="D74"/>
      <c r="E74"/>
      <c r="F74"/>
      <c r="G74"/>
    </row>
    <row r="75" spans="1:8" ht="15" x14ac:dyDescent="0.25">
      <c r="A75"/>
      <c r="B75"/>
      <c r="C75"/>
      <c r="D75"/>
      <c r="E75"/>
      <c r="F75"/>
      <c r="G75"/>
    </row>
  </sheetData>
  <mergeCells count="1">
    <mergeCell ref="B1:H1"/>
  </mergeCells>
  <conditionalFormatting pivot="1" sqref="F9:F18">
    <cfRule type="cellIs" dxfId="387" priority="9" operator="between">
      <formula>0</formula>
      <formula>10</formula>
    </cfRule>
  </conditionalFormatting>
  <conditionalFormatting pivot="1" sqref="F9:F18">
    <cfRule type="cellIs" dxfId="386" priority="8" operator="between">
      <formula>10</formula>
      <formula>15</formula>
    </cfRule>
  </conditionalFormatting>
  <conditionalFormatting pivot="1" sqref="F9:F18">
    <cfRule type="cellIs" dxfId="385" priority="7" operator="greaterThan">
      <formula>15</formula>
    </cfRule>
  </conditionalFormatting>
  <conditionalFormatting pivot="1" sqref="G9:G18">
    <cfRule type="cellIs" dxfId="384" priority="6" operator="between">
      <formula>0</formula>
      <formula>10</formula>
    </cfRule>
  </conditionalFormatting>
  <conditionalFormatting pivot="1" sqref="G9:G18">
    <cfRule type="cellIs" dxfId="383" priority="5" operator="between">
      <formula>10</formula>
      <formula>15</formula>
    </cfRule>
  </conditionalFormatting>
  <conditionalFormatting pivot="1" sqref="G9:G18">
    <cfRule type="cellIs" dxfId="382" priority="4" operator="greaterThan">
      <formula>15</formula>
    </cfRule>
  </conditionalFormatting>
  <conditionalFormatting pivot="1" sqref="H9:H18">
    <cfRule type="cellIs" dxfId="381" priority="3" operator="between">
      <formula>0</formula>
      <formula>10</formula>
    </cfRule>
  </conditionalFormatting>
  <conditionalFormatting pivot="1" sqref="H9:H18">
    <cfRule type="cellIs" dxfId="380" priority="2" operator="between">
      <formula>10</formula>
      <formula>15</formula>
    </cfRule>
  </conditionalFormatting>
  <conditionalFormatting pivot="1" sqref="H9:H18">
    <cfRule type="cellIs" dxfId="379" priority="1" operator="greaterThan">
      <formula>15</formula>
    </cfRule>
  </conditionalFormatting>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0"/>
  <sheetViews>
    <sheetView topLeftCell="AM1" zoomScale="160" zoomScaleNormal="160" workbookViewId="0">
      <selection activeCell="AR3" sqref="AR3"/>
    </sheetView>
  </sheetViews>
  <sheetFormatPr baseColWidth="10" defaultColWidth="11" defaultRowHeight="9" x14ac:dyDescent="0.25"/>
  <cols>
    <col min="1" max="1" width="24.28515625" style="1" customWidth="1"/>
    <col min="2" max="2" width="22.42578125" style="1" customWidth="1"/>
    <col min="3" max="3" width="16" style="1" customWidth="1"/>
    <col min="4" max="9" width="28.140625" style="1" customWidth="1"/>
    <col min="10" max="10" width="28.42578125" style="1" customWidth="1"/>
    <col min="11" max="11" width="28.140625" style="1" customWidth="1"/>
    <col min="12" max="12" width="37.28515625" style="1" customWidth="1"/>
    <col min="13" max="14" width="28.140625" style="1" customWidth="1"/>
    <col min="15" max="15" width="11" style="1"/>
    <col min="16" max="16" width="13.42578125" style="1" customWidth="1"/>
    <col min="17" max="17" width="16" style="1" customWidth="1"/>
    <col min="18" max="18" width="20.42578125" style="1" customWidth="1"/>
    <col min="19" max="19" width="11" style="1"/>
    <col min="20" max="20" width="14.28515625" style="11" customWidth="1"/>
    <col min="21" max="21" width="11.42578125" style="1" customWidth="1"/>
    <col min="22" max="22" width="14.28515625" style="11" customWidth="1"/>
    <col min="23" max="24" width="11" style="1"/>
    <col min="25" max="29" width="17.42578125" style="1" customWidth="1"/>
    <col min="30" max="30" width="17.42578125" style="175" customWidth="1"/>
    <col min="31" max="42" width="17.42578125" style="1" customWidth="1"/>
    <col min="43" max="43" width="14.5703125" style="1" customWidth="1"/>
    <col min="44" max="44" width="17.5703125" style="1" customWidth="1"/>
    <col min="45" max="16384" width="11" style="1"/>
  </cols>
  <sheetData>
    <row r="1" spans="1:44" s="2" customFormat="1" ht="25.5" x14ac:dyDescent="0.25">
      <c r="A1" s="2" t="s">
        <v>0</v>
      </c>
      <c r="B1" s="2" t="s">
        <v>18</v>
      </c>
      <c r="C1" s="2" t="s">
        <v>26</v>
      </c>
      <c r="D1" s="2" t="s">
        <v>19</v>
      </c>
      <c r="E1" s="2" t="s">
        <v>20</v>
      </c>
      <c r="F1" s="2" t="s">
        <v>21</v>
      </c>
      <c r="G1" s="2" t="s">
        <v>22</v>
      </c>
      <c r="H1" s="2" t="s">
        <v>34</v>
      </c>
      <c r="I1" s="2" t="s">
        <v>23</v>
      </c>
      <c r="J1" s="2" t="s">
        <v>24</v>
      </c>
      <c r="K1" s="2" t="s">
        <v>25</v>
      </c>
      <c r="L1" s="2" t="s">
        <v>35</v>
      </c>
      <c r="M1" s="2" t="s">
        <v>36</v>
      </c>
      <c r="N1" s="2" t="s">
        <v>37</v>
      </c>
      <c r="O1" s="2" t="s">
        <v>67</v>
      </c>
      <c r="P1" s="2" t="s">
        <v>80</v>
      </c>
      <c r="Q1" s="2" t="s">
        <v>73</v>
      </c>
      <c r="R1" s="2" t="s">
        <v>93</v>
      </c>
      <c r="S1" s="2" t="s">
        <v>97</v>
      </c>
      <c r="T1" s="2" t="s">
        <v>106</v>
      </c>
      <c r="U1" s="2" t="s">
        <v>98</v>
      </c>
      <c r="V1" s="2" t="s">
        <v>107</v>
      </c>
      <c r="W1" s="2" t="s">
        <v>111</v>
      </c>
      <c r="X1" s="2" t="s">
        <v>332</v>
      </c>
      <c r="Y1" s="2" t="s">
        <v>333</v>
      </c>
      <c r="Z1" s="2" t="s">
        <v>357</v>
      </c>
      <c r="AA1" s="171" t="s">
        <v>335</v>
      </c>
      <c r="AB1" s="2" t="s">
        <v>358</v>
      </c>
      <c r="AC1" s="2" t="s">
        <v>334</v>
      </c>
      <c r="AD1" s="2" t="s">
        <v>342</v>
      </c>
      <c r="AE1" s="179" t="s">
        <v>341</v>
      </c>
      <c r="AF1" s="179" t="s">
        <v>343</v>
      </c>
      <c r="AG1" s="179" t="s">
        <v>344</v>
      </c>
      <c r="AH1" s="179" t="s">
        <v>345</v>
      </c>
      <c r="AI1" s="179" t="s">
        <v>346</v>
      </c>
      <c r="AJ1" s="179" t="s">
        <v>347</v>
      </c>
      <c r="AK1" s="179" t="s">
        <v>348</v>
      </c>
      <c r="AL1" s="179" t="s">
        <v>349</v>
      </c>
      <c r="AM1" s="179" t="s">
        <v>350</v>
      </c>
      <c r="AN1" s="179" t="s">
        <v>351</v>
      </c>
      <c r="AO1" s="179" t="s">
        <v>352</v>
      </c>
      <c r="AP1" s="179" t="s">
        <v>353</v>
      </c>
      <c r="AQ1" s="2" t="s">
        <v>290</v>
      </c>
      <c r="AR1" s="2" t="s">
        <v>329</v>
      </c>
    </row>
    <row r="2" spans="1:44" ht="27" x14ac:dyDescent="0.25">
      <c r="A2" s="1" t="s">
        <v>11</v>
      </c>
      <c r="B2" s="1" t="s">
        <v>19</v>
      </c>
      <c r="C2" s="1" t="s">
        <v>27</v>
      </c>
      <c r="D2" s="1" t="s">
        <v>46</v>
      </c>
      <c r="E2" s="1" t="s">
        <v>50</v>
      </c>
      <c r="F2" s="1" t="s">
        <v>52</v>
      </c>
      <c r="G2" s="1" t="s">
        <v>53</v>
      </c>
      <c r="H2" s="1" t="s">
        <v>54</v>
      </c>
      <c r="I2" s="1" t="s">
        <v>55</v>
      </c>
      <c r="J2" s="1" t="s">
        <v>61</v>
      </c>
      <c r="K2" s="1" t="s">
        <v>215</v>
      </c>
      <c r="L2" s="1" t="s">
        <v>64</v>
      </c>
      <c r="M2" s="1" t="s">
        <v>65</v>
      </c>
      <c r="N2" s="1" t="s">
        <v>66</v>
      </c>
      <c r="O2" s="1" t="s">
        <v>233</v>
      </c>
      <c r="P2" s="1" t="s">
        <v>71</v>
      </c>
      <c r="Q2" s="1" t="s">
        <v>74</v>
      </c>
      <c r="R2" s="1" t="s">
        <v>90</v>
      </c>
      <c r="S2" s="1" t="s">
        <v>99</v>
      </c>
      <c r="T2" s="11">
        <v>1</v>
      </c>
      <c r="U2" s="1" t="s">
        <v>102</v>
      </c>
      <c r="V2" s="11">
        <v>1</v>
      </c>
      <c r="W2" s="1" t="s">
        <v>112</v>
      </c>
      <c r="X2" s="1" t="s">
        <v>333</v>
      </c>
      <c r="Y2" s="1" t="s">
        <v>189</v>
      </c>
      <c r="Z2" s="1" t="s">
        <v>359</v>
      </c>
      <c r="AA2" s="172" t="s">
        <v>195</v>
      </c>
      <c r="AB2" s="180" t="s">
        <v>364</v>
      </c>
      <c r="AC2" s="176" t="s">
        <v>177</v>
      </c>
      <c r="AD2" s="175" t="s">
        <v>341</v>
      </c>
      <c r="AE2" s="174" t="s">
        <v>336</v>
      </c>
      <c r="AF2" s="175" t="s">
        <v>180</v>
      </c>
      <c r="AG2" s="175" t="s">
        <v>197</v>
      </c>
      <c r="AH2" s="175" t="s">
        <v>184</v>
      </c>
      <c r="AI2" s="175" t="s">
        <v>182</v>
      </c>
      <c r="AJ2" s="175" t="s">
        <v>179</v>
      </c>
      <c r="AK2" s="175" t="s">
        <v>186</v>
      </c>
      <c r="AL2" s="175" t="s">
        <v>178</v>
      </c>
      <c r="AM2" s="175" t="s">
        <v>183</v>
      </c>
      <c r="AN2" s="175" t="s">
        <v>185</v>
      </c>
      <c r="AO2" s="175" t="s">
        <v>187</v>
      </c>
      <c r="AP2" s="175" t="s">
        <v>181</v>
      </c>
      <c r="AQ2" s="1" t="s">
        <v>291</v>
      </c>
      <c r="AR2" s="1" t="s">
        <v>457</v>
      </c>
    </row>
    <row r="3" spans="1:44" ht="18" x14ac:dyDescent="0.25">
      <c r="A3" s="1" t="s">
        <v>13</v>
      </c>
      <c r="B3" s="1" t="s">
        <v>20</v>
      </c>
      <c r="C3" s="1" t="s">
        <v>28</v>
      </c>
      <c r="D3" s="1" t="s">
        <v>47</v>
      </c>
      <c r="E3" s="1" t="s">
        <v>51</v>
      </c>
      <c r="I3" s="1" t="s">
        <v>56</v>
      </c>
      <c r="J3" s="1" t="s">
        <v>62</v>
      </c>
      <c r="O3" s="1" t="s">
        <v>68</v>
      </c>
      <c r="P3" s="1" t="s">
        <v>72</v>
      </c>
      <c r="Q3" s="1" t="s">
        <v>75</v>
      </c>
      <c r="R3" s="1" t="s">
        <v>91</v>
      </c>
      <c r="S3" s="1" t="s">
        <v>100</v>
      </c>
      <c r="T3" s="11">
        <v>3</v>
      </c>
      <c r="U3" s="1" t="s">
        <v>103</v>
      </c>
      <c r="V3" s="11">
        <v>3</v>
      </c>
      <c r="W3" s="1" t="s">
        <v>113</v>
      </c>
      <c r="X3" s="1" t="s">
        <v>334</v>
      </c>
      <c r="Y3" s="1" t="s">
        <v>190</v>
      </c>
      <c r="Z3" s="1" t="s">
        <v>360</v>
      </c>
      <c r="AA3" s="172" t="s">
        <v>194</v>
      </c>
      <c r="AB3" s="180" t="s">
        <v>365</v>
      </c>
      <c r="AC3" s="177" t="s">
        <v>180</v>
      </c>
      <c r="AD3" s="175" t="s">
        <v>343</v>
      </c>
      <c r="AE3" s="174" t="s">
        <v>337</v>
      </c>
      <c r="AF3" s="174"/>
      <c r="AG3" s="174"/>
      <c r="AH3" s="174"/>
      <c r="AI3" s="174"/>
      <c r="AJ3" s="174"/>
      <c r="AK3" s="174"/>
      <c r="AL3" s="174"/>
      <c r="AM3" s="174"/>
      <c r="AN3" s="174"/>
      <c r="AO3" s="174"/>
      <c r="AP3" s="174"/>
      <c r="AQ3" s="1" t="s">
        <v>292</v>
      </c>
      <c r="AR3" s="1" t="s">
        <v>458</v>
      </c>
    </row>
    <row r="4" spans="1:44" ht="18" x14ac:dyDescent="0.25">
      <c r="A4" s="1" t="s">
        <v>10</v>
      </c>
      <c r="B4" s="1" t="s">
        <v>21</v>
      </c>
      <c r="C4" s="1" t="s">
        <v>29</v>
      </c>
      <c r="D4" s="1" t="s">
        <v>48</v>
      </c>
      <c r="I4" s="1" t="s">
        <v>57</v>
      </c>
      <c r="J4" s="1" t="s">
        <v>63</v>
      </c>
      <c r="Q4" s="1" t="s">
        <v>76</v>
      </c>
      <c r="R4" s="1" t="s">
        <v>92</v>
      </c>
      <c r="S4" s="1" t="s">
        <v>101</v>
      </c>
      <c r="T4" s="11">
        <v>5</v>
      </c>
      <c r="U4" s="1" t="s">
        <v>104</v>
      </c>
      <c r="V4" s="11">
        <v>5</v>
      </c>
      <c r="W4" s="1" t="s">
        <v>114</v>
      </c>
      <c r="X4" s="1" t="s">
        <v>335</v>
      </c>
      <c r="Y4" s="1" t="s">
        <v>191</v>
      </c>
      <c r="Z4" s="1" t="s">
        <v>361</v>
      </c>
      <c r="AA4" s="172" t="s">
        <v>196</v>
      </c>
      <c r="AB4" s="180" t="s">
        <v>366</v>
      </c>
      <c r="AC4" s="176" t="s">
        <v>197</v>
      </c>
      <c r="AD4" s="175" t="s">
        <v>344</v>
      </c>
      <c r="AE4" s="174" t="s">
        <v>338</v>
      </c>
      <c r="AF4" s="174"/>
      <c r="AG4" s="174"/>
      <c r="AH4" s="174"/>
      <c r="AI4" s="174"/>
      <c r="AJ4" s="174"/>
      <c r="AK4" s="174"/>
      <c r="AL4" s="174"/>
      <c r="AM4" s="174"/>
      <c r="AN4" s="174"/>
      <c r="AO4" s="174"/>
      <c r="AP4" s="174"/>
      <c r="AR4" s="1" t="s">
        <v>460</v>
      </c>
    </row>
    <row r="5" spans="1:44" ht="18" x14ac:dyDescent="0.25">
      <c r="A5" s="1" t="s">
        <v>9</v>
      </c>
      <c r="B5" s="1" t="s">
        <v>22</v>
      </c>
      <c r="C5" s="1" t="s">
        <v>30</v>
      </c>
      <c r="D5" s="1" t="s">
        <v>49</v>
      </c>
      <c r="I5" s="1" t="s">
        <v>58</v>
      </c>
      <c r="Q5" s="1" t="s">
        <v>77</v>
      </c>
      <c r="S5" s="315" t="s">
        <v>109</v>
      </c>
      <c r="T5" s="315"/>
      <c r="U5" s="315" t="s">
        <v>110</v>
      </c>
      <c r="V5" s="315"/>
      <c r="Y5" s="1" t="s">
        <v>192</v>
      </c>
      <c r="Z5" s="1" t="s">
        <v>362</v>
      </c>
      <c r="AA5" s="173" t="s">
        <v>193</v>
      </c>
      <c r="AB5" s="181" t="s">
        <v>367</v>
      </c>
      <c r="AC5" s="177" t="s">
        <v>184</v>
      </c>
      <c r="AD5" s="175" t="s">
        <v>345</v>
      </c>
      <c r="AE5" s="174" t="s">
        <v>339</v>
      </c>
      <c r="AF5" s="174"/>
      <c r="AG5" s="174"/>
      <c r="AH5" s="174"/>
      <c r="AI5" s="174"/>
      <c r="AJ5" s="174"/>
      <c r="AK5" s="174"/>
      <c r="AL5" s="174"/>
      <c r="AM5" s="174"/>
      <c r="AN5" s="174"/>
      <c r="AO5" s="174"/>
      <c r="AP5" s="174"/>
      <c r="AR5" s="1" t="s">
        <v>459</v>
      </c>
    </row>
    <row r="6" spans="1:44" ht="18" x14ac:dyDescent="0.25">
      <c r="A6" s="1" t="s">
        <v>3</v>
      </c>
      <c r="B6" s="1" t="s">
        <v>34</v>
      </c>
      <c r="C6" s="1" t="s">
        <v>38</v>
      </c>
      <c r="D6" s="1" t="s">
        <v>42</v>
      </c>
      <c r="I6" s="106" t="s">
        <v>226</v>
      </c>
      <c r="Q6" s="1" t="s">
        <v>78</v>
      </c>
      <c r="Y6" s="1" t="s">
        <v>188</v>
      </c>
      <c r="Z6" s="1" t="s">
        <v>363</v>
      </c>
      <c r="AA6" s="316" t="s">
        <v>369</v>
      </c>
      <c r="AB6" s="316"/>
      <c r="AC6" s="176" t="s">
        <v>182</v>
      </c>
      <c r="AD6" s="175" t="s">
        <v>346</v>
      </c>
      <c r="AE6" s="174" t="s">
        <v>340</v>
      </c>
      <c r="AF6" s="174"/>
      <c r="AG6" s="174"/>
      <c r="AH6" s="174"/>
      <c r="AI6" s="174"/>
      <c r="AJ6" s="174"/>
      <c r="AK6" s="174"/>
      <c r="AL6" s="174"/>
      <c r="AM6" s="174"/>
      <c r="AN6" s="174"/>
      <c r="AO6" s="174"/>
      <c r="AP6" s="174"/>
      <c r="AR6" s="1" t="s">
        <v>461</v>
      </c>
    </row>
    <row r="7" spans="1:44" ht="27" x14ac:dyDescent="0.25">
      <c r="A7" s="1" t="s">
        <v>17</v>
      </c>
      <c r="B7" s="1" t="s">
        <v>23</v>
      </c>
      <c r="C7" s="1" t="s">
        <v>31</v>
      </c>
      <c r="D7" s="1" t="s">
        <v>43</v>
      </c>
      <c r="I7" s="106" t="s">
        <v>227</v>
      </c>
      <c r="Q7" s="1" t="s">
        <v>79</v>
      </c>
      <c r="Y7" s="316" t="s">
        <v>368</v>
      </c>
      <c r="Z7" s="316"/>
      <c r="AC7" s="177" t="s">
        <v>179</v>
      </c>
      <c r="AD7" s="175" t="s">
        <v>347</v>
      </c>
      <c r="AE7" s="174" t="s">
        <v>354</v>
      </c>
      <c r="AR7" s="1" t="s">
        <v>462</v>
      </c>
    </row>
    <row r="8" spans="1:44" ht="27" x14ac:dyDescent="0.25">
      <c r="A8" s="1" t="s">
        <v>5</v>
      </c>
      <c r="B8" s="1" t="s">
        <v>24</v>
      </c>
      <c r="C8" s="1" t="s">
        <v>32</v>
      </c>
      <c r="D8" s="1" t="s">
        <v>44</v>
      </c>
      <c r="I8" s="106" t="s">
        <v>250</v>
      </c>
      <c r="Q8" s="1" t="s">
        <v>75</v>
      </c>
      <c r="AC8" s="176" t="s">
        <v>186</v>
      </c>
      <c r="AD8" s="175" t="s">
        <v>348</v>
      </c>
      <c r="AE8" s="174" t="s">
        <v>355</v>
      </c>
      <c r="AR8" s="1" t="s">
        <v>463</v>
      </c>
    </row>
    <row r="9" spans="1:44" ht="18" x14ac:dyDescent="0.25">
      <c r="A9" s="1" t="s">
        <v>4</v>
      </c>
      <c r="B9" s="1" t="s">
        <v>25</v>
      </c>
      <c r="C9" s="1" t="s">
        <v>33</v>
      </c>
      <c r="D9" s="1" t="s">
        <v>45</v>
      </c>
      <c r="I9" s="106" t="s">
        <v>59</v>
      </c>
      <c r="AC9" s="177" t="s">
        <v>178</v>
      </c>
      <c r="AD9" s="175" t="s">
        <v>349</v>
      </c>
      <c r="AR9" s="1" t="s">
        <v>464</v>
      </c>
    </row>
    <row r="10" spans="1:44" ht="27" x14ac:dyDescent="0.25">
      <c r="A10" s="1" t="s">
        <v>14</v>
      </c>
      <c r="B10" s="1" t="s">
        <v>35</v>
      </c>
      <c r="C10" s="1" t="s">
        <v>39</v>
      </c>
      <c r="I10" s="106" t="s">
        <v>60</v>
      </c>
      <c r="AC10" s="176" t="s">
        <v>183</v>
      </c>
      <c r="AD10" s="175" t="s">
        <v>350</v>
      </c>
      <c r="AR10" s="1" t="s">
        <v>465</v>
      </c>
    </row>
    <row r="11" spans="1:44" ht="18" x14ac:dyDescent="0.25">
      <c r="A11" s="1" t="s">
        <v>16</v>
      </c>
      <c r="B11" s="1" t="s">
        <v>36</v>
      </c>
      <c r="C11" s="1" t="s">
        <v>40</v>
      </c>
      <c r="I11" s="106" t="s">
        <v>251</v>
      </c>
      <c r="AC11" s="177" t="s">
        <v>185</v>
      </c>
      <c r="AD11" s="175" t="s">
        <v>351</v>
      </c>
      <c r="AR11" s="1" t="s">
        <v>466</v>
      </c>
    </row>
    <row r="12" spans="1:44" ht="18" x14ac:dyDescent="0.25">
      <c r="A12" s="1" t="s">
        <v>12</v>
      </c>
      <c r="B12" s="1" t="s">
        <v>37</v>
      </c>
      <c r="C12" s="1" t="s">
        <v>41</v>
      </c>
      <c r="AC12" s="176" t="s">
        <v>187</v>
      </c>
      <c r="AD12" s="175" t="s">
        <v>352</v>
      </c>
    </row>
    <row r="13" spans="1:44" ht="18" x14ac:dyDescent="0.25">
      <c r="A13" s="1" t="s">
        <v>8</v>
      </c>
      <c r="B13" s="316" t="s">
        <v>94</v>
      </c>
      <c r="C13" s="316"/>
      <c r="AC13" s="178" t="s">
        <v>181</v>
      </c>
      <c r="AD13" s="175" t="s">
        <v>353</v>
      </c>
    </row>
    <row r="14" spans="1:44" ht="18" x14ac:dyDescent="0.25">
      <c r="A14" s="1" t="s">
        <v>2</v>
      </c>
      <c r="AC14" s="316" t="s">
        <v>356</v>
      </c>
      <c r="AD14" s="316"/>
    </row>
    <row r="15" spans="1:44" ht="18" x14ac:dyDescent="0.25">
      <c r="A15" s="1" t="s">
        <v>6</v>
      </c>
      <c r="B15" s="7"/>
      <c r="C15" s="3"/>
    </row>
    <row r="16" spans="1:44" ht="15" x14ac:dyDescent="0.25">
      <c r="A16" s="1" t="s">
        <v>15</v>
      </c>
      <c r="B16" s="7"/>
      <c r="C16" s="3"/>
    </row>
    <row r="17" spans="1:3" ht="15" x14ac:dyDescent="0.25">
      <c r="A17" s="1" t="s">
        <v>1</v>
      </c>
      <c r="B17" s="8"/>
      <c r="C17" s="3"/>
    </row>
    <row r="18" spans="1:3" ht="15" x14ac:dyDescent="0.25">
      <c r="A18" s="1" t="s">
        <v>7</v>
      </c>
      <c r="B18" s="8"/>
      <c r="C18" s="3"/>
    </row>
    <row r="19" spans="1:3" ht="15" x14ac:dyDescent="0.25">
      <c r="B19" s="8"/>
      <c r="C19" s="3"/>
    </row>
    <row r="20" spans="1:3" ht="15" x14ac:dyDescent="0.25">
      <c r="B20" s="7"/>
      <c r="C20" s="3"/>
    </row>
    <row r="21" spans="1:3" ht="15" x14ac:dyDescent="0.25">
      <c r="B21" s="7"/>
      <c r="C21" s="3"/>
    </row>
    <row r="22" spans="1:3" ht="15" x14ac:dyDescent="0.25">
      <c r="B22" s="8"/>
      <c r="C22" s="3"/>
    </row>
    <row r="23" spans="1:3" ht="15" x14ac:dyDescent="0.25">
      <c r="B23" s="8"/>
      <c r="C23" s="3"/>
    </row>
    <row r="24" spans="1:3" ht="15" x14ac:dyDescent="0.25">
      <c r="B24" s="8"/>
      <c r="C24" s="3"/>
    </row>
    <row r="25" spans="1:3" ht="16.5" x14ac:dyDescent="0.25">
      <c r="B25" s="8"/>
      <c r="C25" s="4"/>
    </row>
    <row r="26" spans="1:3" ht="16.5" x14ac:dyDescent="0.25">
      <c r="C26" s="4"/>
    </row>
    <row r="27" spans="1:3" ht="16.5" x14ac:dyDescent="0.25">
      <c r="C27" s="4"/>
    </row>
    <row r="28" spans="1:3" ht="15" x14ac:dyDescent="0.25">
      <c r="C28" s="3"/>
    </row>
    <row r="29" spans="1:3" ht="15" x14ac:dyDescent="0.25">
      <c r="B29" s="5"/>
      <c r="C29" s="3"/>
    </row>
    <row r="30" spans="1:3" ht="15" x14ac:dyDescent="0.25">
      <c r="B30" s="5"/>
      <c r="C30" s="3"/>
    </row>
    <row r="31" spans="1:3" ht="15" x14ac:dyDescent="0.25">
      <c r="B31" s="5"/>
      <c r="C31" s="3"/>
    </row>
    <row r="32" spans="1:3" ht="15" x14ac:dyDescent="0.25">
      <c r="B32" s="5"/>
      <c r="C32" s="3"/>
    </row>
    <row r="33" spans="2:3" ht="15.75" thickBot="1" x14ac:dyDescent="0.3">
      <c r="B33" s="6"/>
      <c r="C33" s="3"/>
    </row>
    <row r="34" spans="2:3" ht="15" x14ac:dyDescent="0.25">
      <c r="C34" s="3"/>
    </row>
    <row r="35" spans="2:3" ht="15" x14ac:dyDescent="0.25">
      <c r="B35" s="5"/>
      <c r="C35" s="3"/>
    </row>
    <row r="36" spans="2:3" ht="15.75" thickBot="1" x14ac:dyDescent="0.3">
      <c r="B36" s="6"/>
      <c r="C36" s="3"/>
    </row>
    <row r="37" spans="2:3" ht="16.5" x14ac:dyDescent="0.25">
      <c r="C37" s="4"/>
    </row>
    <row r="38" spans="2:3" ht="16.5" x14ac:dyDescent="0.25">
      <c r="C38" s="4"/>
    </row>
    <row r="39" spans="2:3" ht="16.5" x14ac:dyDescent="0.25">
      <c r="C39" s="4"/>
    </row>
    <row r="40" spans="2:3" ht="16.5" x14ac:dyDescent="0.25">
      <c r="C40" s="4"/>
    </row>
  </sheetData>
  <mergeCells count="6">
    <mergeCell ref="U5:V5"/>
    <mergeCell ref="B13:C13"/>
    <mergeCell ref="S5:T5"/>
    <mergeCell ref="AC14:AD14"/>
    <mergeCell ref="Y7:Z7"/>
    <mergeCell ref="AA6:AB6"/>
  </mergeCells>
  <pageMargins left="0.7" right="0.7" top="0.75" bottom="0.75" header="0.3" footer="0.3"/>
  <pageSetup orientation="portrait" r:id="rId1"/>
  <tableParts count="3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8</vt:i4>
      </vt:variant>
      <vt:variant>
        <vt:lpstr>Gráficos</vt:lpstr>
      </vt:variant>
      <vt:variant>
        <vt:i4>1</vt:i4>
      </vt:variant>
      <vt:variant>
        <vt:lpstr>Rangos con nombre</vt:lpstr>
      </vt:variant>
      <vt:variant>
        <vt:i4>5</vt:i4>
      </vt:variant>
    </vt:vector>
  </HeadingPairs>
  <TitlesOfParts>
    <vt:vector size="14" baseType="lpstr">
      <vt:lpstr>PORTADA</vt:lpstr>
      <vt:lpstr>INSTRUCCIONES</vt:lpstr>
      <vt:lpstr>A&amp;I</vt:lpstr>
      <vt:lpstr>CONTROL</vt:lpstr>
      <vt:lpstr>TD-GENERAL</vt:lpstr>
      <vt:lpstr>TD-CV</vt:lpstr>
      <vt:lpstr>TD-MAPA</vt:lpstr>
      <vt:lpstr>LISTAS</vt:lpstr>
      <vt:lpstr>GD-GENERAL</vt:lpstr>
      <vt:lpstr>PORTADA!Área_de_impresión</vt:lpstr>
      <vt:lpstr>MATRIZ1</vt:lpstr>
      <vt:lpstr>MATRIZ2</vt:lpstr>
      <vt:lpstr>MATRIZ3</vt:lpstr>
      <vt:lpstr>MATRIZ4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Cardenas Diaz</dc:creator>
  <cp:lastModifiedBy>Familia Tiga</cp:lastModifiedBy>
  <dcterms:created xsi:type="dcterms:W3CDTF">2019-07-15T13:48:09Z</dcterms:created>
  <dcterms:modified xsi:type="dcterms:W3CDTF">2020-11-10T15:24:28Z</dcterms:modified>
</cp:coreProperties>
</file>