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12"/>
  <workbookPr showInkAnnotation="0" codeName="ThisWorkbook"/>
  <mc:AlternateContent xmlns:mc="http://schemas.openxmlformats.org/markup-compatibility/2006">
    <mc:Choice Requires="x15">
      <x15ac:absPath xmlns:x15ac="http://schemas.microsoft.com/office/spreadsheetml/2010/11/ac" url="C:\Users\51853523\Documents\"/>
    </mc:Choice>
  </mc:AlternateContent>
  <xr:revisionPtr revIDLastSave="0" documentId="8_{007A59D6-D5BB-497B-9E4D-A319F2686CA1}" xr6:coauthVersionLast="47" xr6:coauthVersionMax="47" xr10:uidLastSave="{00000000-0000-0000-0000-000000000000}"/>
  <bookViews>
    <workbookView xWindow="-105" yWindow="-105" windowWidth="23250" windowHeight="12570" tabRatio="777" firstSheet="1" activeTab="1"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<sst xmlns="http://schemas.openxmlformats.org/spreadsheetml/2006/main" count="694" uniqueCount="619">
  <si>
    <t>Plantilla de certificado de Control Interno eKOGUI</t>
  </si>
  <si>
    <t>Agencia Nacional de Defensa Jurídica del Estado</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</si>
  <si>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</si>
  <si>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USUARIOS ACTIVOS</t>
  </si>
  <si>
    <t>Si</t>
  </si>
  <si>
    <t>Favor Diligenciar los Campos Resaltados</t>
  </si>
  <si>
    <t>No</t>
  </si>
  <si>
    <t>Fecha de diligenciamiento de plantilla</t>
  </si>
  <si>
    <t>N/A</t>
  </si>
  <si>
    <t>Favor Diligenciar los campos Resaltados</t>
  </si>
  <si>
    <t>ROL</t>
  </si>
  <si>
    <t>TIENE EL ROL</t>
  </si>
  <si>
    <t>FECHA CREACIÓN  EN EKOGUI</t>
  </si>
  <si>
    <t>NOMBRE</t>
  </si>
  <si>
    <t>FECHA ÚLTIMA CAPACITACIÓN</t>
  </si>
  <si>
    <t>ACTUALIZADO</t>
  </si>
  <si>
    <t>JEFE FINANCIERO</t>
  </si>
  <si>
    <t>ALFREDO LOPEZ RODRIGUEZ</t>
  </si>
  <si>
    <t>JEFE JURÍDICO</t>
  </si>
  <si>
    <t>JUAN ANTONIO ARAUJO ARMERO</t>
  </si>
  <si>
    <t>ENLACE DE PAGOS</t>
  </si>
  <si>
    <t>MARIA STELLA BECERRA FLECHAS</t>
  </si>
  <si>
    <t>JEFE CONTROL INTERNO</t>
  </si>
  <si>
    <t>ADRIANA ESTELLA GIRALDO RAMIREZ</t>
  </si>
  <si>
    <t>SECRETARIO TÉCNICO</t>
  </si>
  <si>
    <t>GEMA MARGARITA ROJAS LOZANO</t>
  </si>
  <si>
    <t>ADMINISTRADOR DE LA ENTIDAD</t>
  </si>
  <si>
    <t>LINA PAULINA ORCASITA CELEDON</t>
  </si>
  <si>
    <t>Observaciones</t>
  </si>
  <si>
    <t>La Coordinadora del Grupo de Defensa Jurídica de la ANM informó que solicitó a la Agencia Nacional de Defensa Jurídica del Estado en correo de fecha 24 de febrero de 2023 la programación de capacitaciones de actualización en el aplicativo eEKOGUI para los roles de Jefe Financiero y Enlace de Pagos.</t>
  </si>
  <si>
    <t>Abogados al 31 de diciembre de 2022</t>
  </si>
  <si>
    <t>INFORMACIÓN (1)</t>
  </si>
  <si>
    <t>CANTIDAD DE ABOGADOS</t>
  </si>
  <si>
    <t>ABOGADOS ACTIVOS AL 31-12-2022</t>
  </si>
  <si>
    <t>CANTIDAD</t>
  </si>
  <si>
    <t>Tiene información estudios</t>
  </si>
  <si>
    <t>CANTIDAD DE ABOGADOS LITIGANDO SEGUN JURIDICA</t>
  </si>
  <si>
    <t>Tienen información experiencia</t>
  </si>
  <si>
    <t>ABOGADOS CREADOS EN EKOGUI ACTIVOS</t>
  </si>
  <si>
    <t>Tienen Información laboral</t>
  </si>
  <si>
    <t>ABOGADOS CON CORREO ACTUALIZADO</t>
  </si>
  <si>
    <t>(1) Se visualiza en el detalle del abogado a la fecha de revisión</t>
  </si>
  <si>
    <t>Solamente se revisa que tenga registrada alguna información registrada</t>
  </si>
  <si>
    <t>ABOGADOS INACTIVOS</t>
  </si>
  <si>
    <t>ÚLTIMA CAPACITACIÓN ABOGADOS ACTIVOS</t>
  </si>
  <si>
    <t>RETIRADOS EN LA ENTIDAD SEGUNDO SEMESTRE 2022 SEGÚN JURIDICA</t>
  </si>
  <si>
    <t>Posteriores al 01-01-2020</t>
  </si>
  <si>
    <t>INACTIVADOS EN EKOGUI SEGUNDO SEMESTRE 2022</t>
  </si>
  <si>
    <t>Entre 21-03-2019 y 31-12-2019</t>
  </si>
  <si>
    <t>Capacitaciones anteriores al 21-03-2019</t>
  </si>
  <si>
    <t>Sin capacitación</t>
  </si>
  <si>
    <t>Observaciones:</t>
  </si>
  <si>
    <t>En cuanto a las capacitaciones a abogados activos anteriores al año 2020 no se suministró información por parte del líder del proceso.</t>
  </si>
  <si>
    <t>Procesos Judiciales</t>
  </si>
  <si>
    <t>MAYORES A 33.000 SMMLV(4) ACTIVOS</t>
  </si>
  <si>
    <t xml:space="preserve">CANTIDAD </t>
  </si>
  <si>
    <t>Cantidad de procesos de más de 33.000 SMMLV SEGÚN JURIDICA</t>
  </si>
  <si>
    <t>PROCESOS ACTIVOS AL 31 DE DIC DE 2022</t>
  </si>
  <si>
    <t>Procesos de más de 33.000 SMMLV registrados en eKOGUI</t>
  </si>
  <si>
    <t>CANTIDAD DE PROCESOS ACTIVOS SEGÚN JURIDICA</t>
  </si>
  <si>
    <t>Procesos de más de 33.000 SMMLV con la pieza demanda(5)</t>
  </si>
  <si>
    <t>PROCESOS ACTIVOS REGISTRADOS EN EKOGUI</t>
  </si>
  <si>
    <t>(4)Equivalente a un valor indexado de $33.000 millones a 31 de diciembre de 2022</t>
  </si>
  <si>
    <t>PROCESOS SIN ABOGADO ASIGNADO(1)</t>
  </si>
  <si>
    <t>(5) Puede ser remitida a la ANDJE o cargada en el sistema</t>
  </si>
  <si>
    <t>(1) Con fecha de registro anterior al 15-12-2022</t>
  </si>
  <si>
    <t>CALIFICACIÓN DE RIESGO</t>
  </si>
  <si>
    <t>PROCESOS TERMINADOS 2DO SEMESTRE 2022</t>
  </si>
  <si>
    <t>PROCESOS ACTIVOS EN EKOGUI  EN CALIDAD DEMANDADO AL 31-12-2022</t>
  </si>
  <si>
    <t>PROCESOS TERMINADOS DURANTE 2DO SEMESTRE 2022 SEGÚN JURIDICA</t>
  </si>
  <si>
    <t>PROCESOS EN EKOGUI CON CALIFICACIÓN 2DO SEMESTRE 2022</t>
  </si>
  <si>
    <t>TERMINADOS EN EKOGUI DURANTE 2DO SEMESTRE 2022 (2)</t>
  </si>
  <si>
    <t>PROCESOS EN EKOGUI CON CALIFICACIÓN ANTERIOR A 30-06-2022</t>
  </si>
  <si>
    <t>(2) Con fecha de actuación en 2022</t>
  </si>
  <si>
    <t>PROCESOS EN EKOGUI SIN CALIFICACIÓN</t>
  </si>
  <si>
    <t>ACTUALIZACIÓN</t>
  </si>
  <si>
    <t>PROVISIÓN CONTABLE (6)</t>
  </si>
  <si>
    <t># PROCESOS</t>
  </si>
  <si>
    <t>CON PROVISIÓN IGUAL A CERO</t>
  </si>
  <si>
    <t>PROCESOS TERMINADOS EN EKOGUI AL 31 DE DIC 2022</t>
  </si>
  <si>
    <t>PROBABILIDAD DE PERDER EL CASO ALTA</t>
  </si>
  <si>
    <t>PROCESOS ACTIVOS EN EKOGUI CON ESTADO TERMINADO(3)</t>
  </si>
  <si>
    <t>PROBABILIDAD DE PERDER EL CASO MEDIA</t>
  </si>
  <si>
    <r>
      <t>(3)En el reporte de activos al 31 de diciembre verifique la columna</t>
    </r>
    <r>
      <rPr>
        <b/>
        <i/>
        <sz val="9"/>
        <color theme="1"/>
        <rFont val="Calibri"/>
        <family val="2"/>
        <scheme val="minor"/>
      </rPr>
      <t xml:space="preserve"> Estado General del proceso</t>
    </r>
  </si>
  <si>
    <t>PROBABILIDAD DE PERDER EL CASO BAJA</t>
  </si>
  <si>
    <t>PROBABILIDAD DE PERDER EL CASO REMOTA</t>
  </si>
  <si>
    <t>(6) Solo se consideran los procesos activos en e-Kogui - calidad demandado al 31 de DICIEMBRE de 2022 que tengan calificación de riesgo</t>
  </si>
  <si>
    <t>CONDENAS</t>
  </si>
  <si>
    <t>OBSERVACIONES</t>
  </si>
  <si>
    <t>PROCESOS ANALIZADOS</t>
  </si>
  <si>
    <t>PROCESOS TERMINADOS CON EJECUTORIA</t>
  </si>
  <si>
    <t>PROCESOS DESFAVORABLES</t>
  </si>
  <si>
    <t>PROCESOS QUE GENERAN EROGACIÓN ECONÓMICA</t>
  </si>
  <si>
    <t>PROCESOS CON VALOR CONDENA MAYOR A CERO</t>
  </si>
  <si>
    <t>Conciliaciones Prejudiciales</t>
  </si>
  <si>
    <t>PREJUDICIALES ACTIVAS AL 31-12-2022</t>
  </si>
  <si>
    <t>TOTAL PREJUDICIALES ACTIVOS SEGÚN JURIDICA</t>
  </si>
  <si>
    <t>TOTAL PREJUDICIALES ACTIVOS EN EKOGUI</t>
  </si>
  <si>
    <t>CANTIDAD PREJUDICIALES</t>
  </si>
  <si>
    <t>REGISTRO POSTERIOR AL 30/06/2022</t>
  </si>
  <si>
    <t>Procesos que efectivamente se encuentran activos</t>
  </si>
  <si>
    <t>REGISTRO ENTRE  1 DE ENERO Y 30 DE JUNIO DE 2022</t>
  </si>
  <si>
    <t>Procesos que se encuentran terminados</t>
  </si>
  <si>
    <t>REGISTRO EN SEGUNDO SEMESTRE DE 2021 Y ANTERIORES</t>
  </si>
  <si>
    <t>PREJUDICIALES TERMINADAS 2DO SEMESTRE 2022</t>
  </si>
  <si>
    <t>TOTAL PREJUDICIALES TERMINADOS 2DO SEM. 2022 SEGÚN JURIDICA</t>
  </si>
  <si>
    <t xml:space="preserve">Frente a los datos relacionados con conciliaciones prejudiciales activos al 1 de diciembre de 2022 y terminados en el segundo semestre de 2022 según la Oficina Asesora Jurídica de la entidad, no se suministró información de cantidad de procesos por parte del líder del proceso.				
				</t>
  </si>
  <si>
    <t>TERMINADOS EN EKOGUI ÚLTIMA ACTUACIÓN  2DO SEM. 2022</t>
  </si>
  <si>
    <t>ARBITRAMENTOS</t>
  </si>
  <si>
    <t>ARBITRAMENTOS ACTIVOS AL 31-12-2022 SEGÚN JURIDICA</t>
  </si>
  <si>
    <t>TOTAL ARBITRAMENTOS TERMINADOS  AL 31-12-2022 SEGÚN JURIDICA</t>
  </si>
  <si>
    <t>ARBITRAMENTOS ACTIVOS REGISTRADOS EN EKOGUI</t>
  </si>
  <si>
    <t>ARBITRAMENTOS TERMINADOS EN EKOGUI</t>
  </si>
  <si>
    <t>Pagos</t>
  </si>
  <si>
    <t>PROCESOS ACTIVOS</t>
  </si>
  <si>
    <t>Gestiona pagos en SIIF de MinHacienda</t>
  </si>
  <si>
    <t>Su entidad utilizo el modulo de pagos en 2022-II?</t>
  </si>
  <si>
    <t>Plantilla de certificado de Control Interno</t>
  </si>
  <si>
    <t>Favor Diligenciar los Campos Resaltados y Revisar la Información Incompleta Antes de Remitir a la ANDJE *</t>
  </si>
  <si>
    <t>NOMBRE ENTIDAD QUE REPORTA</t>
  </si>
  <si>
    <t>AGENCIA NACIONAL DE MINERIA</t>
  </si>
  <si>
    <t>NOMBRE JEFE CONTROL INTERNO QUE REPORTA</t>
  </si>
  <si>
    <t>INFORMACIÓN USUARIOS</t>
  </si>
  <si>
    <t>PREJUDICIALES</t>
  </si>
  <si>
    <t>Completitud de roles</t>
  </si>
  <si>
    <t>Procesos prejudiciales</t>
  </si>
  <si>
    <t>Usuarios activos</t>
  </si>
  <si>
    <t>Porcentaje de registro</t>
  </si>
  <si>
    <t>Uso del sistema</t>
  </si>
  <si>
    <t>No Aplica</t>
  </si>
  <si>
    <t>Actualización prejudiciales</t>
  </si>
  <si>
    <t>Nivel de capacitación</t>
  </si>
  <si>
    <t>JUDICIALES</t>
  </si>
  <si>
    <t>Procesos arbitrales</t>
  </si>
  <si>
    <t>Procesos activos</t>
  </si>
  <si>
    <t>Actualización más de 33.000 SMMLV</t>
  </si>
  <si>
    <t>PAGOS</t>
  </si>
  <si>
    <t>Procesos por abogado</t>
  </si>
  <si>
    <t>Uso del Módulo Pagos</t>
  </si>
  <si>
    <t>Provisión aparentemente inconsistente</t>
  </si>
  <si>
    <t>Realiza Pagos por SIIF</t>
  </si>
  <si>
    <t xml:space="preserve">*Nota Los valores arrojados en esta hoja son solo para referencia y control del diligenciamiento, no deben ser usados para </t>
  </si>
  <si>
    <t>calificar o cualificar o comparar a las entidades, no hay valores buenos ni malos. No es una hoja de validaciÓn</t>
  </si>
  <si>
    <t>Entidad</t>
  </si>
  <si>
    <t>ADMINISTRADORA COLOMBIANA DE PENSIONES</t>
  </si>
  <si>
    <t>ADMINISTRADORA DE LOS RECURSOS DEL SISTEMA GENERAL DE SEGURIDAD SOCIAL EN SALUD</t>
  </si>
  <si>
    <t>ADMINISTRADORA DEL MONOPOLIO RENTISTICO DE LOS JUEGOS DE SUERTE Y AZAR</t>
  </si>
  <si>
    <t>AGENCIA COLOMBIANA PARA LA REINCORPORACION Y NORMALIZACION</t>
  </si>
  <si>
    <t>AGENCIA DE DESARROLLO RURAL</t>
  </si>
  <si>
    <t>AGENCIA DE RENOVACION DEL TERRITORIO</t>
  </si>
  <si>
    <t>AGENCIA DEL INSPECTOR GENERAL DE TRIBUTOS, RENTAS Y CONTRIBUCIONES PARAFISCALES</t>
  </si>
  <si>
    <t>AGENCIA LOGISTICA DE LAS FUERZAS MILITARES</t>
  </si>
  <si>
    <t>AGENCIA NACIONAL DE CONTRATACION PUBLICA - COLOMBIA COMPRA EFICIENTE</t>
  </si>
  <si>
    <t>AGENCIA NACIONAL DE DEFENSA JURIDICA DEL ESTADO</t>
  </si>
  <si>
    <t>AGENCIA NACIONAL DE HIDROCARBUROS</t>
  </si>
  <si>
    <t>AGENCIA NACIONAL DE INFRAESTRUCTURA</t>
  </si>
  <si>
    <t>AGENCIA NACIONAL DE SEGURIDAD VIAL</t>
  </si>
  <si>
    <t>AGENCIA NACIONAL DE TIERRAS</t>
  </si>
  <si>
    <t>AGENCIA NACIONAL DEL ESPECTRO</t>
  </si>
  <si>
    <t>AGENCIA NACIONAL INMOBILIARIA VIRGILIO BARCO VARGAS</t>
  </si>
  <si>
    <t>AGENCIA PRESIDENCIAL DE COOPERACION INTERNACIONAL DE COLOMBIA</t>
  </si>
  <si>
    <t>ARCHIVO GENERAL DE LA NACION</t>
  </si>
  <si>
    <t>ARCO GRUPO BANCOLDEX S.A. COMPANIA DE FINANCIAMIENTO</t>
  </si>
  <si>
    <t>ARMADA NACIONAL</t>
  </si>
  <si>
    <t>ARTESANIAS DE COLOMBIA S.A.</t>
  </si>
  <si>
    <t>AUDITORIA GENERAL DE LA REPUBLICA</t>
  </si>
  <si>
    <t>AUTORIDAD NACIONAL DE ACUICULTURA Y PESCA</t>
  </si>
  <si>
    <t>AUTORIDAD NACIONAL DE LICENCIAS AMBIENTALES</t>
  </si>
  <si>
    <t>AUTORIDAD NACIONAL DE TELEVISIÓN EN LIQUIDACIÓN</t>
  </si>
  <si>
    <t>BANCO AGRARIO DE COLOMBIA S.A.</t>
  </si>
  <si>
    <t>BANCO DE COMERCIO EXTERIOR DE COLOMBIA S.A.</t>
  </si>
  <si>
    <t>BANCO DE LA REPUBLICA</t>
  </si>
  <si>
    <t>BIOENERGY S.A.S.</t>
  </si>
  <si>
    <t>BIOENERGY ZONA FRANCA S.A.S.</t>
  </si>
  <si>
    <t>CAJA DE COMPENSACION FAMILIAR CAMPESINA- COMCAJA</t>
  </si>
  <si>
    <t>CAJA DE RETIRO DE LAS FUERZAS MILITARES</t>
  </si>
  <si>
    <t>CAJA DE SUELDOS DE RETIRO DE LA POLICIA NACIONAL</t>
  </si>
  <si>
    <t>CAJA PROMOTORA DE VIVIENDA MILITAR Y DE POLICIA</t>
  </si>
  <si>
    <t>CAMARA DE REPRESENTANTES</t>
  </si>
  <si>
    <t>CANAL REGIONAL DE TELEVISION DEL CARIBE LTDA</t>
  </si>
  <si>
    <t>CANAL REGIONAL DE TELEVISION TEVEANDINA LTDA</t>
  </si>
  <si>
    <t>CENIT TRANSPORTE Y LOGISTICA DE HIDROCARBUROS</t>
  </si>
  <si>
    <t>CENTRAL DE ABASTOS DE CUCUTA S.A.</t>
  </si>
  <si>
    <t>CENTRAL DE INVERSIONES S.A.</t>
  </si>
  <si>
    <t>CENTRALES ELECTRICAS DE NARINO S.A. E.S.P.</t>
  </si>
  <si>
    <t>CENTRALES ELECTRICAS DEL CAUCA S.A. E.S.P.</t>
  </si>
  <si>
    <t>CENTRO DE DIAGNÓSTICO AUTOMOTOR DE CALDAS</t>
  </si>
  <si>
    <t>CENTRO DERMATOLOGICO FEDERICO LLERAS ACOSTA EMPRESA SOCIAL DEL ESTADO</t>
  </si>
  <si>
    <t>CENTRO NACIONAL DE MEMORIA HISTORICA</t>
  </si>
  <si>
    <t>CLUB MILITAR DE OFICIALES</t>
  </si>
  <si>
    <t>COMANDO GENERAL DE LAS FUERZAS MILITARES</t>
  </si>
  <si>
    <t>COMISION DE REGULACION DE AGUA POTABLE Y SANEAMIENTO BASICO</t>
  </si>
  <si>
    <t>COMISION DE REGULACION DE COMUNICACIONES</t>
  </si>
  <si>
    <t>COMISION DE REGULACION DE ENERGIA Y GAS</t>
  </si>
  <si>
    <t>COMISION NACIONAL DEL SERVICIO CIVIL</t>
  </si>
  <si>
    <t>COMISION PARA EL ESCLARECIMIENTO DE LA VERDAD, LA CONVIVENCIA Y LA NO REPETICION</t>
  </si>
  <si>
    <t>COMISIONADO PARA LA POLICIA- MINISTERIO DE DEFENSA NACIONAL</t>
  </si>
  <si>
    <t xml:space="preserve">COMPANIA DE EXPERTOS EN MERCADO S.A - XM S.A </t>
  </si>
  <si>
    <t>COMPUTADORES PARA EDUCAR</t>
  </si>
  <si>
    <t>CONCESION COSTERA CARTAGENA BARRANQUILLA S.A.S</t>
  </si>
  <si>
    <t>CONSEJO NACIONAL ELECTORAL</t>
  </si>
  <si>
    <t>CONSEJO PROFESIONAL NACIONAL DE ARQUITECTURA Y SUS PROFESIONALES AUXILIARES</t>
  </si>
  <si>
    <t>CONSEJO PROFESIONAL NACIONAL DE INGENIERIA</t>
  </si>
  <si>
    <t>CONSORCIO FONDO COLOMBIA EN PAZ 2019</t>
  </si>
  <si>
    <t>CONTRALORIA GENERAL DE LA REPUBLICA</t>
  </si>
  <si>
    <t>CORPORACION  AUTONOMA REGIONAL DEL ALTO MAGDALENA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</si>
  <si>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</si>
  <si>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</si>
  <si>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</si>
  <si>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</si>
  <si>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</si>
  <si>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</si>
  <si>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</si>
  <si>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</si>
  <si>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 LOS VALLES DEL SINU Y DEL SAN JORGE</t>
  </si>
  <si>
    <t>CORPORACION AUTONOMA REGIONAL DE NARINO</t>
  </si>
  <si>
    <t>CORPORACION AUTONOMA REGIONAL DE RISARALDA</t>
  </si>
  <si>
    <t>CORPORACION AUTONOMA REGIONAL DE SANTANDER</t>
  </si>
  <si>
    <t>CORPORACION AUTONOMA REGIONAL DE SUCRE</t>
  </si>
  <si>
    <t>CORPORACION AUTONOMA REGIONAL DEL ATLANTICO</t>
  </si>
  <si>
    <t>CORPORACION AUTONOMA REGIONAL DEL CANAL DEL DIQUE</t>
  </si>
  <si>
    <t>CORPORACION AUTONOMA REGIONAL DEL CAUCA</t>
  </si>
  <si>
    <t>CORPORACION AUTONOMA REGIONAL DEL CENTRO DE ANTIOQUIA</t>
  </si>
  <si>
    <t>CORPORACION AUTONOMA REGIONAL DEL CESAR</t>
  </si>
  <si>
    <t>CORPORACION AUTONOMA REGIONAL DEL GUAVIO</t>
  </si>
  <si>
    <t>CORPORACION AUTONOMA REGIONAL DEL MAGDALENA</t>
  </si>
  <si>
    <t>CORPORACION AUTONOMA REGIONAL DEL QUINDIO</t>
  </si>
  <si>
    <t>CORPORACION AUTONOMA REGIONAL DEL RIO GRANDE DEL MAGDALENA</t>
  </si>
  <si>
    <t>CORPORACION AUTONOMA REGIONAL DEL SUR DE BOLIVAR</t>
  </si>
  <si>
    <t>CORPORACION AUTONOMA REGIONAL DEL TOLIMA</t>
  </si>
  <si>
    <t>CORPORACION AUTONOMA REGIONAL DEL VALLE DEL CAUCA</t>
  </si>
  <si>
    <t>CORPORACION AUTONOMA REGIONAL PARA EL DESARROLLO SOSTENIBLE DEL CHOCO</t>
  </si>
  <si>
    <t>CORPORACION AUTONOMA REGIONAL PARA LA DEFENSA DE LA MESETA DE BUCARAMANGA</t>
  </si>
  <si>
    <t>CORPORACION COLOMBIANA DE INVESTIGACION AGROPECUARIA</t>
  </si>
  <si>
    <t>CORPORACION DE CIENCIA Y TECNOLOGIA PARA EL DESARROLLO DE LA INDUSTRIA NAVAL, MARITIMA Y FLUVIAL</t>
  </si>
  <si>
    <t>CORPORACION DE LA INDUSTRIA AERONAUTICA COLOMBIANA S.A.</t>
  </si>
  <si>
    <t>CORPORACION NACIONAL PARA LA RECONSTRUCCION DE LA CUENCA DEL RIO PAEZ Y ZONAS ALEDANAS</t>
  </si>
  <si>
    <t>CORPORACION PARA EL DESARROLLO SOSTENIBLE DE LA MOJANA Y EL SAN JORGE</t>
  </si>
  <si>
    <t>CORPORACION PARA EL DESARROLLO SOSTENIBLE DEL ARCHIPIELAGO DE SAN ANDRES PROVIDENCIA Y SANTA CATALINA</t>
  </si>
  <si>
    <t>CORPORACION PARA EL DESARROLLO SOSTENIBLE DEL AREA DE MANEJO ESPECIAL LA MACARENA</t>
  </si>
  <si>
    <t>CORPORACION PARA EL DESARROLLO SOSTENIBLE DEL NORTE Y ORIENTE DE LA AMAZONIA</t>
  </si>
  <si>
    <t>CORPORACION PARA EL DESARROLLO SOSTENIBLE DEL SUR DE LA AMAZONIA</t>
  </si>
  <si>
    <t>CORPORACION PARA EL DESARROLLO SOSTENIBLE DEL URABA</t>
  </si>
  <si>
    <t>DEFENSA CIVIL COLOMBIANA</t>
  </si>
  <si>
    <t>DEFENSORIA DEL PUEBLO</t>
  </si>
  <si>
    <t>DEPARTAMENTO ADMINISTRATIVO DE LA FUNCION PUBLICA</t>
  </si>
  <si>
    <t>DEPARTAMENTO ADMINISTRATIVO DE LA PRESIDENCIA DE LA REPUBLICA</t>
  </si>
  <si>
    <t>DEPARTAMENTO ADMINISTRATIVO DIRECCION NACIONAL DE INTELIGENCIA</t>
  </si>
  <si>
    <t>DEPARTAMENTO ADMINISTRATIVO NACIONAL DE ESTADISTICA</t>
  </si>
  <si>
    <t>DEPARTAMENTO ADMINISTRATIVO PARA LA PROSPERIDAD SOCIAL</t>
  </si>
  <si>
    <t>DEPARTAMENTO NACIONAL DE PLANEACION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</si>
  <si>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</si>
  <si>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</si>
  <si>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</si>
  <si>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</si>
  <si>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</si>
  <si>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</si>
  <si>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</si>
  <si>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</si>
  <si>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</si>
  <si>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</si>
  <si>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</si>
  <si>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GRANDES CONTRIBUYENTES</t>
  </si>
  <si>
    <t>DIRECCION DE IMPUESTOS Y ADUANAS NACIONALES - DIAN -DIRECCION SECCIONAL DE IMPUESTOS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</si>
  <si>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</si>
  <si>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</si>
  <si>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</si>
  <si>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</si>
  <si>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</si>
  <si>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</si>
  <si>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</si>
  <si>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</si>
  <si>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</si>
  <si>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</si>
  <si>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</si>
  <si>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</si>
  <si>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</si>
  <si>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</si>
  <si>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</si>
  <si>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</si>
  <si>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</si>
  <si>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</si>
  <si>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</si>
  <si>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</si>
  <si>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</si>
  <si>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</si>
  <si>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</si>
  <si>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</si>
  <si>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VILLAVICENCIO</t>
  </si>
  <si>
    <t>DIRECCION DE IMPUESTOS Y ADUANAS NACIONALES - DIAN -DIRECCION SECCIONAL DE IMPUESTOS Y ADUANAS DE YOPAL</t>
  </si>
  <si>
    <t>DIRECCION DE IMPUESTOS Y ADUANAS NACIONALES - DIAN -NIVEL CENTRAL</t>
  </si>
  <si>
    <t>DIRECCION DE SANIDAD DE LA POLICIA NACIONAL</t>
  </si>
  <si>
    <t>DIRECCION EJECUTIVA DE ADMINISTRACION JUDICIAL - NIVEL CENTRAL</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</si>
  <si>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</si>
  <si>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</si>
  <si>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</si>
  <si>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</si>
  <si>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</si>
  <si>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</si>
  <si>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FLORENCIA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</si>
  <si>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</si>
  <si>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</si>
  <si>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</si>
  <si>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</si>
  <si>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</si>
  <si>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</si>
  <si>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</si>
  <si>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</si>
  <si>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QUIBDO</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</si>
  <si>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</si>
  <si>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</si>
  <si>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</si>
  <si>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</si>
  <si>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</si>
  <si>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</si>
  <si>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GENERAL DE LA POLICIA NACIONAL</t>
  </si>
  <si>
    <t xml:space="preserve">DIRECCION GENERAL DE SANIDAD MILITAR </t>
  </si>
  <si>
    <t xml:space="preserve">DIRECCION GENERAL MARITIMA </t>
  </si>
  <si>
    <t>DIRECCION NACIONAL DE BOMBEROS DE COLOMBIA</t>
  </si>
  <si>
    <t>DIRECCION NACIONAL DE DERECHO DE AUTOR</t>
  </si>
  <si>
    <t>ECOPETROL S.A. - NIVEL CENTRAL</t>
  </si>
  <si>
    <t xml:space="preserve">EJERCITO NACIONAL </t>
  </si>
  <si>
    <t>ELECTRIFICADORA DEL CAQUETA S.A. E.S.P.</t>
  </si>
  <si>
    <t>ELECTRIFICADORA DEL HUILA S.A. E.S.P.</t>
  </si>
  <si>
    <t>ELECTRIFICADORA DEL META S.A. E.S.P.</t>
  </si>
  <si>
    <t>ELECTRIFICADORA DEL TOLIMA SA  EMPRESA DE SERVICIOS PUBLICOS ELECTROLIMA SA ESP EN LIQUIDACION</t>
  </si>
  <si>
    <t>EMPRESA COLOMBIANA DE PETROLEOS - ECOPETROL - REGIONAL ORINOQUIA</t>
  </si>
  <si>
    <t>EMPRESA COLOMBIANA DE PRODUCTOS VETERINARIOS S.A.</t>
  </si>
  <si>
    <t>EMPRESA DE ENERGIA DEL AMAZONAS S.A. E.S.P.</t>
  </si>
  <si>
    <t>EMPRESA DE ENERGIA DEL ARCHIPIELAGO DE SAN ANDRES, PROVIDENCIA Y SANTA CATALINA S.A. E.S.P.</t>
  </si>
  <si>
    <t xml:space="preserve">EMPRESA DE TELECOMUNICACIONES DE BUCARAMANGA S.A E.S.P </t>
  </si>
  <si>
    <t>EMPRESA DISTRIBUIDORA DEL PACIFICO S.A. E.S.P.</t>
  </si>
  <si>
    <t>EMPRESA NACIONAL PROMOTORA DEL DESARROLLO TERRITORIAL</t>
  </si>
  <si>
    <t>EMPRESA PUBLICA DE ALCANTARILLADO DE SANTANDER S.A. E.S.P.</t>
  </si>
  <si>
    <t>EMPRESA URRA S.A. E.S.P.</t>
  </si>
  <si>
    <t>ESCUELA SUPERIOR DE ADMINISTRACION PUBLICA</t>
  </si>
  <si>
    <t>ESCUELA TECNOLOGICA INSTITUTO TECNICO CENTRAL</t>
  </si>
  <si>
    <t>ESENTTIA MASTERBATCH LTDA</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</si>
  <si>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</si>
  <si>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</si>
  <si>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</si>
  <si>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</si>
  <si>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</si>
  <si>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t>
  </si>
  <si>
    <t>FIDEICOMISO EMSOLMEC</t>
  </si>
  <si>
    <t>FIDEICOMISO FONDO NACIONAL DE SALUD</t>
  </si>
  <si>
    <t>FIDEICOMISO IFI PENSIONES</t>
  </si>
  <si>
    <t>FIDUCIARIA COLOMBIANA DE COMERCIO EXTERIOR S.A.</t>
  </si>
  <si>
    <t>FIDUCIARIA LA PREVISORA S.A.</t>
  </si>
  <si>
    <t>FINANCIERA DE DESARROLLO NACIONAL</t>
  </si>
  <si>
    <t>FINANCIERA DE DESARROLLO TERRITORIAL S.A.</t>
  </si>
  <si>
    <t>FISCALIA GENERAL DE LA NACION</t>
  </si>
  <si>
    <t>FONDO ADAPTACION</t>
  </si>
  <si>
    <t>FONDO DE BIENESTAR SOCIAL DE LA CONTALORIA GENERAL DE LA REPUBLICA</t>
  </si>
  <si>
    <t>FONDO DE DESARROLLO DE LA EDUCACION SUPERIOR</t>
  </si>
  <si>
    <t>FONDO DE GARANTIAS DE ENTIDADES COOPERATIVAS</t>
  </si>
  <si>
    <t>FONDO DE GARANTIAS DE INSTITUCIONES FINANCIERAS</t>
  </si>
  <si>
    <t>FONDO DE PASIVO SOCIAL DE FERROCARRILES NACIONALES DE COLOMBIA</t>
  </si>
  <si>
    <t>FONDO DE PRESTACIONES SOCIALES DEL MAGISTERIO</t>
  </si>
  <si>
    <t>FONDO DE PREVISION SOCIAL DEL CONGRESO DE LA REPUBLICA</t>
  </si>
  <si>
    <t>FONDO DE TECNOLOGIAS DE LA INFORMACION Y LAS COMUNICACIONES</t>
  </si>
  <si>
    <t>FONDO NACIONAL DE AHORRO</t>
  </si>
  <si>
    <t>FONDO NACIONAL DE ESTUPEFACIENTES</t>
  </si>
  <si>
    <t>FONDO NACIONAL DE GARANTIAS S.A.</t>
  </si>
  <si>
    <t>FONDO NACIONAL DE VIVIENDA</t>
  </si>
  <si>
    <t>FONDO PARA EL FINANCIAMIENTO DEL SECTOR AGROPECUARIO</t>
  </si>
  <si>
    <t>FONDO ROTATORIO DE LA POLICIA NACIONAL</t>
  </si>
  <si>
    <t>FONDO ROTATORIO DE LA REGISTRADURIA NACIONAL DEL ESTADO CIVIL</t>
  </si>
  <si>
    <t>FONDO ROTATORIO DEL DEPARTAMENTO ADMINISTRATIVO NACIONAL DE ESTADISTICA</t>
  </si>
  <si>
    <t>FONDO ROTATORIO DEL MINISTERIO DE RELACIONES EXTERIORES</t>
  </si>
  <si>
    <t>FONDO SOCIAL DE VIVIENDA DE LA REGISTRADURIA NACIONAL DEL ESTADO CIVIL</t>
  </si>
  <si>
    <t>FUERZA AEREA COLOMBIANA</t>
  </si>
  <si>
    <t>GENERADORA Y COMERCIALIZADORA DE ENERGIA DEL CARIBE S.A. E.S.P.</t>
  </si>
  <si>
    <t>GESTION ENERGETICA S.A. E.S.P.</t>
  </si>
  <si>
    <t>HOSPITAL MILITAR CENTRAL</t>
  </si>
  <si>
    <t>IMPRENTA NACIONAL DE COLOMBIA</t>
  </si>
  <si>
    <t>INDUSTRIA MILITAR</t>
  </si>
  <si>
    <t>INFRAESTRUCTURA ASSET MANAGEMENT COLOMBIA S.A.S.</t>
  </si>
  <si>
    <t>INSTITUTO AMAZONICO DE INVESTIGACIONES CIENTIFICAS</t>
  </si>
  <si>
    <t>INSTITUTO CARO Y CUERVO</t>
  </si>
  <si>
    <t>INSTITUTO COLOMBIANO AGROPECUARIO</t>
  </si>
  <si>
    <t>INSTITUTO COLOMBIANO DE ANTROPOLOGIA E HISTORIA</t>
  </si>
  <si>
    <t>INSTITUTO COLOMBIANO DE BIENESTAR FAMILIAR - NIVEL CENTRAL</t>
  </si>
  <si>
    <t>INSTITUTO COLOMBIANO DE CREDITO EDUCATIVO Y ESTUDIOS TECNICOS EN EL EXTERIOR MARIANO OSPINA PEREZ</t>
  </si>
  <si>
    <t>INSTITUTO COLOMBIANO DE DESARROLLO RURAL - INCODER</t>
  </si>
  <si>
    <t>INSTITUTO COLOMBIANO PARA LA EVALUACION DE LA EDUCACION</t>
  </si>
  <si>
    <t>INSTITUTO DE CASAS FISCALES DEL EJERCITO</t>
  </si>
  <si>
    <t>INSTITUTO DE EVALUACION TECNOLOGICA EN SALUD</t>
  </si>
  <si>
    <t>INSTITUTO DE HIDROLOGIA, METEOROLOGIA Y ESTUDIOS AMBIENTALES</t>
  </si>
  <si>
    <t>INSTITUTO DE INVESTIGACION DE RECURSOS BIOLOGICOS ALEXANDER VON HUMBOLDT</t>
  </si>
  <si>
    <t>INSTITUTO DE INVESTIGACIONES AMBIENTALES DEL PACIFICO JOHN VON NEUMANN</t>
  </si>
  <si>
    <t>INSTITUTO DE INVESTIGACIONES MARINAS Y COSTERAS JOSE BENITO VIVES DE ANDREIS</t>
  </si>
  <si>
    <t>INSTITUTO DE PLANIFICACION Y PROMOCION DE SOLUCIONES ENERGETICAS PARA LAS ZONAS NO INTERCONECTADAS</t>
  </si>
  <si>
    <t>INSTITUTO GEOGRAFICO AGUSTIN CODAZZI</t>
  </si>
  <si>
    <t>INSTITUTO NACIONAL DE CANCEROLOGIA - EMPRESA SOCIAL DEL ESTADO</t>
  </si>
  <si>
    <t>INSTITUTO NACIONAL DE FORMACION TECNICA PROFESIONAL DE SAN JUAN DEL CESAR</t>
  </si>
  <si>
    <t>INSTITUTO NACIONAL DE FORMACION TECNICA PROFESIONAL DEL DEPARTAMENTO DE SAN ANDRES, PROVIDENCIA Y SANTA CATALINA</t>
  </si>
  <si>
    <t>INSTITUTO NACIONAL DE MEDICINA LEGAL Y CIENCIAS FORENSES</t>
  </si>
  <si>
    <t>INSTITUTO NACIONAL DE METROLOGIA</t>
  </si>
  <si>
    <t>INSTITUTO NACIONAL DE SALUD</t>
  </si>
  <si>
    <t>INSTITUTO NACIONAL DE VIAS</t>
  </si>
  <si>
    <t>INSTITUTO NACIONAL DE VIGILANCIA DE MEDICAMENTOS Y ALIMENTOS</t>
  </si>
  <si>
    <t>INSTITUTO NACIONAL PARA CIEGOS</t>
  </si>
  <si>
    <t>INSTITUTO NACIONAL PARA SORDOS</t>
  </si>
  <si>
    <t>INSTITUTO NACIONAL PENITENCIARIO Y CARCELARIO</t>
  </si>
  <si>
    <t>INSTITUTO TECNICO NACIONAL DE COMERCIO SIMON RODRIGUEZ</t>
  </si>
  <si>
    <t>INSTITUTO TOLIMENSE DE FORMACION TECNICA PROFESIONAL</t>
  </si>
  <si>
    <t>INTERCOLOMBIA S.A. E.S.P</t>
  </si>
  <si>
    <t>INTERCONEXION ELECTRICA S.A. E.S.P.</t>
  </si>
  <si>
    <t>INTERNEXA S.A</t>
  </si>
  <si>
    <t>JURISDICCION ESPECIAL PARA LA PAZ</t>
  </si>
  <si>
    <t xml:space="preserve">JUSTICIA PENAL MILITAR </t>
  </si>
  <si>
    <t>LA PREVISORA COMPAÑIA DE SEGUROS - RECOBROS Y SALVAMENTOS</t>
  </si>
  <si>
    <t>LA PREVISORA S.A. COMPANIA DE SEGUROS</t>
  </si>
  <si>
    <t>MINISTERIO DE AGRICULTURA Y DESARROLLO RURAL</t>
  </si>
  <si>
    <t>MINISTERIO DE AMBIENTE Y DESARROLLO SOSTENIBLE</t>
  </si>
  <si>
    <t>MINISTERIO DE CIENCIA  TECNOLOGÍA E INNOVACIÓN</t>
  </si>
  <si>
    <t>MINISTERIO DE COMERCIO, INDUSTRIA Y TURISMO</t>
  </si>
  <si>
    <t>MINISTERIO DE CULTURA</t>
  </si>
  <si>
    <t>MINISTERIO DE DEFENSA NACIONAL</t>
  </si>
  <si>
    <t>MINISTERIO DE EDUCACION NACIONAL</t>
  </si>
  <si>
    <t>MINISTERIO DE EDUCACION NACIONAL - COMPARTIDO</t>
  </si>
  <si>
    <t>MINISTERIO DE HACIENDA Y CREDITO PUBLICO</t>
  </si>
  <si>
    <t>MINISTERIO DE JUSTICIA Y DEL DERECHO</t>
  </si>
  <si>
    <t>MINISTERIO DE MINAS Y ENERGIA</t>
  </si>
  <si>
    <t>MINISTERIO DE RELACIONES EXTERIORES</t>
  </si>
  <si>
    <t>MINISTERIO DE SALUD Y PROTECCION SOCIAL</t>
  </si>
  <si>
    <t>MINISTERIO DE TECNOLOGIAS DE LA INFORMACION Y LAS COMUNICACIONES</t>
  </si>
  <si>
    <t>MINISTERIO DE TRANSPORTE</t>
  </si>
  <si>
    <t>MINISTERIO DE VIVIENDA, CIUDAD Y TERRITORIO</t>
  </si>
  <si>
    <t>MINISTERIO DEL DEPORTE</t>
  </si>
  <si>
    <t>MINISTERIO DEL INTERIOR</t>
  </si>
  <si>
    <t>MINISTERIO DEL TRABAJO</t>
  </si>
  <si>
    <t>OLEODUCTO BICENTENARIO DE COLOMBIA S.A.S.</t>
  </si>
  <si>
    <t>OLEODUCTO CENTRAL S.A.S</t>
  </si>
  <si>
    <t>OLEODUCTO DE COLOMBIA S.A.</t>
  </si>
  <si>
    <t>OPERACIONES TECNOLOGICAS Y COMERCIALES S.A.S.</t>
  </si>
  <si>
    <t>ORGANISMO NACIONAL DE ACREDITACION</t>
  </si>
  <si>
    <t>PAP CAJA AGRARIA PENSIONES</t>
  </si>
  <si>
    <t>PAR - PATRIMONIO AUTONOMO DE REMANENTES DE TELECOMUNICACIONES</t>
  </si>
  <si>
    <t>PAR BANCO CAFETERO EN LIQUIDACION</t>
  </si>
  <si>
    <t>PAR BANCO DEL ESTADO EN LIQUIDACION</t>
  </si>
  <si>
    <t>PAR BCH EN LIQUIDACION</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</si>
  <si>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</si>
  <si>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</si>
  <si>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</si>
  <si>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</si>
  <si>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</si>
  <si>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</si>
  <si>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</si>
  <si>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</si>
  <si>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</si>
  <si>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</si>
  <si>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</si>
  <si>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 xml:space="preserve">PATRIMONIO AUTONOMO DE REMANENTES COMISION NACIONAL DE TELEVISION </t>
  </si>
  <si>
    <t>PATRIMONIO AUTONOMO DE REMANENTES DEL EXTINTO DEPARTAMENTO ADMINISTRATIVO DAS Y SU FONDO ROTATORIO</t>
  </si>
  <si>
    <t>PATRIMONIO AUTONOMO DE REMANENTES DEL ISS EN LIQUIDACION</t>
  </si>
  <si>
    <t>PATRIMONIO AUTONOMO DE REMANENTES E.S.E. FRANCISCO DE PAULA SANTANDER EN LIQUIDACION</t>
  </si>
  <si>
    <t>PATRIMONIO AUTONOMO DE REMANENTES PAR ANTV LIQUIDADA</t>
  </si>
  <si>
    <t>PATRIMONIO AUTONOMO FONDO NACIONAL DE SALUD DE LAS PERSONAS PRIVADAS DE LA LIBERTAD</t>
  </si>
  <si>
    <t>PATRIMONIO AUTÓNOMO FONDO NACIONAL DE TURISMO 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</si>
  <si>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</si>
  <si>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</si>
  <si>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</si>
  <si>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</si>
  <si>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</si>
  <si>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</si>
  <si>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</si>
  <si>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t>
  </si>
  <si>
    <t>POLICIA NACIONAL - UNIDAD DEFENSA JUDICIAL ANTIOQUIA</t>
  </si>
  <si>
    <t>POLICIA NACIONAL - UNIDAD DEFENSA JUDICIAL ARAUCA</t>
  </si>
  <si>
    <t>POLICIA NACIONAL - UNIDAD DEFENSA JUDICIAL ATLANTICO</t>
  </si>
  <si>
    <t>POLICIA NACIONAL - UNIDAD DEFENSA JUDICIAL BOLIVAR</t>
  </si>
  <si>
    <t>POLICIA NACIONAL - UNIDAD DEFENSA JUDICIAL BOYACA</t>
  </si>
  <si>
    <t>POLICIA NACIONAL - UNIDAD DEFENSA JUDICIAL CALDAS</t>
  </si>
  <si>
    <t>POLICIA NACIONAL - UNIDAD DEFENSA JUDICIAL CAQUETA</t>
  </si>
  <si>
    <t>POLICIA NACIONAL - UNIDAD DEFENSA JUDICIAL CASANARE</t>
  </si>
  <si>
    <t>POLICIA NACIONAL - UNIDAD DEFENSA JUDICIAL CAUCA</t>
  </si>
  <si>
    <t>POLICIA NACIONAL - UNIDAD DEFENSA JUDICIAL CESAR</t>
  </si>
  <si>
    <t>POLICIA NACIONAL - UNIDAD DEFENSA JUDICIAL CHOCO</t>
  </si>
  <si>
    <t>POLICIA NACIONAL - UNIDAD DEFENSA JUDICIAL CORDOBA</t>
  </si>
  <si>
    <t>POLICIA NACIONAL - UNIDAD DEFENSA JUDICIAL GUAJIRA</t>
  </si>
  <si>
    <t>POLICIA NACIONAL - UNIDAD DEFENSA JUDICIAL HUILA</t>
  </si>
  <si>
    <t>POLICIA NACIONAL - UNIDAD DEFENSA JUDICIAL MAGDALENA</t>
  </si>
  <si>
    <t>POLICIA NACIONAL - UNIDAD DEFENSA JUDICIAL META</t>
  </si>
  <si>
    <t>POLICIA NACIONAL - UNIDAD DEFENSA JUDICIAL NARIÑO</t>
  </si>
  <si>
    <t>POLICIA NACIONAL - UNIDAD DEFENSA JUDICIAL NORTE DE SANTANDER</t>
  </si>
  <si>
    <t>POLICIA NACIONAL - UNIDAD DEFENSA JUDICIAL PUTUMAYO</t>
  </si>
  <si>
    <t>POLICIA NACIONAL - UNIDAD DEFENSA JUDICIAL QUINDIO</t>
  </si>
  <si>
    <t>POLICIA NACIONAL - UNIDAD DEFENSA JUDICIAL RISARALDA</t>
  </si>
  <si>
    <t>POLICIA NACIONAL - UNIDAD DEFENSA JUDICIAL SANTANDER</t>
  </si>
  <si>
    <t>POLICIA NACIONAL - UNIDAD DEFENSA JUDICIAL SUCRE</t>
  </si>
  <si>
    <t>POLICIA NACIONAL - UNIDAD DEFENSA JUDICIAL TOLIMA</t>
  </si>
  <si>
    <t>POLICIA NACIONAL - UNIDAD DEFENSA JUDICIAL URABA</t>
  </si>
  <si>
    <t>POLICIA NACIONAL - UNIDAD DEFENSA JUDICIAL VALLE DEL CAUCA</t>
  </si>
  <si>
    <t>POSITIVA COMPANIA DE SEGUROS S.A.</t>
  </si>
  <si>
    <t>PROCURADURIA GENERAL DE LA NACION</t>
  </si>
  <si>
    <t>REFINERIA DE CARTAGENA S.A.S</t>
  </si>
  <si>
    <t>REGISTRADURIA NACIONAL DEL ESTADO CIVIL</t>
  </si>
  <si>
    <t>SANATORIO DE AGUA DE DIOS, EMPRESA SOCIAL DEL ESTADO</t>
  </si>
  <si>
    <t>SANATORIO DE CONTRATACION, EMPRESA SOCIAL DEL ESTADO</t>
  </si>
  <si>
    <t>SENADO DE LA REPUBLICA</t>
  </si>
  <si>
    <t>SERVICIO AEREO A TERRITORIOS NACIONALES S.A.</t>
  </si>
  <si>
    <t>SERVICIO GEOLOGICO COLOMBIANO</t>
  </si>
  <si>
    <t>SERVICIO NACIONAL DE APRENDIZAJE</t>
  </si>
  <si>
    <t>SERVICIOS POSTALES NACIONALES S.A.</t>
  </si>
  <si>
    <t>SISTEMAS INTELIGENTES EN RED S.A.S.</t>
  </si>
  <si>
    <t>SOCIEDAD DE ACTIVOS ESPECIALES S.A.S.</t>
  </si>
  <si>
    <t xml:space="preserve">SOCIEDAD DE TELEVISION DE CALDAS, RISARALDA Y QUINDIO LTDA </t>
  </si>
  <si>
    <t>SOCIEDAD FIDUCIARIA DE DESARROLLO AGROPECUARIO S.A.</t>
  </si>
  <si>
    <t>SOCIEDAD HOTELERA TEQUENDAMA S.A. - CROWNE PLAZA</t>
  </si>
  <si>
    <t>SOCIEDAD RADIO TELEVISION NACIONAL DE COLOMBIA</t>
  </si>
  <si>
    <t>SUPERINTENDENCIA DE INDUSTRIA Y COMERCIO</t>
  </si>
  <si>
    <t>SUPERINTENDENCIA DE LA ECONOMIA SOLIDARIA</t>
  </si>
  <si>
    <t>SUPERINTENDENCIA DE NOTARIADO Y REGISTRO</t>
  </si>
  <si>
    <t>SUPERINTENDENCIA DE SERVICIOS PUBLICOS DOMICILIARIOS</t>
  </si>
  <si>
    <t>SUPERINTENDENCIA DE SOCIEDADES</t>
  </si>
  <si>
    <t>SUPERINTENDENCIA DE TRANSPORTE</t>
  </si>
  <si>
    <t>SUPERINTENDENCIA DE VIGILANCIA Y SEGURIDAD PRIVADA</t>
  </si>
  <si>
    <t>SUPERINTENDENCIA DEL SUBSIDIO FAMILIAR</t>
  </si>
  <si>
    <t>SUPERINTENDENCIA FINANCIERA DE COLOMBIA</t>
  </si>
  <si>
    <t>SUPERINTENDENCIA NACIONAL DE SALUD</t>
  </si>
  <si>
    <t>TRANSELCA S.A. E.S.P.</t>
  </si>
  <si>
    <t xml:space="preserve">TRIBUNAL MEDICO LABORAL </t>
  </si>
  <si>
    <t>U.A.E DE GESTION DE RESTITUCION DE TIERRAS DESPOJADAS</t>
  </si>
  <si>
    <t>UNIDAD ADMINISTRATIVA ESPECIAL CONTADURIA GENERAL DE LA NACION</t>
  </si>
  <si>
    <t>UNIDAD ADMINISTRATIVA ESPECIAL DE AERONAUTICA CIVIL</t>
  </si>
  <si>
    <t>UNIDAD ADMINISTRATIVA ESPECIAL DE ALIMENTACIÓN ESCOLAR</t>
  </si>
  <si>
    <t>UNIDAD ADMINISTRATIVA ESPECIAL DE GESTION PENSIONAL Y CONTRIBUCIONES PARAFISCALES DE LA PROTECCION SOCIAL</t>
  </si>
  <si>
    <t>UNIDAD ADMINISTRATIVA ESPECIAL DE LA JUSTICIA PENAL MILITAR Y POLICIAL</t>
  </si>
  <si>
    <t>UNIDAD ADMINISTRATIVA ESPECIAL DE ORGANIZACIONES SOLIDARIAS</t>
  </si>
  <si>
    <t>UNIDAD ADMINISTRATIVA ESPECIAL DEL SERVICIO PUBLICO DE EMPLEO</t>
  </si>
  <si>
    <t>UNIDAD ADMINISTRATIVA ESPECIAL JUNTA  CENTRAL DE CONTADORES</t>
  </si>
  <si>
    <t>UNIDAD ADMINISTRATIVA ESPECIAL MIGRACION COLOMBIA</t>
  </si>
  <si>
    <t>UNIDAD ADMINISTRATIVA ESPECIAL PARA LA ATENCION Y REPARACION INTEGRAL A LAS VICTIMAS</t>
  </si>
  <si>
    <t>UNIDAD DE BUSQUEDA DE PERSONAS DADAS POR DESAPARECIDAS EN EL CONTEXTO Y EN RAZON AL CONFLICTO ARMADO</t>
  </si>
  <si>
    <t>UNIDAD DE GESTION GENERAL- MINISTERIO DE DEFENSA NACIONAL</t>
  </si>
  <si>
    <t>UNIDAD DE INFORMACION Y ANALISIS FINANCIERO</t>
  </si>
  <si>
    <t>UNIDAD DE PLANEACION  DE INFRAESTRUCTURA  DE TRANSPORTE</t>
  </si>
  <si>
    <t>UNIDAD DE PLANEACION MINERO ENERGETICA</t>
  </si>
  <si>
    <t>UNIDAD DE PLANIFICACION DE TIERRAS RURALES, ADECUACION DE TIERRAS Y USOS AGROPECUARIOS-UPRA</t>
  </si>
  <si>
    <t>UNIDAD DE PROYECCION NORMATIVA Y ESTUDIOS DE REGULACION FINANCIERA</t>
  </si>
  <si>
    <t>UNIDAD DE SERVICIOS PENITENCIARIOS Y CARCELARIOS</t>
  </si>
  <si>
    <t>UNIDAD NACIONAL DE PROTECCION</t>
  </si>
  <si>
    <t>UNIDAD NACIONAL PARA LA GESTION DEL RIESGO DE DESASTRES</t>
  </si>
  <si>
    <t>UNIVERSIDAD COLEGIO MAYOR DE CUNDINAMARCA</t>
  </si>
  <si>
    <t>UNIVERSIDAD DE CALDAS</t>
  </si>
  <si>
    <t>UNIVERSIDAD DE CORDOBA</t>
  </si>
  <si>
    <t>UNIVERSIDAD DE LA AMAZONIA</t>
  </si>
  <si>
    <t>UNIVERSIDAD DE LOS LLANOS</t>
  </si>
  <si>
    <t>UNIVERSIDAD DEL CAUCA</t>
  </si>
  <si>
    <t>UNIVERSIDAD DEL PACIFICO</t>
  </si>
  <si>
    <t>UNIVERSIDAD MILITAR NUEVA GRANADA</t>
  </si>
  <si>
    <t>UNIVERSIDAD NACIONAL ABIERTA Y A DISTANCIA</t>
  </si>
  <si>
    <t>UNIVERSIDAD NACIONAL DE COLOMBIA</t>
  </si>
  <si>
    <t>UNIVERSIDAD PEDAGOGICA NACIONAL</t>
  </si>
  <si>
    <t>UNIVERSIDAD PEDAGOGICA Y TECNOLOGICA DE COLOMBIA</t>
  </si>
  <si>
    <t>UNIVERSIDAD POPULAR DEL CESAR</t>
  </si>
  <si>
    <t>UNIVERSIDAD SURCOLOMBIANA</t>
  </si>
  <si>
    <t>UNIVERSIDAD TECNOLOGICA DE PEREIRA</t>
  </si>
  <si>
    <t>UNIVERSIDAD TECNOLOGICA DEL CHOCO DIEGO LUIS CORDOBA</t>
  </si>
  <si>
    <t>SIN IDENTIFICAR</t>
  </si>
  <si>
    <t>OTRA</t>
  </si>
  <si>
    <t>ENTIDAD</t>
  </si>
  <si>
    <t>NOMBRE JEFE CONTROL INTERNO</t>
  </si>
  <si>
    <t>CANTIDAD DE ABOGADOS LITIGANDO</t>
  </si>
  <si>
    <t>ABOGADOS CON PROCESOS ACTIVOS</t>
  </si>
  <si>
    <t>RETIRADOS EN LA ENTIDAD PRIMER SEMESTRE 2020</t>
  </si>
  <si>
    <t>INACTIVADOS EN EKOGUI PRIMER SEMESTRE 2020</t>
  </si>
  <si>
    <t>TIENE INFORMACIÓN ESTUDIOS</t>
  </si>
  <si>
    <t>TIENEN INFORMACIÓN EXPERIENCIA</t>
  </si>
  <si>
    <t>TIENEN INFORMACIÓN LABORAL</t>
  </si>
  <si>
    <t>POSTERIORES AL 01-01-2020</t>
  </si>
  <si>
    <t>ENTRE 21-03-2019 Y 31-12-2019</t>
  </si>
  <si>
    <t>CAPACITACIONES ANTERIORES AL 21-03-2019</t>
  </si>
  <si>
    <t>SIN CAPACITACIÓN</t>
  </si>
  <si>
    <t>CANTIDAD DE PROCESOS ACTIVOS</t>
  </si>
  <si>
    <t>PROCESOS SIN ABOGADO ASIGNADO</t>
  </si>
  <si>
    <t>PROCESOS TERMINADOS PERIODO</t>
  </si>
  <si>
    <t>TERMINADOS PERIODO EN EKOGUI</t>
  </si>
  <si>
    <t>PROCESO ENTIDAD TERMINADOS</t>
  </si>
  <si>
    <t>PROCESOS ACTIVOS CON ESTADO TERMINADO</t>
  </si>
  <si>
    <t>CANTIDAD DE PROCESOS DE MÁS DE 33.000 SMMLV</t>
  </si>
  <si>
    <t>PROCESOS DE MÁS DE 33.000 SMMLV REGISTRADOS EN EKOGUI</t>
  </si>
  <si>
    <t xml:space="preserve">PROCESOS DE MÁS DE 33.000 SMMLV CON LA PIEZA DEMANDA </t>
  </si>
  <si>
    <t>PROCESOS ACTIVOS EN CALIDAD DEMANDADO</t>
  </si>
  <si>
    <t>PROCESOS CON CALIFICACIÓN  EN 2020</t>
  </si>
  <si>
    <t>PROCESOS CON CALIFICACIÓN ANTERIOR A 2020</t>
  </si>
  <si>
    <t>PROCESOS SIN CALIFICACIÓN</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</si>
  <si>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</si>
  <si>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</si>
  <si>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</si>
  <si>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</si>
  <si>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</si>
  <si>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</si>
  <si>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</si>
  <si>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</si>
  <si>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PREJUDICIALES ACTIVOS</t>
  </si>
  <si>
    <t>REGISTRO EN 2020</t>
  </si>
  <si>
    <t>REGISTRO EN 2019</t>
  </si>
  <si>
    <t>REGISTRO EN 2018 Y ANTERIORES</t>
  </si>
  <si>
    <t>TOTAL PROCESOS TERMINADOS</t>
  </si>
  <si>
    <t>TERMINADOS ÚLTIMA ACTUACIÓN EN 2020</t>
  </si>
  <si>
    <t>Proceso que se encuentran terminados</t>
  </si>
  <si>
    <t>ARBITRAMENTOS ACTIVOS</t>
  </si>
  <si>
    <t>ARBITRAMENTOS REGISTRADOS EN EKOGUI</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</si>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</sst>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0">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3" xfId="0" applyFill="1" applyBorder="1" applyAlignment="1" applyProtection="1">
      <alignment horizontal="left" vertical="top" wrapText="1"/>
      <protection locked="0"/>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M33" sqref="M33"/>
    </sheetView>
  </sheetViews>
  <sheetFormatPr defaultColWidth="11.42578125" defaultRowHeight="15"/>
  <sheetData>
    <row r="1" spans="2:15" ht="15.75" thickBot="1"/>
    <row r="2" spans="2:15">
      <c r="B2" s="2"/>
      <c r="C2" s="3"/>
      <c r="D2" s="3"/>
      <c r="E2" s="3"/>
      <c r="F2" s="3"/>
      <c r="G2" s="3"/>
      <c r="H2" s="3"/>
      <c r="I2" s="3"/>
      <c r="J2" s="3"/>
      <c r="K2" s="3"/>
      <c r="L2" s="3"/>
      <c r="M2" s="3"/>
      <c r="N2" s="3"/>
      <c r="O2" s="4"/>
    </row>
    <row r="3" spans="2:15" ht="23.25">
      <c r="B3" s="78" t="s">
        <v>0</v>
      </c>
      <c r="C3" s="79"/>
      <c r="D3" s="79"/>
      <c r="E3" s="79"/>
      <c r="F3" s="79"/>
      <c r="G3" s="79"/>
      <c r="H3" s="79"/>
      <c r="I3" s="79"/>
      <c r="J3" s="79"/>
      <c r="K3" s="79"/>
      <c r="L3" s="79"/>
      <c r="M3" s="79"/>
      <c r="N3" s="79"/>
      <c r="O3" s="80"/>
    </row>
    <row r="4" spans="2:15" ht="23.25">
      <c r="B4" s="78" t="s">
        <v>1</v>
      </c>
      <c r="C4" s="79"/>
      <c r="D4" s="79"/>
      <c r="E4" s="79"/>
      <c r="F4" s="79"/>
      <c r="G4" s="79"/>
      <c r="H4" s="79"/>
      <c r="I4" s="79"/>
      <c r="J4" s="79"/>
      <c r="K4" s="79"/>
      <c r="L4" s="79"/>
      <c r="M4" s="79"/>
      <c r="N4" s="79"/>
      <c r="O4" s="80"/>
    </row>
    <row r="5" spans="2:15">
      <c r="B5" s="5"/>
      <c r="O5" s="6"/>
    </row>
    <row r="6" spans="2:15">
      <c r="B6" s="5"/>
      <c r="C6" s="81" t="s">
        <v>2</v>
      </c>
      <c r="D6" s="81"/>
      <c r="E6" s="81"/>
      <c r="F6" s="81"/>
      <c r="G6" s="81"/>
      <c r="H6" s="81"/>
      <c r="I6" s="81"/>
      <c r="J6" s="81"/>
      <c r="K6" s="81"/>
      <c r="L6" s="81"/>
      <c r="M6" s="81"/>
      <c r="N6" s="81"/>
      <c r="O6" s="6"/>
    </row>
    <row r="7" spans="2:15">
      <c r="B7" s="5"/>
      <c r="C7" s="81"/>
      <c r="D7" s="81"/>
      <c r="E7" s="81"/>
      <c r="F7" s="81"/>
      <c r="G7" s="81"/>
      <c r="H7" s="81"/>
      <c r="I7" s="81"/>
      <c r="J7" s="81"/>
      <c r="K7" s="81"/>
      <c r="L7" s="81"/>
      <c r="M7" s="81"/>
      <c r="N7" s="81"/>
      <c r="O7" s="6"/>
    </row>
    <row r="8" spans="2:15">
      <c r="B8" s="5"/>
      <c r="O8" s="6"/>
    </row>
    <row r="9" spans="2:15">
      <c r="B9" s="5"/>
      <c r="O9" s="6"/>
    </row>
    <row r="10" spans="2:15">
      <c r="B10" s="5"/>
      <c r="O10" s="6"/>
    </row>
    <row r="11" spans="2:15">
      <c r="B11" s="5"/>
      <c r="O11" s="6"/>
    </row>
    <row r="12" spans="2:15">
      <c r="B12" s="5"/>
      <c r="O12" s="6"/>
    </row>
    <row r="13" spans="2:15">
      <c r="B13" s="5"/>
      <c r="O13" s="6"/>
    </row>
    <row r="14" spans="2:15">
      <c r="B14" s="5"/>
      <c r="O14" s="6"/>
    </row>
    <row r="15" spans="2:15">
      <c r="B15" s="5"/>
      <c r="O15" s="6"/>
    </row>
    <row r="16" spans="2:15">
      <c r="B16" s="5"/>
      <c r="O16" s="6"/>
    </row>
    <row r="17" spans="2:15">
      <c r="B17" s="5"/>
      <c r="O17" s="6"/>
    </row>
    <row r="18" spans="2:15" ht="15.75" thickBot="1">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2:BO18"/>
  <sheetViews>
    <sheetView zoomScaleNormal="100" workbookViewId="0">
      <selection activeCell="O3" sqref="O3"/>
    </sheetView>
  </sheetViews>
  <sheetFormatPr defaultColWidth="10.7109375" defaultRowHeight="15"/>
  <cols>
    <col min="1" max="1" width="34.5703125" style="60" customWidth="1"/>
    <col min="2" max="2" width="29.5703125" style="60" customWidth="1"/>
    <col min="3" max="16384" width="10.7109375" style="60"/>
  </cols>
  <sheetData>
    <row r="2" spans="1:67">
      <c r="A2" s="63" t="s">
        <v>563</v>
      </c>
      <c r="B2" s="63" t="s">
        <v>564</v>
      </c>
      <c r="C2" s="63" t="s">
        <v>565</v>
      </c>
      <c r="D2" s="63" t="s">
        <v>38</v>
      </c>
      <c r="E2" s="63" t="s">
        <v>40</v>
      </c>
      <c r="F2" s="63" t="s">
        <v>566</v>
      </c>
      <c r="G2" s="63" t="s">
        <v>567</v>
      </c>
      <c r="H2" s="63" t="s">
        <v>568</v>
      </c>
      <c r="I2" s="64" t="s">
        <v>569</v>
      </c>
      <c r="J2" s="64" t="s">
        <v>570</v>
      </c>
      <c r="K2" s="64" t="s">
        <v>571</v>
      </c>
      <c r="L2" s="64" t="s">
        <v>572</v>
      </c>
      <c r="M2" s="64" t="s">
        <v>573</v>
      </c>
      <c r="N2" s="64" t="s">
        <v>574</v>
      </c>
      <c r="O2" s="64" t="s">
        <v>575</v>
      </c>
      <c r="P2" s="63" t="s">
        <v>576</v>
      </c>
      <c r="Q2" s="63" t="s">
        <v>61</v>
      </c>
      <c r="R2" s="63" t="s">
        <v>577</v>
      </c>
      <c r="S2" s="63" t="s">
        <v>578</v>
      </c>
      <c r="T2" s="63" t="s">
        <v>579</v>
      </c>
      <c r="U2" s="63" t="s">
        <v>580</v>
      </c>
      <c r="V2" s="63" t="s">
        <v>581</v>
      </c>
      <c r="W2" s="63" t="s">
        <v>89</v>
      </c>
      <c r="X2" s="63" t="s">
        <v>90</v>
      </c>
      <c r="Y2" s="63" t="s">
        <v>91</v>
      </c>
      <c r="Z2" s="63" t="s">
        <v>92</v>
      </c>
      <c r="AA2" s="63" t="s">
        <v>93</v>
      </c>
      <c r="AB2" s="64" t="s">
        <v>582</v>
      </c>
      <c r="AC2" s="64" t="s">
        <v>583</v>
      </c>
      <c r="AD2" s="64" t="s">
        <v>584</v>
      </c>
      <c r="AE2" s="63" t="s">
        <v>585</v>
      </c>
      <c r="AF2" s="63" t="s">
        <v>586</v>
      </c>
      <c r="AG2" s="63" t="s">
        <v>587</v>
      </c>
      <c r="AH2" s="63" t="s">
        <v>588</v>
      </c>
      <c r="AI2" s="63" t="s">
        <v>589</v>
      </c>
      <c r="AJ2" s="63" t="s">
        <v>590</v>
      </c>
      <c r="AK2" s="63" t="s">
        <v>591</v>
      </c>
      <c r="AL2" s="63" t="s">
        <v>592</v>
      </c>
      <c r="AM2" s="63" t="s">
        <v>593</v>
      </c>
      <c r="AN2" s="63" t="s">
        <v>594</v>
      </c>
      <c r="AO2" s="63" t="s">
        <v>595</v>
      </c>
      <c r="AP2" s="63" t="s">
        <v>596</v>
      </c>
      <c r="AQ2" s="65" t="s">
        <v>597</v>
      </c>
      <c r="AR2" s="65" t="s">
        <v>97</v>
      </c>
      <c r="AS2" s="65" t="s">
        <v>598</v>
      </c>
      <c r="AT2" s="65" t="s">
        <v>599</v>
      </c>
      <c r="AU2" s="65" t="s">
        <v>600</v>
      </c>
      <c r="AV2" s="65" t="s">
        <v>601</v>
      </c>
      <c r="AW2" s="65" t="s">
        <v>602</v>
      </c>
      <c r="AX2" s="65" t="s">
        <v>100</v>
      </c>
      <c r="AY2" s="65" t="s">
        <v>603</v>
      </c>
      <c r="AZ2" s="65" t="s">
        <v>604</v>
      </c>
      <c r="BA2" s="65" t="s">
        <v>605</v>
      </c>
      <c r="BB2" s="66" t="s">
        <v>606</v>
      </c>
      <c r="BC2" s="66" t="s">
        <v>112</v>
      </c>
      <c r="BD2" s="67" t="s">
        <v>607</v>
      </c>
      <c r="BE2" s="67" t="s">
        <v>608</v>
      </c>
      <c r="BF2" s="67" t="s">
        <v>609</v>
      </c>
      <c r="BG2" s="67" t="s">
        <v>610</v>
      </c>
      <c r="BH2" s="67" t="s">
        <v>611</v>
      </c>
      <c r="BI2" s="67" t="s">
        <v>612</v>
      </c>
      <c r="BJ2" s="67" t="s">
        <v>613</v>
      </c>
      <c r="BK2" s="67" t="s">
        <v>614</v>
      </c>
      <c r="BL2" s="67" t="s">
        <v>615</v>
      </c>
      <c r="BM2" s="67" t="s">
        <v>616</v>
      </c>
      <c r="BN2" s="67" t="s">
        <v>617</v>
      </c>
      <c r="BO2" s="67" t="s">
        <v>618</v>
      </c>
    </row>
    <row r="3" spans="1:67">
      <c r="A3" s="60" t="str">
        <f>'Resumen General'!C5</f>
        <v>AGENCIA NACIONAL DE MINERIA</v>
      </c>
      <c r="B3" s="60" t="str">
        <f>'Resumen General'!C6</f>
        <v>ADRIANA ESTELLA GIRALDO RAMIREZ</v>
      </c>
      <c r="C3" s="60">
        <f>+ABOGADOS!D11</f>
        <v>6</v>
      </c>
      <c r="D3" s="60">
        <f>+ABOGADOS!D12</f>
        <v>17</v>
      </c>
      <c r="E3" s="60">
        <f>+ABOGADOS!D13</f>
        <v>17</v>
      </c>
      <c r="F3" s="60">
        <f>+ABOGADOS!D14</f>
        <v>0</v>
      </c>
      <c r="G3" s="60">
        <f>+ABOGADOS!D17</f>
        <v>0</v>
      </c>
      <c r="H3" s="60">
        <f>+ABOGADOS!D18</f>
        <v>0</v>
      </c>
      <c r="I3" s="60">
        <f>+ABOGADOS!G10</f>
        <v>10</v>
      </c>
      <c r="J3" s="60">
        <f>+ABOGADOS!G11</f>
        <v>8</v>
      </c>
      <c r="K3" s="60">
        <f>+ABOGADOS!G12</f>
        <v>8</v>
      </c>
      <c r="L3" s="60">
        <f>+ABOGADOS!G17</f>
        <v>7</v>
      </c>
      <c r="M3" s="60">
        <f>+ABOGADOS!G18</f>
        <v>0</v>
      </c>
      <c r="N3" s="60">
        <f>+ABOGADOS!G19</f>
        <v>0</v>
      </c>
      <c r="O3" s="60">
        <f>+ABOGADOS!G20</f>
        <v>0</v>
      </c>
      <c r="P3" s="60">
        <f>+JUDICIALES!D11</f>
        <v>811</v>
      </c>
      <c r="Q3" s="60">
        <f>+JUDICIALES!D12</f>
        <v>824</v>
      </c>
      <c r="R3" s="60">
        <f>+JUDICIALES!D13</f>
        <v>100</v>
      </c>
      <c r="S3" s="60">
        <f>+JUDICIALES!D16</f>
        <v>9</v>
      </c>
      <c r="T3" s="60">
        <f>+JUDICIALES!D17</f>
        <v>0</v>
      </c>
      <c r="U3" s="60">
        <f>+JUDICIALES!D21</f>
        <v>227</v>
      </c>
      <c r="V3" s="60">
        <f>+JUDICIALES!D22</f>
        <v>97</v>
      </c>
      <c r="W3" s="60">
        <f>JUDICIALES!D28</f>
        <v>0</v>
      </c>
      <c r="X3" s="60">
        <f>JUDICIALES!D29</f>
        <v>0</v>
      </c>
      <c r="Y3" s="60">
        <f>JUDICIALES!D30</f>
        <v>0</v>
      </c>
      <c r="Z3" s="60">
        <f>JUDICIALES!D31</f>
        <v>0</v>
      </c>
      <c r="AA3" s="60">
        <f>JUDICIALES!D32</f>
        <v>0</v>
      </c>
      <c r="AB3" s="60">
        <f>+JUDICIALES!G9</f>
        <v>44</v>
      </c>
      <c r="AC3" s="60">
        <f>+JUDICIALES!G10</f>
        <v>47</v>
      </c>
      <c r="AD3" s="60">
        <f>+JUDICIALES!G11</f>
        <v>47</v>
      </c>
      <c r="AE3" s="60">
        <f>+JUDICIALES!G15</f>
        <v>824</v>
      </c>
      <c r="AF3" s="60">
        <f>+JUDICIALES!G16</f>
        <v>4</v>
      </c>
      <c r="AG3" s="60">
        <f>+JUDICIALES!G17</f>
        <v>638</v>
      </c>
      <c r="AH3" s="60">
        <f>+JUDICIALES!G18</f>
        <v>186</v>
      </c>
      <c r="AI3" s="60">
        <f>+JUDICIALES!G21</f>
        <v>107</v>
      </c>
      <c r="AJ3" s="60">
        <f>+JUDICIALES!G22</f>
        <v>161</v>
      </c>
      <c r="AK3" s="60">
        <f>+JUDICIALES!G23</f>
        <v>103</v>
      </c>
      <c r="AL3" s="60">
        <f>+JUDICIALES!G24</f>
        <v>271</v>
      </c>
      <c r="AM3" s="60">
        <f>+JUDICIALES!H21</f>
        <v>66</v>
      </c>
      <c r="AN3" s="60">
        <f>+JUDICIALES!H22</f>
        <v>108</v>
      </c>
      <c r="AO3" s="60">
        <f>+JUDICIALES!H23</f>
        <v>96</v>
      </c>
      <c r="AP3" s="60">
        <f>+JUDICIALES!H24</f>
        <v>255</v>
      </c>
      <c r="AQ3" s="60">
        <f>+PREJUDICIALES!D10</f>
        <v>0</v>
      </c>
      <c r="AR3" s="60">
        <f>+PREJUDICIALES!D11</f>
        <v>321</v>
      </c>
      <c r="AS3" s="60">
        <f>+PREJUDICIALES!D12</f>
        <v>37</v>
      </c>
      <c r="AT3" s="60">
        <f>+PREJUDICIALES!D13</f>
        <v>11</v>
      </c>
      <c r="AU3" s="60">
        <f>+PREJUDICIALES!D14</f>
        <v>222</v>
      </c>
      <c r="AV3" s="60">
        <f>+PREJUDICIALES!D17</f>
        <v>0</v>
      </c>
      <c r="AW3" s="60">
        <f>+PREJUDICIALES!D18</f>
        <v>10</v>
      </c>
      <c r="AX3" s="60">
        <f>+PREJUDICIALES!G12</f>
        <v>23</v>
      </c>
      <c r="AY3" s="60">
        <f>+PREJUDICIALES!G13</f>
        <v>0</v>
      </c>
      <c r="AZ3" s="60">
        <f>+ARBITRAMENTOS!D9</f>
        <v>4</v>
      </c>
      <c r="BA3" s="60">
        <f>+ARBITRAMENTOS!D10</f>
        <v>5</v>
      </c>
      <c r="BB3" s="60">
        <f>ARBITRAMENTOS!G9</f>
        <v>0</v>
      </c>
      <c r="BC3" s="60">
        <f>ARBITRAMENTOS!G10</f>
        <v>1</v>
      </c>
      <c r="BD3" s="60" t="str">
        <f>+PAGOS!D9</f>
        <v>No</v>
      </c>
      <c r="BE3" s="60" t="str">
        <f>+PAGOS!D10</f>
        <v>No</v>
      </c>
      <c r="BF3" s="61">
        <f>USUARIOS!D9</f>
        <v>44993</v>
      </c>
      <c r="BG3" s="61">
        <f>ABOGADOS!D7</f>
        <v>44993</v>
      </c>
      <c r="BH3" s="61">
        <f>JUDICIALES!D8</f>
        <v>44993</v>
      </c>
      <c r="BI3" s="60" t="str">
        <f>+USUARIOS!C19</f>
        <v>La Coordinadora del Grupo de Defensa Jurídica de la ANM informó que solicitó a la Agencia Nacional de Defensa Jurídica del Estado en correo de fecha 24 de febrero de 2023 la programación de capacitaciones de actualización en el aplicativo eEKOGUI para los roles de Jefe Financiero y Enlace de Pagos.</v>
      </c>
      <c r="BJ3" s="60" t="str">
        <f>+ABOGADOS!C22</f>
        <v>En cuanto a las capacitaciones a abogados activos anteriores al año 2020 no se suministró información por parte del líder del proceso.</v>
      </c>
      <c r="BK3" s="60">
        <f>+JUDICIALES!F28</f>
        <v>0</v>
      </c>
      <c r="BL3" s="60" t="str">
        <f>+PREJUDICIALES!F17</f>
        <v xml:space="preserve">Frente a los datos relacionados con conciliaciones prejudiciales activos al 1 de diciembre de 2022 y terminados en el segundo semestre de 2022 según la Oficina Asesora Jurídica de la entidad, no se suministró información de cantidad de procesos por parte del líder del proceso.				
				</v>
      </c>
      <c r="BM3" s="60">
        <f>+ARBITRAMENTOS!C13</f>
        <v>0</v>
      </c>
      <c r="BN3" s="60">
        <f>+PAGOS!F8</f>
        <v>0</v>
      </c>
      <c r="BO3" s="60">
        <f>'Resumen General'!B23</f>
        <v>0</v>
      </c>
    </row>
    <row r="12" spans="1:67">
      <c r="A12" s="60" t="s">
        <v>563</v>
      </c>
      <c r="B12" s="60" t="s">
        <v>10</v>
      </c>
      <c r="C12" s="63" t="s">
        <v>11</v>
      </c>
      <c r="D12" s="63" t="s">
        <v>12</v>
      </c>
      <c r="E12" s="63" t="s">
        <v>13</v>
      </c>
      <c r="F12" s="63" t="s">
        <v>14</v>
      </c>
      <c r="G12" s="63" t="s">
        <v>15</v>
      </c>
    </row>
    <row r="13" spans="1:67">
      <c r="A13" s="60" t="str">
        <f t="shared" ref="A13:A18" si="0">$A$3</f>
        <v>AGENCIA NACIONAL DE MINERIA</v>
      </c>
      <c r="B13" s="60" t="s">
        <v>16</v>
      </c>
      <c r="C13" s="60" t="str">
        <f>USUARIOS!C12</f>
        <v>Si</v>
      </c>
      <c r="D13" s="62">
        <f>USUARIOS!D12</f>
        <v>43717</v>
      </c>
      <c r="E13" s="60" t="str">
        <f>USUARIOS!E12</f>
        <v>ALFREDO LOPEZ RODRIGUEZ</v>
      </c>
      <c r="F13" s="62">
        <f>USUARIOS!F12</f>
        <v>0</v>
      </c>
      <c r="G13" s="60" t="str">
        <f>USUARIOS!G12</f>
        <v>DESACTUALIZADO</v>
      </c>
    </row>
    <row r="14" spans="1:67">
      <c r="A14" s="60" t="str">
        <f t="shared" si="0"/>
        <v>AGENCIA NACIONAL DE MINERIA</v>
      </c>
      <c r="B14" s="60" t="s">
        <v>18</v>
      </c>
      <c r="C14" s="60" t="str">
        <f>USUARIOS!C13</f>
        <v>Si</v>
      </c>
      <c r="D14" s="62">
        <f>USUARIOS!D13</f>
        <v>43717</v>
      </c>
      <c r="E14" s="60" t="str">
        <f>USUARIOS!E13</f>
        <v>JUAN ANTONIO ARAUJO ARMERO</v>
      </c>
      <c r="F14" s="62">
        <f>USUARIOS!F13</f>
        <v>44160</v>
      </c>
      <c r="G14" s="60" t="str">
        <f>USUARIOS!G13</f>
        <v/>
      </c>
    </row>
    <row r="15" spans="1:67">
      <c r="A15" s="60" t="str">
        <f t="shared" si="0"/>
        <v>AGENCIA NACIONAL DE MINERIA</v>
      </c>
      <c r="B15" s="60" t="s">
        <v>20</v>
      </c>
      <c r="C15" s="60" t="str">
        <f>USUARIOS!C14</f>
        <v>Si</v>
      </c>
      <c r="D15" s="62">
        <f>USUARIOS!D14</f>
        <v>43717</v>
      </c>
      <c r="E15" s="60" t="str">
        <f>USUARIOS!E14</f>
        <v>MARIA STELLA BECERRA FLECHAS</v>
      </c>
      <c r="F15" s="62">
        <f>USUARIOS!F14</f>
        <v>0</v>
      </c>
      <c r="G15" s="60" t="str">
        <f>USUARIOS!G14</f>
        <v>DESACTUALIZADO</v>
      </c>
    </row>
    <row r="16" spans="1:67">
      <c r="A16" s="60" t="str">
        <f t="shared" si="0"/>
        <v>AGENCIA NACIONAL DE MINERIA</v>
      </c>
      <c r="B16" s="60" t="s">
        <v>22</v>
      </c>
      <c r="C16" s="60" t="str">
        <f>USUARIOS!C15</f>
        <v>Si</v>
      </c>
      <c r="D16" s="62">
        <f>USUARIOS!D15</f>
        <v>42198</v>
      </c>
      <c r="E16" s="60" t="str">
        <f>USUARIOS!E15</f>
        <v>ADRIANA ESTELLA GIRALDO RAMIREZ</v>
      </c>
      <c r="F16" s="62">
        <f>USUARIOS!F15</f>
        <v>44785</v>
      </c>
      <c r="G16" s="60" t="str">
        <f>USUARIOS!G15</f>
        <v/>
      </c>
    </row>
    <row r="17" spans="1:7">
      <c r="A17" s="60" t="str">
        <f t="shared" si="0"/>
        <v>AGENCIA NACIONAL DE MINERIA</v>
      </c>
      <c r="B17" s="60" t="s">
        <v>24</v>
      </c>
      <c r="C17" s="60" t="str">
        <f>USUARIOS!C16</f>
        <v>Si</v>
      </c>
      <c r="D17" s="62">
        <f>USUARIOS!D16</f>
        <v>43322</v>
      </c>
      <c r="E17" s="60" t="str">
        <f>USUARIOS!E16</f>
        <v>GEMA MARGARITA ROJAS LOZANO</v>
      </c>
      <c r="F17" s="62">
        <f>USUARIOS!F16</f>
        <v>44834</v>
      </c>
      <c r="G17" s="60" t="str">
        <f>USUARIOS!G16</f>
        <v/>
      </c>
    </row>
    <row r="18" spans="1:7">
      <c r="A18" s="60" t="str">
        <f t="shared" si="0"/>
        <v>AGENCIA NACIONAL DE MINERIA</v>
      </c>
      <c r="B18" s="60" t="s">
        <v>26</v>
      </c>
      <c r="C18" s="60" t="str">
        <f>USUARIOS!C17</f>
        <v>Si</v>
      </c>
      <c r="D18" s="62">
        <f>USUARIOS!D17</f>
        <v>44690</v>
      </c>
      <c r="E18" s="60" t="str">
        <f>USUARIOS!E17</f>
        <v>LINA PAULINA ORCASITA CELEDON</v>
      </c>
      <c r="F18" s="62">
        <f>USUARIOS!F17</f>
        <v>44834</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abSelected="1" zoomScale="89" zoomScaleNormal="89" workbookViewId="0">
      <selection activeCell="E17" sqref="E17"/>
    </sheetView>
  </sheetViews>
  <sheetFormatPr defaultColWidth="11.42578125" defaultRowHeight="1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row r="6" spans="2:20">
      <c r="B6" s="10"/>
      <c r="C6" s="11"/>
      <c r="D6" s="11"/>
      <c r="E6" s="11"/>
      <c r="F6" s="11"/>
      <c r="G6" s="12"/>
    </row>
    <row r="7" spans="2:20" ht="21">
      <c r="B7" s="82" t="s">
        <v>3</v>
      </c>
      <c r="C7" s="83"/>
      <c r="D7" s="83"/>
      <c r="E7" s="83"/>
      <c r="F7" s="83"/>
      <c r="G7" s="84"/>
      <c r="T7" s="1" t="s">
        <v>4</v>
      </c>
    </row>
    <row r="8" spans="2:20" ht="15.75" thickBot="1">
      <c r="B8" s="13"/>
      <c r="D8" s="90" t="s">
        <v>5</v>
      </c>
      <c r="E8" s="90"/>
      <c r="G8" s="14"/>
      <c r="T8" s="1" t="s">
        <v>6</v>
      </c>
    </row>
    <row r="9" spans="2:20" ht="15.75" thickBot="1">
      <c r="B9" s="88" t="s">
        <v>7</v>
      </c>
      <c r="C9" s="89"/>
      <c r="D9" s="69">
        <v>44993</v>
      </c>
      <c r="G9" s="14"/>
      <c r="T9" s="1" t="s">
        <v>8</v>
      </c>
    </row>
    <row r="10" spans="2:20">
      <c r="B10" s="13" t="s">
        <v>9</v>
      </c>
      <c r="G10" s="58">
        <v>43545</v>
      </c>
    </row>
    <row r="11" spans="2:20">
      <c r="B11" s="20" t="s">
        <v>10</v>
      </c>
      <c r="C11" s="21" t="s">
        <v>11</v>
      </c>
      <c r="D11" s="22" t="s">
        <v>12</v>
      </c>
      <c r="E11" s="21" t="s">
        <v>13</v>
      </c>
      <c r="F11" s="21" t="s">
        <v>14</v>
      </c>
      <c r="G11" s="23" t="s">
        <v>15</v>
      </c>
    </row>
    <row r="12" spans="2:20">
      <c r="B12" s="19" t="s">
        <v>16</v>
      </c>
      <c r="C12" s="68" t="s">
        <v>4</v>
      </c>
      <c r="D12" s="69">
        <v>43717</v>
      </c>
      <c r="E12" s="68" t="s">
        <v>17</v>
      </c>
      <c r="F12" s="69"/>
      <c r="G12" s="70" t="str">
        <f t="shared" ref="G12:G15" si="0">+IF(C12="Si",IF(F12&lt;$G$10,"DESACTUALIZADO",""),"")</f>
        <v>DESACTUALIZADO</v>
      </c>
      <c r="H12" s="36">
        <f t="shared" ref="H12:H17" si="1">+IF(C12="N/A",1,0)</f>
        <v>0</v>
      </c>
      <c r="I12" s="36">
        <f t="shared" ref="I12:I17" si="2">+IF(C12="Si",1,0)</f>
        <v>1</v>
      </c>
      <c r="J12" s="36">
        <f t="shared" ref="J12:J17" si="3">+IF(C12="No",1,0)</f>
        <v>0</v>
      </c>
    </row>
    <row r="13" spans="2:20">
      <c r="B13" s="19" t="s">
        <v>18</v>
      </c>
      <c r="C13" s="68" t="s">
        <v>4</v>
      </c>
      <c r="D13" s="69">
        <v>43717</v>
      </c>
      <c r="E13" s="68" t="s">
        <v>19</v>
      </c>
      <c r="F13" s="69">
        <v>44160</v>
      </c>
      <c r="G13" s="70" t="str">
        <f t="shared" si="0"/>
        <v/>
      </c>
      <c r="H13" s="36">
        <f t="shared" si="1"/>
        <v>0</v>
      </c>
      <c r="I13" s="36">
        <f t="shared" si="2"/>
        <v>1</v>
      </c>
      <c r="J13" s="36">
        <f t="shared" si="3"/>
        <v>0</v>
      </c>
    </row>
    <row r="14" spans="2:20">
      <c r="B14" s="19" t="s">
        <v>20</v>
      </c>
      <c r="C14" s="68" t="s">
        <v>4</v>
      </c>
      <c r="D14" s="69">
        <v>43717</v>
      </c>
      <c r="E14" s="68" t="s">
        <v>21</v>
      </c>
      <c r="F14" s="69"/>
      <c r="G14" s="70" t="str">
        <f t="shared" si="0"/>
        <v>DESACTUALIZADO</v>
      </c>
      <c r="H14" s="36">
        <f t="shared" si="1"/>
        <v>0</v>
      </c>
      <c r="I14" s="36">
        <f t="shared" si="2"/>
        <v>1</v>
      </c>
      <c r="J14" s="36">
        <f t="shared" si="3"/>
        <v>0</v>
      </c>
      <c r="T14" s="41">
        <v>43545</v>
      </c>
    </row>
    <row r="15" spans="2:20">
      <c r="B15" s="19" t="s">
        <v>22</v>
      </c>
      <c r="C15" s="68" t="s">
        <v>4</v>
      </c>
      <c r="D15" s="69">
        <v>42198</v>
      </c>
      <c r="E15" s="68" t="s">
        <v>23</v>
      </c>
      <c r="F15" s="69">
        <v>44785</v>
      </c>
      <c r="G15" s="70" t="str">
        <f t="shared" si="0"/>
        <v/>
      </c>
      <c r="H15" s="36">
        <f t="shared" si="1"/>
        <v>0</v>
      </c>
      <c r="I15" s="36">
        <f t="shared" si="2"/>
        <v>1</v>
      </c>
      <c r="J15" s="36">
        <f t="shared" si="3"/>
        <v>0</v>
      </c>
    </row>
    <row r="16" spans="2:20">
      <c r="B16" s="19" t="s">
        <v>24</v>
      </c>
      <c r="C16" s="68" t="s">
        <v>4</v>
      </c>
      <c r="D16" s="69">
        <v>43322</v>
      </c>
      <c r="E16" s="68" t="s">
        <v>25</v>
      </c>
      <c r="F16" s="69">
        <v>44834</v>
      </c>
      <c r="G16" s="70" t="str">
        <f t="shared" ref="G16:G17" si="4">+IF(C16="Si",IF(F16&lt;$G$10,"DESACTUALIZADO",""),"")</f>
        <v/>
      </c>
      <c r="H16" s="36">
        <f t="shared" si="1"/>
        <v>0</v>
      </c>
      <c r="I16" s="36">
        <f t="shared" si="2"/>
        <v>1</v>
      </c>
      <c r="J16" s="36">
        <f t="shared" si="3"/>
        <v>0</v>
      </c>
    </row>
    <row r="17" spans="2:10">
      <c r="B17" s="19" t="s">
        <v>26</v>
      </c>
      <c r="C17" s="68" t="s">
        <v>4</v>
      </c>
      <c r="D17" s="69">
        <v>44690</v>
      </c>
      <c r="E17" s="68" t="s">
        <v>27</v>
      </c>
      <c r="F17" s="69">
        <v>44834</v>
      </c>
      <c r="G17" s="70" t="str">
        <f t="shared" si="4"/>
        <v/>
      </c>
      <c r="H17" s="36">
        <f t="shared" si="1"/>
        <v>0</v>
      </c>
      <c r="I17" s="36">
        <f t="shared" si="2"/>
        <v>1</v>
      </c>
      <c r="J17" s="36">
        <f t="shared" si="3"/>
        <v>0</v>
      </c>
    </row>
    <row r="18" spans="2:10">
      <c r="B18" s="13"/>
      <c r="G18" s="14"/>
    </row>
    <row r="19" spans="2:10" ht="94.5" customHeight="1" thickBot="1">
      <c r="B19" s="53" t="s">
        <v>28</v>
      </c>
      <c r="C19" s="85" t="s">
        <v>29</v>
      </c>
      <c r="D19" s="86"/>
      <c r="E19" s="86"/>
      <c r="F19" s="86"/>
      <c r="G19" s="87"/>
    </row>
  </sheetData>
  <sheetProtection algorithmName="SHA-512" hashValue="aZZAVq+3HOFiYvjpyTdOCCoPfknKGiZ41G4uF0O3Abxs8UNXXgq/L6kpkmaSCOG2KbjcyhMP+NX/6pLq1Nb7jg==" saltValue="YF26ftBx3+PWCyx8DBPaLg==" spinCount="100000" sheet="1" objects="1" scenarios="1"/>
  <dataConsolidate/>
  <mergeCells count="4">
    <mergeCell ref="B7:G7"/>
    <mergeCell ref="C19:G19"/>
    <mergeCell ref="B9:C9"/>
    <mergeCell ref="D8:E8"/>
  </mergeCells>
  <conditionalFormatting sqref="C12:C17">
    <cfRule type="containsText" dxfId="48" priority="20" operator="containsText" text="N/A">
      <formula>NOT(ISERROR(SEARCH("N/A",C12)))</formula>
    </cfRule>
    <cfRule type="containsBlanks" dxfId="47" priority="28">
      <formula>LEN(TRIM(C12))=0</formula>
    </cfRule>
  </conditionalFormatting>
  <conditionalFormatting sqref="D9">
    <cfRule type="containsBlanks" dxfId="46" priority="27">
      <formula>LEN(TRIM(D9))=0</formula>
    </cfRule>
  </conditionalFormatting>
  <conditionalFormatting sqref="D12:F17">
    <cfRule type="containsBlanks" dxfId="45" priority="22">
      <formula>LEN(TRIM(D12))=0</formula>
    </cfRule>
  </conditionalFormatting>
  <conditionalFormatting sqref="C19">
    <cfRule type="containsBlanks" dxfId="44" priority="21">
      <formula>LEN(TRIM(C19))=0</formula>
    </cfRule>
  </conditionalFormatting>
  <conditionalFormatting sqref="D12:F12 D13:D17">
    <cfRule type="expression" dxfId="43" priority="16">
      <formula>OR($C$12="No",$C$12="N/A")</formula>
    </cfRule>
  </conditionalFormatting>
  <conditionalFormatting sqref="D14:F14">
    <cfRule type="expression" dxfId="42" priority="15">
      <formula>OR($C$14="No",$C$14="N/A")</formula>
    </cfRule>
  </conditionalFormatting>
  <conditionalFormatting sqref="D13:F13">
    <cfRule type="expression" dxfId="41" priority="13">
      <formula>OR($C$13="No",$C$13="N/A")</formula>
    </cfRule>
  </conditionalFormatting>
  <conditionalFormatting sqref="D15:F15">
    <cfRule type="expression" dxfId="40" priority="11">
      <formula>OR($C$15="No",$C$15="N/A")</formula>
    </cfRule>
  </conditionalFormatting>
  <conditionalFormatting sqref="D16:F16">
    <cfRule type="expression" dxfId="39" priority="10">
      <formula>OR($C$16="No",$C$16="N/A")</formula>
    </cfRule>
  </conditionalFormatting>
  <conditionalFormatting sqref="D17:F17">
    <cfRule type="expression" dxfId="38" priority="9">
      <formula>OR($C$17="No",$C$17="N/A")</formula>
    </cfRule>
  </conditionalFormatting>
  <conditionalFormatting sqref="F13:F17">
    <cfRule type="expression" dxfId="37" priority="8">
      <formula>OR($C$12="No",$C$12="N/A")</formula>
    </cfRule>
  </conditionalFormatting>
  <conditionalFormatting sqref="F13:F17">
    <cfRule type="expression" dxfId="36" priority="7">
      <formula>OR($C$12="No",$C$12="N/A")</formula>
    </cfRule>
  </conditionalFormatting>
  <conditionalFormatting sqref="F13:F17">
    <cfRule type="expression" dxfId="35" priority="6">
      <formula>OR($C$12="No",$C$12="N/A")</formula>
    </cfRule>
  </conditionalFormatting>
  <conditionalFormatting sqref="F13:F17">
    <cfRule type="expression" dxfId="34" priority="5">
      <formula>OR($C$12="No",$C$12="N/A")</formula>
    </cfRule>
  </conditionalFormatting>
  <conditionalFormatting sqref="F13:F17">
    <cfRule type="expression" dxfId="33" priority="4">
      <formula>OR($C$12="No",$C$12="N/A")</formula>
    </cfRule>
  </conditionalFormatting>
  <conditionalFormatting sqref="F13:F17">
    <cfRule type="expression" dxfId="32" priority="3">
      <formula>OR($C$12="No",$C$12="N/A")</formula>
    </cfRule>
  </conditionalFormatting>
  <conditionalFormatting sqref="F13:F17">
    <cfRule type="expression" dxfId="31" priority="2">
      <formula>OR($C$12="No",$C$12="N/A")</formula>
    </cfRule>
  </conditionalFormatting>
  <conditionalFormatting sqref="F13:F17">
    <cfRule type="expression" dxfId="30"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sqref="D9" xr:uid="{00000000-0002-0000-0100-000000000000}">
      <formula1>44926</formula1>
      <formula2>44998</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xr:uid="{00000000-0002-0000-0100-000004000000}">
      <formula1>40544</formula1>
      <formula2>45005</formula2>
    </dataValidation>
    <dataValidation type="date" showInputMessage="1" showErrorMessage="1" errorTitle="Fecha invalida" error="La fecha debe estar entre el 01/01/2011 y el 13/03/2023" promptTitle="Fecha de Creación del Rol" prompt="Indique la ultima fecha de Creación del Rol en Ekogui que se encuentra en estado Activo en el formato &quot;DD/MM/AAAA&quot;" sqref="F12:F17" xr:uid="{00000000-0002-0000-0100-000005000000}">
      <formula1>40544</formula1>
      <formula2>44998</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91" zoomScaleNormal="91" workbookViewId="0">
      <selection activeCell="D7" sqref="D7"/>
    </sheetView>
  </sheetViews>
  <sheetFormatPr defaultColWidth="11.42578125" defaultRowHeight="1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row r="2" spans="2:22">
      <c r="B2" s="10"/>
      <c r="C2" s="11"/>
      <c r="D2" s="11"/>
      <c r="E2" s="11"/>
      <c r="F2" s="11"/>
      <c r="G2" s="11"/>
      <c r="H2" s="12"/>
    </row>
    <row r="3" spans="2:22">
      <c r="B3" s="13"/>
      <c r="H3" s="14"/>
      <c r="V3" s="25">
        <f>+IF(D12&lt;=10,D12,IF(ROUNDDOWN(D12*10%,0)&lt;10,10,ROUNDDOWN(D12*10%,0)))</f>
        <v>10</v>
      </c>
    </row>
    <row r="4" spans="2:22">
      <c r="B4" s="13"/>
      <c r="H4" s="14"/>
    </row>
    <row r="5" spans="2:22">
      <c r="B5" s="13"/>
      <c r="D5" s="1" t="s">
        <v>5</v>
      </c>
      <c r="H5" s="14"/>
    </row>
    <row r="6" spans="2:22" ht="15" customHeight="1">
      <c r="B6" s="13"/>
      <c r="G6" s="26"/>
      <c r="H6" s="27"/>
    </row>
    <row r="7" spans="2:22" ht="17.25" customHeight="1">
      <c r="B7" s="13"/>
      <c r="C7" s="18" t="s">
        <v>7</v>
      </c>
      <c r="D7" s="69">
        <v>44993</v>
      </c>
      <c r="E7" s="24"/>
      <c r="F7" s="91" t="str">
        <f>"Seleccione una muestra de "&amp;V3&amp;" abogados activos y complete la siguiente tabla"</f>
        <v>Seleccione una muestra de 10 abogados activos y complete la siguiente tabla</v>
      </c>
      <c r="G7" s="92"/>
      <c r="H7" s="27"/>
    </row>
    <row r="8" spans="2:22">
      <c r="B8" s="13"/>
      <c r="F8" s="93"/>
      <c r="G8" s="94"/>
      <c r="H8" s="14"/>
      <c r="T8" s="1" t="s">
        <v>6</v>
      </c>
    </row>
    <row r="9" spans="2:22" ht="23.25">
      <c r="B9" s="13"/>
      <c r="C9" s="28" t="s">
        <v>30</v>
      </c>
      <c r="E9"/>
      <c r="F9" s="22" t="s">
        <v>31</v>
      </c>
      <c r="G9" s="22" t="s">
        <v>32</v>
      </c>
      <c r="H9" s="14"/>
      <c r="T9" s="1" t="s">
        <v>8</v>
      </c>
    </row>
    <row r="10" spans="2:22">
      <c r="B10" s="13"/>
      <c r="C10" s="21" t="s">
        <v>33</v>
      </c>
      <c r="D10" s="21" t="s">
        <v>34</v>
      </c>
      <c r="E10"/>
      <c r="F10" s="18" t="s">
        <v>35</v>
      </c>
      <c r="G10" s="68">
        <v>10</v>
      </c>
      <c r="H10" s="14"/>
    </row>
    <row r="11" spans="2:22">
      <c r="B11" s="13"/>
      <c r="C11" s="18" t="s">
        <v>36</v>
      </c>
      <c r="D11" s="68">
        <v>6</v>
      </c>
      <c r="E11"/>
      <c r="F11" s="18" t="s">
        <v>37</v>
      </c>
      <c r="G11" s="68">
        <v>8</v>
      </c>
      <c r="H11" s="14"/>
    </row>
    <row r="12" spans="2:22">
      <c r="B12" s="13"/>
      <c r="C12" s="18" t="s">
        <v>38</v>
      </c>
      <c r="D12" s="68">
        <v>17</v>
      </c>
      <c r="E12"/>
      <c r="F12" s="18" t="s">
        <v>39</v>
      </c>
      <c r="G12" s="68">
        <v>8</v>
      </c>
      <c r="H12" s="14"/>
    </row>
    <row r="13" spans="2:22">
      <c r="B13" s="13"/>
      <c r="C13" s="18" t="s">
        <v>40</v>
      </c>
      <c r="D13" s="68">
        <v>17</v>
      </c>
      <c r="E13"/>
      <c r="F13" s="44" t="s">
        <v>41</v>
      </c>
      <c r="G13" s="43"/>
      <c r="H13" s="14"/>
    </row>
    <row r="14" spans="2:22">
      <c r="B14" s="13"/>
      <c r="E14"/>
      <c r="F14" s="45" t="s">
        <v>42</v>
      </c>
      <c r="G14" s="46"/>
      <c r="H14" s="14"/>
    </row>
    <row r="15" spans="2:22">
      <c r="B15" s="13"/>
      <c r="E15"/>
      <c r="H15" s="14"/>
    </row>
    <row r="16" spans="2:22">
      <c r="B16" s="13"/>
      <c r="C16" s="21" t="s">
        <v>43</v>
      </c>
      <c r="D16" s="21" t="s">
        <v>34</v>
      </c>
      <c r="E16"/>
      <c r="F16" s="22" t="s">
        <v>44</v>
      </c>
      <c r="G16" s="22" t="s">
        <v>32</v>
      </c>
      <c r="H16" s="14"/>
    </row>
    <row r="17" spans="2:8">
      <c r="B17" s="13"/>
      <c r="C17" s="18" t="s">
        <v>45</v>
      </c>
      <c r="D17" s="68">
        <v>0</v>
      </c>
      <c r="E17"/>
      <c r="F17" s="18" t="s">
        <v>46</v>
      </c>
      <c r="G17" s="68">
        <v>7</v>
      </c>
      <c r="H17" s="14"/>
    </row>
    <row r="18" spans="2:8">
      <c r="B18" s="13"/>
      <c r="C18" s="18" t="s">
        <v>47</v>
      </c>
      <c r="D18" s="68">
        <v>0</v>
      </c>
      <c r="E18"/>
      <c r="F18" s="37" t="s">
        <v>48</v>
      </c>
      <c r="G18" s="68"/>
      <c r="H18" s="14"/>
    </row>
    <row r="19" spans="2:8">
      <c r="B19" s="13"/>
      <c r="C19" s="49"/>
      <c r="E19"/>
      <c r="F19" s="18" t="s">
        <v>49</v>
      </c>
      <c r="G19" s="68"/>
      <c r="H19" s="14"/>
    </row>
    <row r="20" spans="2:8">
      <c r="B20" s="13"/>
      <c r="C20" s="49"/>
      <c r="E20"/>
      <c r="F20" s="18" t="s">
        <v>50</v>
      </c>
      <c r="G20" s="68">
        <v>0</v>
      </c>
      <c r="H20" s="14"/>
    </row>
    <row r="21" spans="2:8">
      <c r="B21" s="13"/>
      <c r="C21" s="49" t="s">
        <v>51</v>
      </c>
      <c r="E21"/>
      <c r="F21"/>
      <c r="G21"/>
      <c r="H21" s="14"/>
    </row>
    <row r="22" spans="2:8">
      <c r="B22" s="13"/>
      <c r="C22" s="95" t="s">
        <v>52</v>
      </c>
      <c r="D22" s="96"/>
      <c r="E22" s="96"/>
      <c r="F22" s="96"/>
      <c r="G22" s="97"/>
      <c r="H22" s="14"/>
    </row>
    <row r="23" spans="2:8">
      <c r="B23" s="13"/>
      <c r="C23" s="98"/>
      <c r="D23" s="99"/>
      <c r="E23" s="99"/>
      <c r="F23" s="99"/>
      <c r="G23" s="100"/>
      <c r="H23" s="14"/>
    </row>
    <row r="24" spans="2:8">
      <c r="B24" s="13"/>
      <c r="C24" s="98"/>
      <c r="D24" s="99"/>
      <c r="E24" s="99"/>
      <c r="F24" s="99"/>
      <c r="G24" s="100"/>
      <c r="H24" s="14"/>
    </row>
    <row r="25" spans="2:8">
      <c r="B25" s="13"/>
      <c r="C25" s="101"/>
      <c r="D25" s="102"/>
      <c r="E25" s="102"/>
      <c r="F25" s="102"/>
      <c r="G25" s="103"/>
      <c r="H25" s="14"/>
    </row>
    <row r="26" spans="2:8" ht="15.75" thickBot="1">
      <c r="B26" s="15"/>
      <c r="C26" s="16"/>
      <c r="D26" s="16"/>
      <c r="E26" s="16"/>
      <c r="F26" s="16"/>
      <c r="G26" s="16"/>
      <c r="H26" s="17"/>
    </row>
  </sheetData>
  <sheetProtection algorithmName="SHA-512" hashValue="zUFyn94vhjx+RY375kLEGsdP5xitYLBoSRCpjLfHf4ta7vK/NlELrbLNmXouGdJA/9QWZo5Ex6mI80qqrrew2A==" saltValue="oFzBPt2S7FA9ZuGIIv2e8A==" spinCount="100000" sheet="1" objects="1" scenarios="1"/>
  <mergeCells count="2">
    <mergeCell ref="F7:G8"/>
    <mergeCell ref="C22:G25"/>
  </mergeCells>
  <conditionalFormatting sqref="D11:D13">
    <cfRule type="containsBlanks" dxfId="29" priority="13">
      <formula>LEN(TRIM(D11))=0</formula>
    </cfRule>
  </conditionalFormatting>
  <conditionalFormatting sqref="C22">
    <cfRule type="containsBlanks" dxfId="28" priority="9">
      <formula>LEN(TRIM(C22))=0</formula>
    </cfRule>
  </conditionalFormatting>
  <conditionalFormatting sqref="D17:D18">
    <cfRule type="containsBlanks" dxfId="27" priority="5">
      <formula>LEN(TRIM(D17))=0</formula>
    </cfRule>
  </conditionalFormatting>
  <conditionalFormatting sqref="G10:G12">
    <cfRule type="containsBlanks" dxfId="26" priority="4">
      <formula>LEN(TRIM(G10))=0</formula>
    </cfRule>
  </conditionalFormatting>
  <conditionalFormatting sqref="G17:G20">
    <cfRule type="containsBlanks" dxfId="25" priority="3">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44926</formula1>
      <formula2>44998</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zoomScale="80" zoomScaleNormal="80" workbookViewId="0">
      <selection activeCell="D8" sqref="D8"/>
    </sheetView>
  </sheetViews>
  <sheetFormatPr defaultColWidth="11.42578125" defaultRowHeight="1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row r="2" spans="2:23" ht="9" customHeight="1">
      <c r="B2" s="10"/>
      <c r="C2" s="11"/>
      <c r="D2" s="11"/>
      <c r="E2" s="11"/>
      <c r="F2" s="11"/>
      <c r="G2" s="11"/>
      <c r="H2" s="11"/>
      <c r="I2" s="12"/>
    </row>
    <row r="3" spans="2:23">
      <c r="B3" s="13"/>
      <c r="I3" s="14"/>
      <c r="W3" s="25">
        <f>+IF(D17&lt;=10,D17,IF(ROUNDDOWN(D17*10%,0)&lt;10,10,ROUNDDOWN(D17*10%,0)))</f>
        <v>0</v>
      </c>
    </row>
    <row r="4" spans="2:23">
      <c r="B4" s="13"/>
      <c r="I4" s="14"/>
    </row>
    <row r="5" spans="2:23" ht="9" customHeight="1">
      <c r="B5" s="13"/>
      <c r="I5" s="14"/>
    </row>
    <row r="6" spans="2:23" ht="19.5" customHeight="1">
      <c r="B6" s="13"/>
      <c r="C6" s="108" t="s">
        <v>53</v>
      </c>
      <c r="D6" s="108"/>
      <c r="E6" s="108"/>
      <c r="F6" s="108"/>
      <c r="G6" s="108"/>
      <c r="H6" s="108"/>
      <c r="I6" s="27"/>
    </row>
    <row r="7" spans="2:23">
      <c r="B7" s="13"/>
      <c r="E7" s="71" t="s">
        <v>5</v>
      </c>
      <c r="I7" s="14"/>
      <c r="U7" s="1" t="s">
        <v>6</v>
      </c>
    </row>
    <row r="8" spans="2:23">
      <c r="B8" s="13"/>
      <c r="C8" s="21" t="s">
        <v>7</v>
      </c>
      <c r="D8" s="69">
        <v>44993</v>
      </c>
      <c r="E8"/>
      <c r="F8" s="31" t="s">
        <v>54</v>
      </c>
      <c r="G8" s="76" t="s">
        <v>55</v>
      </c>
      <c r="I8" s="14"/>
      <c r="U8" s="1" t="s">
        <v>8</v>
      </c>
    </row>
    <row r="9" spans="2:23">
      <c r="B9" s="13"/>
      <c r="E9"/>
      <c r="F9" s="18" t="s">
        <v>56</v>
      </c>
      <c r="G9" s="68">
        <v>44</v>
      </c>
      <c r="I9" s="14"/>
    </row>
    <row r="10" spans="2:23">
      <c r="B10" s="13"/>
      <c r="C10" s="21" t="s">
        <v>57</v>
      </c>
      <c r="D10" s="21" t="s">
        <v>34</v>
      </c>
      <c r="E10"/>
      <c r="F10" s="18" t="s">
        <v>58</v>
      </c>
      <c r="G10" s="68">
        <v>47</v>
      </c>
      <c r="I10" s="14"/>
    </row>
    <row r="11" spans="2:23">
      <c r="B11" s="13"/>
      <c r="C11" s="18" t="s">
        <v>59</v>
      </c>
      <c r="D11" s="68">
        <v>811</v>
      </c>
      <c r="E11"/>
      <c r="F11" s="18" t="s">
        <v>60</v>
      </c>
      <c r="G11" s="68">
        <v>47</v>
      </c>
      <c r="I11" s="14"/>
    </row>
    <row r="12" spans="2:23">
      <c r="B12" s="13"/>
      <c r="C12" s="18" t="s">
        <v>61</v>
      </c>
      <c r="D12" s="68">
        <v>824</v>
      </c>
      <c r="E12"/>
      <c r="F12" s="32" t="s">
        <v>62</v>
      </c>
      <c r="I12" s="14"/>
    </row>
    <row r="13" spans="2:23">
      <c r="B13" s="13"/>
      <c r="C13" s="18" t="s">
        <v>63</v>
      </c>
      <c r="D13" s="68">
        <v>100</v>
      </c>
      <c r="E13"/>
      <c r="F13" s="32" t="s">
        <v>64</v>
      </c>
      <c r="I13" s="14"/>
    </row>
    <row r="14" spans="2:23">
      <c r="B14" s="13"/>
      <c r="C14" s="32" t="s">
        <v>65</v>
      </c>
      <c r="E14"/>
      <c r="F14" s="22" t="s">
        <v>66</v>
      </c>
      <c r="G14" s="21" t="s">
        <v>34</v>
      </c>
      <c r="I14" s="14"/>
    </row>
    <row r="15" spans="2:23">
      <c r="B15" s="13"/>
      <c r="C15" s="21" t="s">
        <v>67</v>
      </c>
      <c r="D15" s="21" t="s">
        <v>34</v>
      </c>
      <c r="E15"/>
      <c r="F15" s="18" t="s">
        <v>68</v>
      </c>
      <c r="G15" s="68">
        <v>824</v>
      </c>
      <c r="I15" s="14"/>
    </row>
    <row r="16" spans="2:23">
      <c r="B16" s="13"/>
      <c r="C16" s="18" t="s">
        <v>69</v>
      </c>
      <c r="D16" s="68">
        <v>9</v>
      </c>
      <c r="E16"/>
      <c r="F16" s="18" t="s">
        <v>70</v>
      </c>
      <c r="G16" s="68">
        <v>4</v>
      </c>
      <c r="I16" s="14"/>
    </row>
    <row r="17" spans="2:9">
      <c r="B17" s="13"/>
      <c r="C17" s="18" t="s">
        <v>71</v>
      </c>
      <c r="D17" s="68">
        <v>0</v>
      </c>
      <c r="E17"/>
      <c r="F17" s="18" t="s">
        <v>72</v>
      </c>
      <c r="G17" s="68">
        <v>638</v>
      </c>
      <c r="I17" s="14"/>
    </row>
    <row r="18" spans="2:9">
      <c r="B18" s="13"/>
      <c r="C18" s="32" t="s">
        <v>73</v>
      </c>
      <c r="E18"/>
      <c r="F18" s="18" t="s">
        <v>74</v>
      </c>
      <c r="G18" s="68">
        <v>186</v>
      </c>
      <c r="I18" s="14"/>
    </row>
    <row r="19" spans="2:9">
      <c r="B19" s="13"/>
      <c r="E19"/>
      <c r="I19" s="14"/>
    </row>
    <row r="20" spans="2:9" ht="29.25" customHeight="1">
      <c r="B20" s="13"/>
      <c r="C20" s="42" t="s">
        <v>75</v>
      </c>
      <c r="D20" s="42" t="s">
        <v>34</v>
      </c>
      <c r="E20"/>
      <c r="F20" s="33" t="s">
        <v>76</v>
      </c>
      <c r="G20" s="42" t="s">
        <v>77</v>
      </c>
      <c r="H20" s="34" t="s">
        <v>78</v>
      </c>
      <c r="I20" s="14"/>
    </row>
    <row r="21" spans="2:9">
      <c r="B21" s="13"/>
      <c r="C21" s="51" t="s">
        <v>79</v>
      </c>
      <c r="D21" s="68">
        <v>227</v>
      </c>
      <c r="E21"/>
      <c r="F21" s="18" t="s">
        <v>80</v>
      </c>
      <c r="G21" s="68">
        <v>107</v>
      </c>
      <c r="H21" s="68">
        <v>66</v>
      </c>
      <c r="I21" s="14"/>
    </row>
    <row r="22" spans="2:9" ht="15" customHeight="1">
      <c r="B22" s="13"/>
      <c r="C22" s="51" t="s">
        <v>81</v>
      </c>
      <c r="D22" s="68">
        <v>97</v>
      </c>
      <c r="E22"/>
      <c r="F22" s="18" t="s">
        <v>82</v>
      </c>
      <c r="G22" s="68">
        <v>161</v>
      </c>
      <c r="H22" s="68">
        <v>108</v>
      </c>
      <c r="I22" s="14"/>
    </row>
    <row r="23" spans="2:9">
      <c r="B23" s="13"/>
      <c r="C23" s="77" t="s">
        <v>83</v>
      </c>
      <c r="D23" s="57"/>
      <c r="E23"/>
      <c r="F23" s="18" t="s">
        <v>84</v>
      </c>
      <c r="G23" s="68">
        <v>103</v>
      </c>
      <c r="H23" s="68">
        <v>96</v>
      </c>
      <c r="I23" s="14"/>
    </row>
    <row r="24" spans="2:9">
      <c r="B24" s="13"/>
      <c r="E24"/>
      <c r="F24" s="18" t="s">
        <v>85</v>
      </c>
      <c r="G24" s="68">
        <v>271</v>
      </c>
      <c r="H24" s="68">
        <v>255</v>
      </c>
      <c r="I24" s="14"/>
    </row>
    <row r="25" spans="2:9" ht="30" customHeight="1">
      <c r="B25" s="13"/>
      <c r="C25" s="59" t="str">
        <f>"Seleccione "&amp;W3&amp;" procesos teminados en el  segundose semestre de 2022 y llene la siguiente tabla:"</f>
        <v>Seleccione 0 procesos teminados en el  segundose semestre de 2022 y llene la siguiente tabla:</v>
      </c>
      <c r="D25" s="54"/>
      <c r="E25"/>
      <c r="F25" s="109" t="s">
        <v>86</v>
      </c>
      <c r="G25" s="109"/>
      <c r="H25" s="109"/>
      <c r="I25" s="14"/>
    </row>
    <row r="26" spans="2:9" ht="15.75" thickBot="1">
      <c r="B26" s="13"/>
      <c r="C26" s="55"/>
      <c r="D26" s="56"/>
      <c r="E26"/>
      <c r="F26" s="52"/>
      <c r="I26" s="14"/>
    </row>
    <row r="27" spans="2:9">
      <c r="B27" s="13"/>
      <c r="C27" s="42" t="s">
        <v>87</v>
      </c>
      <c r="D27" s="42" t="s">
        <v>34</v>
      </c>
      <c r="E27"/>
      <c r="F27" s="104" t="s">
        <v>88</v>
      </c>
      <c r="G27" s="105"/>
      <c r="H27" s="106"/>
      <c r="I27" s="14"/>
    </row>
    <row r="28" spans="2:9">
      <c r="B28" s="13"/>
      <c r="C28" s="18" t="s">
        <v>89</v>
      </c>
      <c r="D28" s="68">
        <v>0</v>
      </c>
      <c r="E28"/>
      <c r="F28" s="107"/>
      <c r="G28" s="107"/>
      <c r="H28" s="107"/>
      <c r="I28" s="14"/>
    </row>
    <row r="29" spans="2:9">
      <c r="B29" s="13"/>
      <c r="C29" s="18" t="s">
        <v>90</v>
      </c>
      <c r="D29" s="68">
        <v>0</v>
      </c>
      <c r="E29"/>
      <c r="F29" s="107"/>
      <c r="G29" s="107"/>
      <c r="H29" s="107"/>
      <c r="I29" s="14"/>
    </row>
    <row r="30" spans="2:9">
      <c r="B30" s="13"/>
      <c r="C30" s="18" t="s">
        <v>91</v>
      </c>
      <c r="D30" s="68">
        <v>0</v>
      </c>
      <c r="E30"/>
      <c r="F30" s="107"/>
      <c r="G30" s="107"/>
      <c r="H30" s="107"/>
      <c r="I30" s="14"/>
    </row>
    <row r="31" spans="2:9">
      <c r="B31" s="13"/>
      <c r="C31" s="18" t="s">
        <v>92</v>
      </c>
      <c r="D31" s="68">
        <v>0</v>
      </c>
      <c r="E31"/>
      <c r="F31" s="107"/>
      <c r="G31" s="107"/>
      <c r="H31" s="107"/>
      <c r="I31" s="14"/>
    </row>
    <row r="32" spans="2:9">
      <c r="B32" s="13"/>
      <c r="C32" s="18" t="s">
        <v>93</v>
      </c>
      <c r="D32" s="68">
        <v>0</v>
      </c>
      <c r="E32"/>
      <c r="F32" s="107"/>
      <c r="G32" s="107"/>
      <c r="H32" s="107"/>
      <c r="I32" s="14"/>
    </row>
    <row r="33" spans="2:9">
      <c r="B33" s="13"/>
      <c r="E33"/>
      <c r="F33" s="107"/>
      <c r="G33" s="107"/>
      <c r="H33" s="107"/>
      <c r="I33" s="14"/>
    </row>
    <row r="34" spans="2:9" ht="15.75" thickBot="1">
      <c r="B34" s="15"/>
      <c r="C34" s="16"/>
      <c r="D34" s="16"/>
      <c r="E34" s="16"/>
      <c r="F34" s="16"/>
      <c r="G34" s="16"/>
      <c r="H34" s="16"/>
      <c r="I34" s="17"/>
    </row>
  </sheetData>
  <sheetProtection algorithmName="SHA-512" hashValue="LohMImVONhnUIaHOMKBVKdg2PLSF4d8Qx9yFR6LJ75cGvTt4jIH+JtKsz5rJhVEabbuZZ9PVgkwmgUU0vjNBNg==" saltValue="bjVktwjeJo8vXLPkhADNqw=="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44998</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10" workbookViewId="0">
      <selection activeCell="F17" sqref="F17:G22"/>
    </sheetView>
  </sheetViews>
  <sheetFormatPr defaultColWidth="11.42578125" defaultRowHeight="1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row r="2" spans="2:22">
      <c r="B2" s="10"/>
      <c r="C2" s="11"/>
      <c r="D2" s="11"/>
      <c r="E2" s="11"/>
      <c r="F2" s="11"/>
      <c r="G2" s="11"/>
      <c r="H2" s="12"/>
      <c r="V2" s="1">
        <f>+D13+D14</f>
        <v>233</v>
      </c>
    </row>
    <row r="3" spans="2:22">
      <c r="B3" s="13"/>
      <c r="H3" s="14"/>
      <c r="V3" s="25">
        <f>+IF(V2&lt;=20,V2,IF(ROUNDDOWN(V2*10%,0)&lt;20,20,ROUNDDOWN(V2*10%,0)))</f>
        <v>23</v>
      </c>
    </row>
    <row r="4" spans="2:22">
      <c r="B4" s="13"/>
      <c r="H4" s="14"/>
    </row>
    <row r="5" spans="2:22">
      <c r="B5" s="13"/>
      <c r="H5" s="14"/>
    </row>
    <row r="6" spans="2:22" ht="15" customHeight="1">
      <c r="B6" s="13"/>
      <c r="G6" s="26"/>
      <c r="H6" s="27"/>
    </row>
    <row r="7" spans="2:22" ht="23.25">
      <c r="B7" s="13"/>
      <c r="C7" s="108" t="s">
        <v>94</v>
      </c>
      <c r="D7" s="108"/>
      <c r="E7" s="108"/>
      <c r="F7" s="108"/>
      <c r="G7" s="108"/>
      <c r="H7" s="27"/>
    </row>
    <row r="8" spans="2:22">
      <c r="B8" s="13"/>
      <c r="E8" s="74" t="s">
        <v>5</v>
      </c>
      <c r="H8" s="14"/>
      <c r="T8" s="1" t="s">
        <v>6</v>
      </c>
    </row>
    <row r="9" spans="2:22" ht="15" customHeight="1">
      <c r="B9" s="13"/>
      <c r="C9" s="21" t="s">
        <v>95</v>
      </c>
      <c r="D9" s="21" t="s">
        <v>34</v>
      </c>
      <c r="E9"/>
      <c r="F9" s="91" t="str">
        <f>"Seleccione una muestra de "&amp;V3&amp;" prejudiciales activos registrados antes de 1 de julio de 2022 y complete la siguiente tabla"</f>
        <v>Seleccione una muestra de 23 prejudiciales activos registrados antes de 1 de julio de 2022 y complete la siguiente tabla</v>
      </c>
      <c r="G9" s="92"/>
      <c r="H9" s="14"/>
      <c r="T9" s="1" t="s">
        <v>8</v>
      </c>
    </row>
    <row r="10" spans="2:22">
      <c r="B10" s="13"/>
      <c r="C10" s="18" t="s">
        <v>96</v>
      </c>
      <c r="D10" s="68"/>
      <c r="E10"/>
      <c r="F10" s="93"/>
      <c r="G10" s="94"/>
      <c r="H10" s="14"/>
    </row>
    <row r="11" spans="2:22">
      <c r="B11" s="13"/>
      <c r="C11" s="18" t="s">
        <v>97</v>
      </c>
      <c r="D11" s="68">
        <v>321</v>
      </c>
      <c r="E11"/>
      <c r="F11" s="22" t="s">
        <v>75</v>
      </c>
      <c r="G11" s="22" t="s">
        <v>98</v>
      </c>
      <c r="H11" s="14"/>
    </row>
    <row r="12" spans="2:22">
      <c r="B12" s="13"/>
      <c r="C12" s="18" t="s">
        <v>99</v>
      </c>
      <c r="D12" s="68">
        <v>37</v>
      </c>
      <c r="E12"/>
      <c r="F12" s="30" t="s">
        <v>100</v>
      </c>
      <c r="G12" s="68">
        <v>23</v>
      </c>
      <c r="H12" s="14"/>
    </row>
    <row r="13" spans="2:22">
      <c r="B13" s="13"/>
      <c r="C13" s="18" t="s">
        <v>101</v>
      </c>
      <c r="D13" s="68">
        <v>11</v>
      </c>
      <c r="E13"/>
      <c r="F13" s="18" t="s">
        <v>102</v>
      </c>
      <c r="G13" s="68">
        <v>0</v>
      </c>
      <c r="H13" s="14"/>
    </row>
    <row r="14" spans="2:22">
      <c r="B14" s="13"/>
      <c r="C14" s="18" t="s">
        <v>103</v>
      </c>
      <c r="D14" s="68">
        <v>222</v>
      </c>
      <c r="E14"/>
      <c r="F14"/>
      <c r="G14"/>
      <c r="H14" s="14"/>
    </row>
    <row r="15" spans="2:22">
      <c r="B15" s="13"/>
      <c r="E15"/>
      <c r="F15"/>
      <c r="G15"/>
      <c r="H15" s="14"/>
    </row>
    <row r="16" spans="2:22">
      <c r="B16" s="13"/>
      <c r="C16" s="21" t="s">
        <v>104</v>
      </c>
      <c r="D16" s="21" t="s">
        <v>34</v>
      </c>
      <c r="E16"/>
      <c r="F16" s="110" t="s">
        <v>88</v>
      </c>
      <c r="G16" s="110"/>
      <c r="H16" s="14"/>
    </row>
    <row r="17" spans="2:8">
      <c r="B17" s="13"/>
      <c r="C17" s="18" t="s">
        <v>105</v>
      </c>
      <c r="D17" s="68"/>
      <c r="E17"/>
      <c r="F17" s="111" t="s">
        <v>106</v>
      </c>
      <c r="G17" s="107"/>
      <c r="H17" s="14"/>
    </row>
    <row r="18" spans="2:8">
      <c r="B18" s="13"/>
      <c r="C18" s="18" t="s">
        <v>107</v>
      </c>
      <c r="D18" s="68">
        <v>10</v>
      </c>
      <c r="E18"/>
      <c r="F18" s="107"/>
      <c r="G18" s="107"/>
      <c r="H18" s="14"/>
    </row>
    <row r="19" spans="2:8">
      <c r="B19" s="13"/>
      <c r="C19"/>
      <c r="D19"/>
      <c r="E19"/>
      <c r="F19" s="107"/>
      <c r="G19" s="107"/>
      <c r="H19" s="14"/>
    </row>
    <row r="20" spans="2:8">
      <c r="B20" s="13"/>
      <c r="C20"/>
      <c r="D20"/>
      <c r="E20"/>
      <c r="F20" s="107"/>
      <c r="G20" s="107"/>
      <c r="H20" s="14"/>
    </row>
    <row r="21" spans="2:8">
      <c r="B21" s="13"/>
      <c r="E21"/>
      <c r="F21" s="107"/>
      <c r="G21" s="107"/>
      <c r="H21" s="14"/>
    </row>
    <row r="22" spans="2:8">
      <c r="B22" s="13"/>
      <c r="E22"/>
      <c r="F22" s="107"/>
      <c r="G22" s="107"/>
      <c r="H22" s="14"/>
    </row>
    <row r="23" spans="2:8" ht="15.75" thickBot="1">
      <c r="B23" s="15"/>
      <c r="C23" s="16"/>
      <c r="D23" s="16"/>
      <c r="E23" s="16"/>
      <c r="F23" s="16"/>
      <c r="G23" s="16"/>
      <c r="H23" s="17"/>
    </row>
  </sheetData>
  <sheetProtection algorithmName="SHA-512" hashValue="cIHENFeaMAKvHEt7FfdrEOfdrprQ6+F957f2QP9o0NS9RFh6MquR1l0RlenVpJJx4k8cIxcNd/jK6yTm1bE7eQ==" saltValue="HfHKHn+CnvdpuYYmoXwYP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13" sqref="C13:G16"/>
    </sheetView>
  </sheetViews>
  <sheetFormatPr defaultColWidth="11.42578125" defaultRowHeight="1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row r="2" spans="2:22">
      <c r="B2" s="10"/>
      <c r="C2" s="11"/>
      <c r="D2" s="11"/>
      <c r="E2" s="11"/>
      <c r="F2" s="11"/>
      <c r="G2" s="11"/>
      <c r="H2" s="12"/>
    </row>
    <row r="3" spans="2:22">
      <c r="B3" s="13"/>
      <c r="H3" s="14"/>
      <c r="V3" s="25">
        <f>+IF(D10&lt;=10,D10,IF(ROUNDDOWN(D10*10%,0)&gt;10,10,ROUNDDOWN(D10*10%,0)))</f>
        <v>5</v>
      </c>
    </row>
    <row r="4" spans="2:22">
      <c r="B4" s="13"/>
      <c r="H4" s="14"/>
    </row>
    <row r="5" spans="2:22">
      <c r="B5" s="13"/>
      <c r="H5" s="14"/>
    </row>
    <row r="6" spans="2:22" ht="36.75" customHeight="1">
      <c r="B6" s="13"/>
      <c r="C6" s="28" t="s">
        <v>108</v>
      </c>
      <c r="D6" s="29"/>
      <c r="E6" s="24"/>
      <c r="F6"/>
      <c r="G6"/>
      <c r="H6" s="27"/>
    </row>
    <row r="7" spans="2:22">
      <c r="B7" s="13"/>
      <c r="C7" s="1" t="s">
        <v>5</v>
      </c>
      <c r="F7"/>
      <c r="G7"/>
      <c r="H7" s="14"/>
      <c r="T7" s="1" t="s">
        <v>6</v>
      </c>
    </row>
    <row r="8" spans="2:22">
      <c r="B8" s="13"/>
      <c r="C8" s="21" t="s">
        <v>108</v>
      </c>
      <c r="D8" s="21" t="s">
        <v>34</v>
      </c>
      <c r="E8"/>
      <c r="F8" s="21" t="s">
        <v>108</v>
      </c>
      <c r="G8" s="21" t="s">
        <v>34</v>
      </c>
      <c r="H8" s="14"/>
      <c r="T8" s="1" t="s">
        <v>8</v>
      </c>
    </row>
    <row r="9" spans="2:22">
      <c r="B9" s="13"/>
      <c r="C9" s="18" t="s">
        <v>109</v>
      </c>
      <c r="D9" s="68">
        <v>4</v>
      </c>
      <c r="E9"/>
      <c r="F9" s="18" t="s">
        <v>110</v>
      </c>
      <c r="G9" s="68">
        <v>0</v>
      </c>
      <c r="H9" s="14"/>
    </row>
    <row r="10" spans="2:22">
      <c r="B10" s="13"/>
      <c r="C10" s="18" t="s">
        <v>111</v>
      </c>
      <c r="D10" s="68">
        <v>5</v>
      </c>
      <c r="E10"/>
      <c r="F10" s="18" t="s">
        <v>112</v>
      </c>
      <c r="G10" s="68">
        <v>1</v>
      </c>
      <c r="H10" s="14"/>
    </row>
    <row r="11" spans="2:22">
      <c r="B11" s="13"/>
      <c r="D11" s="47"/>
      <c r="E11"/>
      <c r="G11" s="48"/>
      <c r="H11" s="14"/>
    </row>
    <row r="12" spans="2:22">
      <c r="B12" s="13"/>
      <c r="C12" s="49" t="s">
        <v>28</v>
      </c>
      <c r="D12" s="47"/>
      <c r="E12"/>
      <c r="G12" s="48"/>
      <c r="H12" s="14"/>
      <c r="T12" s="1">
        <f>IF(D9="",0,1)</f>
        <v>1</v>
      </c>
    </row>
    <row r="13" spans="2:22">
      <c r="B13" s="13"/>
      <c r="C13" s="112"/>
      <c r="D13" s="96"/>
      <c r="E13" s="96"/>
      <c r="F13" s="96"/>
      <c r="G13" s="97"/>
      <c r="H13" s="14"/>
    </row>
    <row r="14" spans="2:22">
      <c r="B14" s="13"/>
      <c r="C14" s="98"/>
      <c r="D14" s="99"/>
      <c r="E14" s="99"/>
      <c r="F14" s="99"/>
      <c r="G14" s="100"/>
      <c r="H14" s="14"/>
    </row>
    <row r="15" spans="2:22">
      <c r="B15" s="13"/>
      <c r="C15" s="98"/>
      <c r="D15" s="99"/>
      <c r="E15" s="99"/>
      <c r="F15" s="99"/>
      <c r="G15" s="100"/>
      <c r="H15" s="14"/>
    </row>
    <row r="16" spans="2:22">
      <c r="B16" s="13"/>
      <c r="C16" s="101"/>
      <c r="D16" s="102"/>
      <c r="E16" s="102"/>
      <c r="F16" s="102"/>
      <c r="G16" s="103"/>
      <c r="H16" s="14"/>
      <c r="T16" s="1">
        <f>IF(G9="",0,1)</f>
        <v>1</v>
      </c>
    </row>
    <row r="17" spans="2:20" ht="15.75" thickBot="1">
      <c r="B17" s="15"/>
      <c r="C17" s="16"/>
      <c r="D17" s="16"/>
      <c r="E17" s="16"/>
      <c r="F17" s="16"/>
      <c r="G17" s="16"/>
      <c r="H17" s="17"/>
      <c r="T17" s="1">
        <f>+T12+T16</f>
        <v>2</v>
      </c>
    </row>
  </sheetData>
  <sheetProtection algorithmName="SHA-512" hashValue="zkSZJ+Eg1GzLn8hUsBQLE7ngf3Q5SRn1eIn2WXFx4LpECRIPk8sF3HrYZexxsBARZ9f3lM7S42IKFpKUZxA9wA==" saltValue="1uempUoDR+d28sJOSInhW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20" sqref="F20"/>
    </sheetView>
  </sheetViews>
  <sheetFormatPr defaultColWidth="11.42578125" defaultRowHeight="1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row r="2" spans="2:22">
      <c r="B2" s="10"/>
      <c r="C2" s="11"/>
      <c r="D2" s="11"/>
      <c r="E2" s="11"/>
      <c r="F2" s="11"/>
      <c r="G2" s="11"/>
      <c r="H2" s="12"/>
    </row>
    <row r="3" spans="2:22">
      <c r="B3" s="13"/>
      <c r="H3" s="14"/>
      <c r="V3" s="25" t="e">
        <f>+IF(D10&lt;=10,D10,IF(ROUNDDOWN(D10*10%,0)&gt;10,10,ROUNDDOWN(D10*10%,0)))</f>
        <v>#VALUE!</v>
      </c>
    </row>
    <row r="4" spans="2:22">
      <c r="B4" s="13"/>
      <c r="H4" s="14"/>
    </row>
    <row r="5" spans="2:22">
      <c r="B5" s="13"/>
      <c r="H5" s="14"/>
    </row>
    <row r="6" spans="2:22" ht="21.75" customHeight="1">
      <c r="B6" s="13"/>
      <c r="C6" s="108" t="s">
        <v>113</v>
      </c>
      <c r="D6" s="108"/>
      <c r="E6" s="24"/>
      <c r="F6"/>
      <c r="G6"/>
      <c r="H6" s="27"/>
      <c r="T6" s="1" t="s">
        <v>4</v>
      </c>
    </row>
    <row r="7" spans="2:22">
      <c r="B7" s="13"/>
      <c r="C7" s="1" t="s">
        <v>5</v>
      </c>
      <c r="F7" s="50" t="s">
        <v>28</v>
      </c>
      <c r="G7"/>
      <c r="H7" s="14"/>
      <c r="T7" s="1" t="s">
        <v>6</v>
      </c>
    </row>
    <row r="8" spans="2:22">
      <c r="B8" s="13"/>
      <c r="C8" s="21" t="s">
        <v>114</v>
      </c>
      <c r="D8" s="21" t="s">
        <v>34</v>
      </c>
      <c r="E8"/>
      <c r="F8" s="95"/>
      <c r="G8" s="97"/>
      <c r="H8" s="14"/>
      <c r="T8" s="1" t="s">
        <v>8</v>
      </c>
    </row>
    <row r="9" spans="2:22">
      <c r="B9" s="13"/>
      <c r="C9" s="18" t="s">
        <v>115</v>
      </c>
      <c r="D9" s="68" t="s">
        <v>6</v>
      </c>
      <c r="E9"/>
      <c r="F9" s="98"/>
      <c r="G9" s="100"/>
      <c r="H9" s="14"/>
    </row>
    <row r="10" spans="2:22">
      <c r="B10" s="13"/>
      <c r="C10" s="18" t="s">
        <v>116</v>
      </c>
      <c r="D10" s="68" t="s">
        <v>6</v>
      </c>
      <c r="E10"/>
      <c r="F10" s="101"/>
      <c r="G10" s="103"/>
      <c r="H10" s="14"/>
    </row>
    <row r="11" spans="2:22" ht="15.75" thickBot="1">
      <c r="B11" s="15"/>
      <c r="C11" s="16"/>
      <c r="D11" s="16"/>
      <c r="E11" s="16"/>
      <c r="F11" s="16"/>
      <c r="G11" s="16"/>
      <c r="H11" s="17"/>
    </row>
  </sheetData>
  <sheetProtection algorithmName="SHA-512" hashValue="vnM6BuINtZwBcReJHvYIu+zzH9DE5fXhwKyI7CQWW9gnWHjP9zP9ujZRM+Jdo+WWCeHHl373JNEm/t0PkvvmvQ==" saltValue="/BqkFE86wcL03Gn8OkOtrQ==" spinCount="100000" sheet="1" objects="1" scenarios="1"/>
  <mergeCells count="2">
    <mergeCell ref="C6:D6"/>
    <mergeCell ref="F8:G10"/>
  </mergeCells>
  <conditionalFormatting sqref="D9">
    <cfRule type="containsBlanks" dxfId="5" priority="3">
      <formula>LEN(TRIM(D9))=0</formula>
    </cfRule>
  </conditionalFormatting>
  <conditionalFormatting sqref="F8">
    <cfRule type="containsBlanks" dxfId="4" priority="2">
      <formula>LEN(TRIM(F8))=0</formula>
    </cfRule>
  </conditionalFormatting>
  <conditionalFormatting sqref="D10">
    <cfRule type="containsBlanks" dxfId="3"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opLeftCell="A15" zoomScale="85" zoomScaleNormal="85" workbookViewId="0">
      <selection activeCell="K16" sqref="K16"/>
    </sheetView>
  </sheetViews>
  <sheetFormatPr defaultColWidth="11.42578125" defaultRowHeight="15"/>
  <cols>
    <col min="2" max="2" width="42.7109375" customWidth="1"/>
    <col min="3" max="3" width="14.5703125" bestFit="1" customWidth="1"/>
    <col min="5" max="5" width="33" bestFit="1" customWidth="1"/>
    <col min="6" max="6" width="14.5703125" bestFit="1" customWidth="1"/>
  </cols>
  <sheetData>
    <row r="2" spans="2:13" ht="18.75">
      <c r="B2" s="119" t="s">
        <v>117</v>
      </c>
      <c r="C2" s="119"/>
      <c r="D2" s="119"/>
      <c r="E2" s="119"/>
      <c r="F2" s="119"/>
      <c r="G2" s="119"/>
      <c r="H2" s="39"/>
      <c r="I2" s="39"/>
      <c r="J2" s="39"/>
      <c r="K2" s="39"/>
      <c r="L2" s="39"/>
      <c r="M2" s="40"/>
    </row>
    <row r="3" spans="2:13" ht="18.75">
      <c r="B3" s="119" t="s">
        <v>1</v>
      </c>
      <c r="C3" s="119"/>
      <c r="D3" s="119"/>
      <c r="E3" s="119"/>
      <c r="F3" s="119"/>
      <c r="G3" s="119"/>
      <c r="H3" s="39"/>
      <c r="I3" s="39"/>
      <c r="J3" s="39"/>
      <c r="K3" s="39"/>
      <c r="L3" s="39"/>
      <c r="M3" s="40"/>
    </row>
    <row r="4" spans="2:13" ht="24" thickBot="1">
      <c r="B4" s="35"/>
      <c r="C4" s="75"/>
      <c r="D4" s="75" t="s">
        <v>118</v>
      </c>
      <c r="E4" s="35"/>
      <c r="F4" s="35"/>
      <c r="G4" s="35"/>
      <c r="H4" s="35"/>
      <c r="I4" s="35"/>
      <c r="J4" s="35"/>
      <c r="K4" s="35"/>
      <c r="L4" s="35"/>
      <c r="M4" s="35"/>
    </row>
    <row r="5" spans="2:13" ht="15.75" thickBot="1">
      <c r="B5" t="s">
        <v>119</v>
      </c>
      <c r="C5" s="113" t="s">
        <v>120</v>
      </c>
      <c r="D5" s="114"/>
      <c r="E5" s="114"/>
      <c r="F5" s="114"/>
      <c r="G5" s="115"/>
    </row>
    <row r="6" spans="2:13" ht="15.75" thickBot="1">
      <c r="B6" t="s">
        <v>121</v>
      </c>
      <c r="C6" s="116" t="s">
        <v>23</v>
      </c>
      <c r="D6" s="117"/>
      <c r="E6" s="117"/>
      <c r="F6" s="117"/>
      <c r="G6" s="118"/>
    </row>
    <row r="8" spans="2:13">
      <c r="B8" t="s">
        <v>122</v>
      </c>
      <c r="C8" s="38" t="str">
        <f>+IF(SUM(USUARIOS!I12:J17)=0,"Falta diligenciar","")</f>
        <v/>
      </c>
      <c r="E8" t="s">
        <v>123</v>
      </c>
      <c r="F8" s="38" t="str">
        <f>+IF(PREJUDICIALES!$D$10="","Falta  actualizar","")</f>
        <v>Falta  actualizar</v>
      </c>
    </row>
    <row r="9" spans="2:13">
      <c r="B9" s="37" t="s">
        <v>124</v>
      </c>
      <c r="C9" s="73">
        <f>+SUM(USUARIOS!I12:I17)/(6-SUM(USUARIOS!H12:H17))</f>
        <v>1</v>
      </c>
      <c r="E9" s="37" t="s">
        <v>125</v>
      </c>
      <c r="F9" s="72">
        <f>+PREJUDICIALES!$D$11</f>
        <v>321</v>
      </c>
    </row>
    <row r="10" spans="2:13">
      <c r="B10" s="37" t="s">
        <v>126</v>
      </c>
      <c r="C10" s="72">
        <f>+ABOGADOS!$D$12+SUM(USUARIOS!I12:I17)</f>
        <v>23</v>
      </c>
      <c r="E10" s="37" t="s">
        <v>127</v>
      </c>
      <c r="F10" s="73" t="str">
        <f>IFERROR(PREJUDICIALES!$D$11/PREJUDICIALES!$D$10,"")</f>
        <v/>
      </c>
    </row>
    <row r="11" spans="2:13">
      <c r="B11" s="37" t="s">
        <v>128</v>
      </c>
      <c r="C11" s="72" t="s">
        <v>129</v>
      </c>
      <c r="E11" s="37" t="s">
        <v>130</v>
      </c>
      <c r="F11" s="73">
        <f>IFERROR(PREJUDICIALES!$G$13/PREJUDICIALES!$V$3,"")</f>
        <v>0</v>
      </c>
    </row>
    <row r="12" spans="2:13">
      <c r="B12" s="37" t="s">
        <v>131</v>
      </c>
      <c r="C12" s="73">
        <f>IFERROR((ABOGADOS!$G$17+ABOGADOS!$G$18+ABOGADOS!$G$19*0.5)/ABOGADOS!D12,"")</f>
        <v>0.41176470588235292</v>
      </c>
    </row>
    <row r="13" spans="2:13">
      <c r="E13" t="s">
        <v>108</v>
      </c>
      <c r="F13" s="38" t="str">
        <f>+IF(ARBITRAMENTOS!T17=0,"Falta  actualizar","")</f>
        <v/>
      </c>
    </row>
    <row r="14" spans="2:13">
      <c r="B14" t="s">
        <v>132</v>
      </c>
      <c r="C14" s="38" t="str">
        <f>+IF(JUDICIALES!$D$11="","Falta  actualizar","")</f>
        <v/>
      </c>
      <c r="E14" s="37" t="s">
        <v>133</v>
      </c>
      <c r="F14" s="72">
        <f>+ARBITRAMENTOS!D10</f>
        <v>5</v>
      </c>
    </row>
    <row r="15" spans="2:13">
      <c r="B15" s="37" t="s">
        <v>134</v>
      </c>
      <c r="C15" s="72">
        <f>+JUDICIALES!$D$12</f>
        <v>824</v>
      </c>
      <c r="E15" s="37" t="s">
        <v>127</v>
      </c>
      <c r="F15" s="73">
        <f>IFERROR(ARBITRAMENTOS!D10/ARBITRAMENTOS!D9,"")</f>
        <v>1.25</v>
      </c>
    </row>
    <row r="16" spans="2:13">
      <c r="B16" s="37" t="s">
        <v>127</v>
      </c>
      <c r="C16" s="73">
        <f>IFERROR(JUDICIALES!$D$12/JUDICIALES!$D$11,"")</f>
        <v>1.0160295930949446</v>
      </c>
    </row>
    <row r="17" spans="2:6">
      <c r="B17" s="37" t="s">
        <v>135</v>
      </c>
      <c r="C17" s="73">
        <f>IFERROR(JUDICIALES!$G$11/JUDICIALES!$G$10,"")</f>
        <v>1</v>
      </c>
      <c r="E17" t="s">
        <v>136</v>
      </c>
      <c r="F17" s="38" t="str">
        <f>+IF(PAGOS!D9="","Falta  actualizar","")</f>
        <v/>
      </c>
    </row>
    <row r="18" spans="2:6">
      <c r="B18" s="37" t="s">
        <v>137</v>
      </c>
      <c r="C18" s="72">
        <f>IFERROR(C15/ABOGADOS!$D$12,"")</f>
        <v>48.470588235294116</v>
      </c>
      <c r="E18" s="37" t="s">
        <v>138</v>
      </c>
      <c r="F18" s="72" t="str">
        <f>+IF(PAGOS!D10="No","No","Si")</f>
        <v>No</v>
      </c>
    </row>
    <row r="19" spans="2:6">
      <c r="B19" s="37" t="s">
        <v>139</v>
      </c>
      <c r="C19" s="73">
        <f>IFERROR(1-(JUDICIALES!$H$22+JUDICIALES!$H$23+JUDICIALES!$H$24)/(JUDICIALES!$G$22+JUDICIALES!$G$23+JUDICIALES!$G$24),"")</f>
        <v>0.14205607476635518</v>
      </c>
      <c r="E19" s="37" t="s">
        <v>140</v>
      </c>
      <c r="F19" s="72" t="str">
        <f>+IF(PAGOS!D9="No","No aplica","Si")</f>
        <v>No aplica</v>
      </c>
    </row>
    <row r="21" spans="2:6" ht="15.75" thickBot="1"/>
    <row r="22" spans="2:6">
      <c r="B22" s="2" t="s">
        <v>28</v>
      </c>
      <c r="C22" s="3"/>
      <c r="D22" s="3"/>
      <c r="E22" s="3"/>
      <c r="F22" s="4"/>
    </row>
    <row r="23" spans="2:6">
      <c r="B23" s="95"/>
      <c r="C23" s="96"/>
      <c r="D23" s="96"/>
      <c r="E23" s="96"/>
      <c r="F23" s="97"/>
    </row>
    <row r="24" spans="2:6">
      <c r="B24" s="98"/>
      <c r="C24" s="99"/>
      <c r="D24" s="99"/>
      <c r="E24" s="99"/>
      <c r="F24" s="100"/>
    </row>
    <row r="25" spans="2:6">
      <c r="B25" s="98"/>
      <c r="C25" s="99"/>
      <c r="D25" s="99"/>
      <c r="E25" s="99"/>
      <c r="F25" s="100"/>
    </row>
    <row r="26" spans="2:6">
      <c r="B26" s="101"/>
      <c r="C26" s="102"/>
      <c r="D26" s="102"/>
      <c r="E26" s="102"/>
      <c r="F26" s="103"/>
    </row>
    <row r="27" spans="2:6">
      <c r="B27" t="s">
        <v>141</v>
      </c>
    </row>
    <row r="28" spans="2:6">
      <c r="B28" t="s">
        <v>142</v>
      </c>
    </row>
  </sheetData>
  <sheetProtection algorithmName="SHA-512" hashValue="uI4laoAnx+EtqcVeIy0oCZsQ1H9Lzm5zCoiAGB/9Qik51YJzupSIizyZQXCOFoqEQAPRCJ+/dmOyTuFO9UPsnQ==" saltValue="0xJvh9qPbLWcKoS+wHbiH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Nombre entidad que reporta" prompt="Diligenciar Nombre de entidad" xr:uid="{00000000-0002-0000-0700-000001000000}">
          <x14:formula1>
            <xm:f>Entidades!$A$2:$A$421</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21"/>
  <sheetViews>
    <sheetView topLeftCell="A395" workbookViewId="0">
      <selection activeCell="A421" sqref="A421"/>
    </sheetView>
  </sheetViews>
  <sheetFormatPr defaultColWidth="11.42578125" defaultRowHeight="15"/>
  <cols>
    <col min="1" max="1" width="125" customWidth="1"/>
  </cols>
  <sheetData>
    <row r="1" spans="1:1">
      <c r="A1" t="s">
        <v>143</v>
      </c>
    </row>
    <row r="2" spans="1:1">
      <c r="A2" t="s">
        <v>144</v>
      </c>
    </row>
    <row r="3" spans="1:1">
      <c r="A3" t="s">
        <v>145</v>
      </c>
    </row>
    <row r="4" spans="1:1">
      <c r="A4" t="s">
        <v>146</v>
      </c>
    </row>
    <row r="5" spans="1:1">
      <c r="A5" t="s">
        <v>147</v>
      </c>
    </row>
    <row r="6" spans="1:1">
      <c r="A6" t="s">
        <v>148</v>
      </c>
    </row>
    <row r="7" spans="1:1">
      <c r="A7" t="s">
        <v>149</v>
      </c>
    </row>
    <row r="8" spans="1:1">
      <c r="A8" t="s">
        <v>150</v>
      </c>
    </row>
    <row r="9" spans="1:1">
      <c r="A9" t="s">
        <v>151</v>
      </c>
    </row>
    <row r="10" spans="1:1">
      <c r="A10" t="s">
        <v>152</v>
      </c>
    </row>
    <row r="11" spans="1:1">
      <c r="A11" t="s">
        <v>153</v>
      </c>
    </row>
    <row r="12" spans="1:1">
      <c r="A12" t="s">
        <v>154</v>
      </c>
    </row>
    <row r="13" spans="1:1">
      <c r="A13" t="s">
        <v>155</v>
      </c>
    </row>
    <row r="14" spans="1:1">
      <c r="A14" t="s">
        <v>120</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164</v>
      </c>
    </row>
    <row r="24" spans="1:1">
      <c r="A24" t="s">
        <v>165</v>
      </c>
    </row>
    <row r="25" spans="1:1">
      <c r="A25" t="s">
        <v>166</v>
      </c>
    </row>
    <row r="26" spans="1:1">
      <c r="A26" t="s">
        <v>167</v>
      </c>
    </row>
    <row r="27" spans="1:1">
      <c r="A27" t="s">
        <v>168</v>
      </c>
    </row>
    <row r="28" spans="1:1">
      <c r="A28" t="s">
        <v>169</v>
      </c>
    </row>
    <row r="29" spans="1:1">
      <c r="A29" t="s">
        <v>170</v>
      </c>
    </row>
    <row r="30" spans="1:1">
      <c r="A30" t="s">
        <v>171</v>
      </c>
    </row>
    <row r="31" spans="1:1">
      <c r="A31" t="s">
        <v>172</v>
      </c>
    </row>
    <row r="32" spans="1:1">
      <c r="A32" t="s">
        <v>173</v>
      </c>
    </row>
    <row r="33" spans="1:1">
      <c r="A33" t="s">
        <v>174</v>
      </c>
    </row>
    <row r="34" spans="1:1">
      <c r="A34" t="s">
        <v>175</v>
      </c>
    </row>
    <row r="35" spans="1:1">
      <c r="A35" t="s">
        <v>176</v>
      </c>
    </row>
    <row r="36" spans="1:1">
      <c r="A36" t="s">
        <v>177</v>
      </c>
    </row>
    <row r="37" spans="1:1">
      <c r="A37" t="s">
        <v>178</v>
      </c>
    </row>
    <row r="38" spans="1:1">
      <c r="A38" t="s">
        <v>179</v>
      </c>
    </row>
    <row r="39" spans="1:1">
      <c r="A39" t="s">
        <v>180</v>
      </c>
    </row>
    <row r="40" spans="1:1">
      <c r="A40" t="s">
        <v>181</v>
      </c>
    </row>
    <row r="41" spans="1:1">
      <c r="A41" t="s">
        <v>182</v>
      </c>
    </row>
    <row r="42" spans="1:1">
      <c r="A42" t="s">
        <v>183</v>
      </c>
    </row>
    <row r="43" spans="1:1">
      <c r="A43" t="s">
        <v>184</v>
      </c>
    </row>
    <row r="44" spans="1:1">
      <c r="A44" t="s">
        <v>185</v>
      </c>
    </row>
    <row r="45" spans="1:1">
      <c r="A45" t="s">
        <v>186</v>
      </c>
    </row>
    <row r="46" spans="1:1">
      <c r="A46" t="s">
        <v>187</v>
      </c>
    </row>
    <row r="47" spans="1:1">
      <c r="A47" t="s">
        <v>188</v>
      </c>
    </row>
    <row r="48" spans="1:1">
      <c r="A48" t="s">
        <v>189</v>
      </c>
    </row>
    <row r="49" spans="1:1">
      <c r="A49" t="s">
        <v>190</v>
      </c>
    </row>
    <row r="50" spans="1:1">
      <c r="A50" t="s">
        <v>191</v>
      </c>
    </row>
    <row r="51" spans="1:1">
      <c r="A51" t="s">
        <v>192</v>
      </c>
    </row>
    <row r="52" spans="1:1">
      <c r="A52" t="s">
        <v>193</v>
      </c>
    </row>
    <row r="53" spans="1:1">
      <c r="A53" t="s">
        <v>194</v>
      </c>
    </row>
    <row r="54" spans="1:1">
      <c r="A54" t="s">
        <v>195</v>
      </c>
    </row>
    <row r="55" spans="1:1">
      <c r="A55" t="s">
        <v>196</v>
      </c>
    </row>
    <row r="56" spans="1:1">
      <c r="A56" t="s">
        <v>197</v>
      </c>
    </row>
    <row r="57" spans="1:1">
      <c r="A57" t="s">
        <v>198</v>
      </c>
    </row>
    <row r="58" spans="1:1">
      <c r="A58" t="s">
        <v>199</v>
      </c>
    </row>
    <row r="59" spans="1:1">
      <c r="A59" t="s">
        <v>200</v>
      </c>
    </row>
    <row r="60" spans="1:1">
      <c r="A60" t="s">
        <v>201</v>
      </c>
    </row>
    <row r="61" spans="1:1">
      <c r="A61" t="s">
        <v>202</v>
      </c>
    </row>
    <row r="62" spans="1:1">
      <c r="A62" t="s">
        <v>203</v>
      </c>
    </row>
    <row r="63" spans="1:1">
      <c r="A63" t="s">
        <v>204</v>
      </c>
    </row>
    <row r="64" spans="1:1">
      <c r="A64" t="s">
        <v>205</v>
      </c>
    </row>
    <row r="65" spans="1:1">
      <c r="A65" t="s">
        <v>206</v>
      </c>
    </row>
    <row r="66" spans="1:1">
      <c r="A66" t="s">
        <v>207</v>
      </c>
    </row>
    <row r="67" spans="1:1">
      <c r="A67" t="s">
        <v>208</v>
      </c>
    </row>
    <row r="68" spans="1:1">
      <c r="A68" t="s">
        <v>209</v>
      </c>
    </row>
    <row r="69" spans="1:1">
      <c r="A69" t="s">
        <v>210</v>
      </c>
    </row>
    <row r="70" spans="1:1">
      <c r="A70" t="s">
        <v>211</v>
      </c>
    </row>
    <row r="71" spans="1:1">
      <c r="A71" t="s">
        <v>212</v>
      </c>
    </row>
    <row r="72" spans="1:1">
      <c r="A72" t="s">
        <v>213</v>
      </c>
    </row>
    <row r="73" spans="1:1">
      <c r="A73" t="s">
        <v>214</v>
      </c>
    </row>
    <row r="74" spans="1:1">
      <c r="A74" t="s">
        <v>215</v>
      </c>
    </row>
    <row r="75" spans="1:1">
      <c r="A75" t="s">
        <v>216</v>
      </c>
    </row>
    <row r="76" spans="1:1">
      <c r="A76" t="s">
        <v>217</v>
      </c>
    </row>
    <row r="77" spans="1:1">
      <c r="A77" t="s">
        <v>218</v>
      </c>
    </row>
    <row r="78" spans="1:1">
      <c r="A78" t="s">
        <v>219</v>
      </c>
    </row>
    <row r="79" spans="1:1">
      <c r="A79" t="s">
        <v>220</v>
      </c>
    </row>
    <row r="80" spans="1:1">
      <c r="A80" t="s">
        <v>221</v>
      </c>
    </row>
    <row r="81" spans="1:1">
      <c r="A81" t="s">
        <v>222</v>
      </c>
    </row>
    <row r="82" spans="1:1">
      <c r="A82" t="s">
        <v>223</v>
      </c>
    </row>
    <row r="83" spans="1:1">
      <c r="A83" t="s">
        <v>224</v>
      </c>
    </row>
    <row r="84" spans="1:1">
      <c r="A84" t="s">
        <v>225</v>
      </c>
    </row>
    <row r="85" spans="1:1">
      <c r="A85" t="s">
        <v>226</v>
      </c>
    </row>
    <row r="86" spans="1:1">
      <c r="A86" t="s">
        <v>227</v>
      </c>
    </row>
    <row r="87" spans="1:1">
      <c r="A87" t="s">
        <v>228</v>
      </c>
    </row>
    <row r="88" spans="1:1">
      <c r="A88" t="s">
        <v>229</v>
      </c>
    </row>
    <row r="89" spans="1:1">
      <c r="A89" t="s">
        <v>230</v>
      </c>
    </row>
    <row r="90" spans="1:1">
      <c r="A90" t="s">
        <v>231</v>
      </c>
    </row>
    <row r="91" spans="1:1">
      <c r="A91" t="s">
        <v>232</v>
      </c>
    </row>
    <row r="92" spans="1:1">
      <c r="A92" t="s">
        <v>233</v>
      </c>
    </row>
    <row r="93" spans="1:1">
      <c r="A93" t="s">
        <v>234</v>
      </c>
    </row>
    <row r="94" spans="1:1">
      <c r="A94" t="s">
        <v>235</v>
      </c>
    </row>
    <row r="95" spans="1:1">
      <c r="A95" t="s">
        <v>236</v>
      </c>
    </row>
    <row r="96" spans="1:1">
      <c r="A96" t="s">
        <v>237</v>
      </c>
    </row>
    <row r="97" spans="1:1">
      <c r="A97" t="s">
        <v>238</v>
      </c>
    </row>
    <row r="98" spans="1:1">
      <c r="A98" t="s">
        <v>239</v>
      </c>
    </row>
    <row r="99" spans="1:1">
      <c r="A99" t="s">
        <v>240</v>
      </c>
    </row>
    <row r="100" spans="1:1">
      <c r="A100" t="s">
        <v>241</v>
      </c>
    </row>
    <row r="101" spans="1:1">
      <c r="A101" t="s">
        <v>242</v>
      </c>
    </row>
    <row r="102" spans="1:1">
      <c r="A102" t="s">
        <v>243</v>
      </c>
    </row>
    <row r="103" spans="1:1">
      <c r="A103" t="s">
        <v>244</v>
      </c>
    </row>
    <row r="104" spans="1:1">
      <c r="A104" t="s">
        <v>245</v>
      </c>
    </row>
    <row r="105" spans="1:1">
      <c r="A105" t="s">
        <v>246</v>
      </c>
    </row>
    <row r="106" spans="1:1">
      <c r="A106" t="s">
        <v>247</v>
      </c>
    </row>
    <row r="107" spans="1:1">
      <c r="A107" t="s">
        <v>248</v>
      </c>
    </row>
    <row r="108" spans="1:1">
      <c r="A108" t="s">
        <v>249</v>
      </c>
    </row>
    <row r="109" spans="1:1">
      <c r="A109" t="s">
        <v>250</v>
      </c>
    </row>
    <row r="110" spans="1:1">
      <c r="A110" t="s">
        <v>251</v>
      </c>
    </row>
    <row r="111" spans="1:1">
      <c r="A111" t="s">
        <v>252</v>
      </c>
    </row>
    <row r="112" spans="1:1">
      <c r="A112" t="s">
        <v>253</v>
      </c>
    </row>
    <row r="113" spans="1:1">
      <c r="A113" t="s">
        <v>254</v>
      </c>
    </row>
    <row r="114" spans="1:1">
      <c r="A114" t="s">
        <v>255</v>
      </c>
    </row>
    <row r="115" spans="1:1">
      <c r="A115" t="s">
        <v>256</v>
      </c>
    </row>
    <row r="116" spans="1:1">
      <c r="A116" t="s">
        <v>257</v>
      </c>
    </row>
    <row r="117" spans="1:1">
      <c r="A117" t="s">
        <v>258</v>
      </c>
    </row>
    <row r="118" spans="1:1">
      <c r="A118" t="s">
        <v>259</v>
      </c>
    </row>
    <row r="119" spans="1:1">
      <c r="A119" t="s">
        <v>260</v>
      </c>
    </row>
    <row r="120" spans="1:1">
      <c r="A120" t="s">
        <v>261</v>
      </c>
    </row>
    <row r="121" spans="1:1">
      <c r="A121" t="s">
        <v>262</v>
      </c>
    </row>
    <row r="122" spans="1:1">
      <c r="A122" t="s">
        <v>263</v>
      </c>
    </row>
    <row r="123" spans="1:1">
      <c r="A123" t="s">
        <v>264</v>
      </c>
    </row>
    <row r="124" spans="1:1">
      <c r="A124" t="s">
        <v>265</v>
      </c>
    </row>
    <row r="125" spans="1:1">
      <c r="A125" t="s">
        <v>266</v>
      </c>
    </row>
    <row r="126" spans="1:1">
      <c r="A126" t="s">
        <v>267</v>
      </c>
    </row>
    <row r="127" spans="1:1">
      <c r="A127" t="s">
        <v>268</v>
      </c>
    </row>
    <row r="128" spans="1:1">
      <c r="A128" t="s">
        <v>269</v>
      </c>
    </row>
    <row r="129" spans="1:1">
      <c r="A129" t="s">
        <v>270</v>
      </c>
    </row>
    <row r="130" spans="1:1">
      <c r="A130" t="s">
        <v>271</v>
      </c>
    </row>
    <row r="131" spans="1:1">
      <c r="A131" t="s">
        <v>272</v>
      </c>
    </row>
    <row r="132" spans="1:1">
      <c r="A132" t="s">
        <v>273</v>
      </c>
    </row>
    <row r="133" spans="1:1">
      <c r="A133" t="s">
        <v>274</v>
      </c>
    </row>
    <row r="134" spans="1:1">
      <c r="A134" t="s">
        <v>275</v>
      </c>
    </row>
    <row r="135" spans="1:1">
      <c r="A135" t="s">
        <v>276</v>
      </c>
    </row>
    <row r="136" spans="1:1">
      <c r="A136" t="s">
        <v>277</v>
      </c>
    </row>
    <row r="137" spans="1:1">
      <c r="A137" t="s">
        <v>278</v>
      </c>
    </row>
    <row r="138" spans="1:1">
      <c r="A138" t="s">
        <v>279</v>
      </c>
    </row>
    <row r="139" spans="1:1">
      <c r="A139" t="s">
        <v>280</v>
      </c>
    </row>
    <row r="140" spans="1:1">
      <c r="A140" t="s">
        <v>281</v>
      </c>
    </row>
    <row r="141" spans="1:1">
      <c r="A141" t="s">
        <v>282</v>
      </c>
    </row>
    <row r="142" spans="1:1">
      <c r="A142" t="s">
        <v>283</v>
      </c>
    </row>
    <row r="143" spans="1:1">
      <c r="A143" t="s">
        <v>284</v>
      </c>
    </row>
    <row r="144" spans="1:1">
      <c r="A144" t="s">
        <v>285</v>
      </c>
    </row>
    <row r="145" spans="1:1">
      <c r="A145" t="s">
        <v>286</v>
      </c>
    </row>
    <row r="146" spans="1:1">
      <c r="A146" t="s">
        <v>287</v>
      </c>
    </row>
    <row r="147" spans="1:1">
      <c r="A147" t="s">
        <v>288</v>
      </c>
    </row>
    <row r="148" spans="1:1">
      <c r="A148" t="s">
        <v>289</v>
      </c>
    </row>
    <row r="149" spans="1:1">
      <c r="A149" t="s">
        <v>290</v>
      </c>
    </row>
    <row r="150" spans="1:1">
      <c r="A150" t="s">
        <v>291</v>
      </c>
    </row>
    <row r="151" spans="1:1">
      <c r="A151" t="s">
        <v>292</v>
      </c>
    </row>
    <row r="152" spans="1:1">
      <c r="A152" t="s">
        <v>293</v>
      </c>
    </row>
    <row r="153" spans="1:1">
      <c r="A153" t="s">
        <v>294</v>
      </c>
    </row>
    <row r="154" spans="1:1">
      <c r="A154" t="s">
        <v>295</v>
      </c>
    </row>
    <row r="155" spans="1:1">
      <c r="A155" t="s">
        <v>296</v>
      </c>
    </row>
    <row r="156" spans="1:1">
      <c r="A156" t="s">
        <v>297</v>
      </c>
    </row>
    <row r="157" spans="1:1">
      <c r="A157" t="s">
        <v>298</v>
      </c>
    </row>
    <row r="158" spans="1:1">
      <c r="A158" t="s">
        <v>299</v>
      </c>
    </row>
    <row r="159" spans="1:1">
      <c r="A159" t="s">
        <v>300</v>
      </c>
    </row>
    <row r="160" spans="1:1">
      <c r="A160" t="s">
        <v>301</v>
      </c>
    </row>
    <row r="161" spans="1:1">
      <c r="A161" t="s">
        <v>302</v>
      </c>
    </row>
    <row r="162" spans="1:1">
      <c r="A162" t="s">
        <v>303</v>
      </c>
    </row>
    <row r="163" spans="1:1">
      <c r="A163" t="s">
        <v>304</v>
      </c>
    </row>
    <row r="164" spans="1:1">
      <c r="A164" t="s">
        <v>305</v>
      </c>
    </row>
    <row r="165" spans="1:1">
      <c r="A165" t="s">
        <v>306</v>
      </c>
    </row>
    <row r="166" spans="1:1">
      <c r="A166" t="s">
        <v>307</v>
      </c>
    </row>
    <row r="167" spans="1:1">
      <c r="A167" t="s">
        <v>308</v>
      </c>
    </row>
    <row r="168" spans="1:1">
      <c r="A168" t="s">
        <v>309</v>
      </c>
    </row>
    <row r="169" spans="1:1">
      <c r="A169" t="s">
        <v>310</v>
      </c>
    </row>
    <row r="170" spans="1:1">
      <c r="A170" t="s">
        <v>311</v>
      </c>
    </row>
    <row r="171" spans="1:1">
      <c r="A171" t="s">
        <v>312</v>
      </c>
    </row>
    <row r="172" spans="1:1">
      <c r="A172" t="s">
        <v>313</v>
      </c>
    </row>
    <row r="173" spans="1:1">
      <c r="A173" t="s">
        <v>314</v>
      </c>
    </row>
    <row r="174" spans="1:1">
      <c r="A174" t="s">
        <v>315</v>
      </c>
    </row>
    <row r="175" spans="1:1">
      <c r="A175" t="s">
        <v>316</v>
      </c>
    </row>
    <row r="176" spans="1:1">
      <c r="A176" t="s">
        <v>317</v>
      </c>
    </row>
    <row r="177" spans="1:1">
      <c r="A177" t="s">
        <v>318</v>
      </c>
    </row>
    <row r="178" spans="1:1">
      <c r="A178" t="s">
        <v>319</v>
      </c>
    </row>
    <row r="179" spans="1:1">
      <c r="A179" t="s">
        <v>320</v>
      </c>
    </row>
    <row r="180" spans="1:1">
      <c r="A180" t="s">
        <v>321</v>
      </c>
    </row>
    <row r="181" spans="1:1">
      <c r="A181" t="s">
        <v>322</v>
      </c>
    </row>
    <row r="182" spans="1:1">
      <c r="A182" t="s">
        <v>323</v>
      </c>
    </row>
    <row r="183" spans="1:1">
      <c r="A183" t="s">
        <v>324</v>
      </c>
    </row>
    <row r="184" spans="1:1">
      <c r="A184" t="s">
        <v>325</v>
      </c>
    </row>
    <row r="185" spans="1:1">
      <c r="A185" t="s">
        <v>326</v>
      </c>
    </row>
    <row r="186" spans="1:1">
      <c r="A186" t="s">
        <v>327</v>
      </c>
    </row>
    <row r="187" spans="1:1">
      <c r="A187" t="s">
        <v>328</v>
      </c>
    </row>
    <row r="188" spans="1:1">
      <c r="A188" t="s">
        <v>329</v>
      </c>
    </row>
    <row r="189" spans="1:1">
      <c r="A189" t="s">
        <v>330</v>
      </c>
    </row>
    <row r="190" spans="1:1">
      <c r="A190" t="s">
        <v>331</v>
      </c>
    </row>
    <row r="191" spans="1:1">
      <c r="A191" t="s">
        <v>332</v>
      </c>
    </row>
    <row r="192" spans="1:1">
      <c r="A192" t="s">
        <v>333</v>
      </c>
    </row>
    <row r="193" spans="1:1">
      <c r="A193" t="s">
        <v>334</v>
      </c>
    </row>
    <row r="194" spans="1:1">
      <c r="A194" t="s">
        <v>335</v>
      </c>
    </row>
    <row r="195" spans="1:1">
      <c r="A195" t="s">
        <v>336</v>
      </c>
    </row>
    <row r="196" spans="1:1">
      <c r="A196" t="s">
        <v>337</v>
      </c>
    </row>
    <row r="197" spans="1:1">
      <c r="A197" t="s">
        <v>338</v>
      </c>
    </row>
    <row r="198" spans="1:1">
      <c r="A198" t="s">
        <v>339</v>
      </c>
    </row>
    <row r="199" spans="1:1">
      <c r="A199" t="s">
        <v>340</v>
      </c>
    </row>
    <row r="200" spans="1:1">
      <c r="A200" t="s">
        <v>341</v>
      </c>
    </row>
    <row r="201" spans="1:1">
      <c r="A201" t="s">
        <v>342</v>
      </c>
    </row>
    <row r="202" spans="1:1">
      <c r="A202" t="s">
        <v>343</v>
      </c>
    </row>
    <row r="203" spans="1:1">
      <c r="A203" t="s">
        <v>344</v>
      </c>
    </row>
    <row r="204" spans="1:1">
      <c r="A204" t="s">
        <v>345</v>
      </c>
    </row>
    <row r="205" spans="1:1">
      <c r="A205" t="s">
        <v>346</v>
      </c>
    </row>
    <row r="206" spans="1:1">
      <c r="A206" t="s">
        <v>347</v>
      </c>
    </row>
    <row r="207" spans="1:1">
      <c r="A207" t="s">
        <v>348</v>
      </c>
    </row>
    <row r="208" spans="1:1">
      <c r="A208" t="s">
        <v>349</v>
      </c>
    </row>
    <row r="209" spans="1:1">
      <c r="A209" t="s">
        <v>350</v>
      </c>
    </row>
    <row r="210" spans="1:1">
      <c r="A210" t="s">
        <v>351</v>
      </c>
    </row>
    <row r="211" spans="1:1">
      <c r="A211" t="s">
        <v>352</v>
      </c>
    </row>
    <row r="212" spans="1:1">
      <c r="A212" t="s">
        <v>353</v>
      </c>
    </row>
    <row r="213" spans="1:1">
      <c r="A213" t="s">
        <v>354</v>
      </c>
    </row>
    <row r="214" spans="1:1">
      <c r="A214" t="s">
        <v>355</v>
      </c>
    </row>
    <row r="215" spans="1:1">
      <c r="A215" t="s">
        <v>356</v>
      </c>
    </row>
    <row r="216" spans="1:1">
      <c r="A216" t="s">
        <v>357</v>
      </c>
    </row>
    <row r="217" spans="1:1">
      <c r="A217" t="s">
        <v>358</v>
      </c>
    </row>
    <row r="218" spans="1:1">
      <c r="A218" t="s">
        <v>359</v>
      </c>
    </row>
    <row r="219" spans="1:1">
      <c r="A219" t="s">
        <v>360</v>
      </c>
    </row>
    <row r="220" spans="1:1">
      <c r="A220" t="s">
        <v>361</v>
      </c>
    </row>
    <row r="221" spans="1:1">
      <c r="A221" t="s">
        <v>362</v>
      </c>
    </row>
    <row r="222" spans="1:1">
      <c r="A222" t="s">
        <v>363</v>
      </c>
    </row>
    <row r="223" spans="1:1">
      <c r="A223" t="s">
        <v>364</v>
      </c>
    </row>
    <row r="224" spans="1:1">
      <c r="A224" t="s">
        <v>365</v>
      </c>
    </row>
    <row r="225" spans="1:1">
      <c r="A225" t="s">
        <v>366</v>
      </c>
    </row>
    <row r="226" spans="1:1">
      <c r="A226" t="s">
        <v>367</v>
      </c>
    </row>
    <row r="227" spans="1:1">
      <c r="A227" t="s">
        <v>368</v>
      </c>
    </row>
    <row r="228" spans="1:1">
      <c r="A228" t="s">
        <v>369</v>
      </c>
    </row>
    <row r="229" spans="1:1">
      <c r="A229" t="s">
        <v>370</v>
      </c>
    </row>
    <row r="230" spans="1:1">
      <c r="A230" t="s">
        <v>371</v>
      </c>
    </row>
    <row r="231" spans="1:1">
      <c r="A231" t="s">
        <v>372</v>
      </c>
    </row>
    <row r="232" spans="1:1">
      <c r="A232" t="s">
        <v>373</v>
      </c>
    </row>
    <row r="233" spans="1:1">
      <c r="A233" t="s">
        <v>374</v>
      </c>
    </row>
    <row r="234" spans="1:1">
      <c r="A234" t="s">
        <v>375</v>
      </c>
    </row>
    <row r="235" spans="1:1">
      <c r="A235" t="s">
        <v>376</v>
      </c>
    </row>
    <row r="236" spans="1:1">
      <c r="A236" t="s">
        <v>377</v>
      </c>
    </row>
    <row r="237" spans="1:1">
      <c r="A237" t="s">
        <v>378</v>
      </c>
    </row>
    <row r="238" spans="1:1">
      <c r="A238" t="s">
        <v>379</v>
      </c>
    </row>
    <row r="239" spans="1:1">
      <c r="A239" t="s">
        <v>380</v>
      </c>
    </row>
    <row r="240" spans="1:1">
      <c r="A240" t="s">
        <v>381</v>
      </c>
    </row>
    <row r="241" spans="1:1">
      <c r="A241" t="s">
        <v>382</v>
      </c>
    </row>
    <row r="242" spans="1:1">
      <c r="A242" t="s">
        <v>383</v>
      </c>
    </row>
    <row r="243" spans="1:1">
      <c r="A243" t="s">
        <v>384</v>
      </c>
    </row>
    <row r="244" spans="1:1">
      <c r="A244" t="s">
        <v>385</v>
      </c>
    </row>
    <row r="245" spans="1:1">
      <c r="A245" t="s">
        <v>386</v>
      </c>
    </row>
    <row r="246" spans="1:1">
      <c r="A246" t="s">
        <v>387</v>
      </c>
    </row>
    <row r="247" spans="1:1">
      <c r="A247" t="s">
        <v>388</v>
      </c>
    </row>
    <row r="248" spans="1:1">
      <c r="A248" t="s">
        <v>389</v>
      </c>
    </row>
    <row r="249" spans="1:1">
      <c r="A249" t="s">
        <v>390</v>
      </c>
    </row>
    <row r="250" spans="1:1">
      <c r="A250" t="s">
        <v>391</v>
      </c>
    </row>
    <row r="251" spans="1:1">
      <c r="A251" t="s">
        <v>392</v>
      </c>
    </row>
    <row r="252" spans="1:1">
      <c r="A252" t="s">
        <v>393</v>
      </c>
    </row>
    <row r="253" spans="1:1">
      <c r="A253" t="s">
        <v>394</v>
      </c>
    </row>
    <row r="254" spans="1:1">
      <c r="A254" t="s">
        <v>395</v>
      </c>
    </row>
    <row r="255" spans="1:1">
      <c r="A255" t="s">
        <v>396</v>
      </c>
    </row>
    <row r="256" spans="1:1">
      <c r="A256" t="s">
        <v>397</v>
      </c>
    </row>
    <row r="257" spans="1:1">
      <c r="A257" t="s">
        <v>398</v>
      </c>
    </row>
    <row r="258" spans="1:1">
      <c r="A258" t="s">
        <v>399</v>
      </c>
    </row>
    <row r="259" spans="1:1">
      <c r="A259" t="s">
        <v>400</v>
      </c>
    </row>
    <row r="260" spans="1:1">
      <c r="A260" t="s">
        <v>401</v>
      </c>
    </row>
    <row r="261" spans="1:1">
      <c r="A261" t="s">
        <v>402</v>
      </c>
    </row>
    <row r="262" spans="1:1">
      <c r="A262" t="s">
        <v>403</v>
      </c>
    </row>
    <row r="263" spans="1:1">
      <c r="A263" t="s">
        <v>404</v>
      </c>
    </row>
    <row r="264" spans="1:1">
      <c r="A264" t="s">
        <v>405</v>
      </c>
    </row>
    <row r="265" spans="1:1">
      <c r="A265" t="s">
        <v>406</v>
      </c>
    </row>
    <row r="266" spans="1:1">
      <c r="A266" t="s">
        <v>407</v>
      </c>
    </row>
    <row r="267" spans="1:1">
      <c r="A267" t="s">
        <v>408</v>
      </c>
    </row>
    <row r="268" spans="1:1">
      <c r="A268" t="s">
        <v>409</v>
      </c>
    </row>
    <row r="269" spans="1:1">
      <c r="A269" t="s">
        <v>410</v>
      </c>
    </row>
    <row r="270" spans="1:1">
      <c r="A270" t="s">
        <v>411</v>
      </c>
    </row>
    <row r="271" spans="1:1">
      <c r="A271" t="s">
        <v>412</v>
      </c>
    </row>
    <row r="272" spans="1:1">
      <c r="A272" t="s">
        <v>413</v>
      </c>
    </row>
    <row r="273" spans="1:1">
      <c r="A273" t="s">
        <v>414</v>
      </c>
    </row>
    <row r="274" spans="1:1">
      <c r="A274" t="s">
        <v>415</v>
      </c>
    </row>
    <row r="275" spans="1:1">
      <c r="A275" t="s">
        <v>416</v>
      </c>
    </row>
    <row r="276" spans="1:1">
      <c r="A276" t="s">
        <v>417</v>
      </c>
    </row>
    <row r="277" spans="1:1">
      <c r="A277" t="s">
        <v>418</v>
      </c>
    </row>
    <row r="278" spans="1:1">
      <c r="A278" t="s">
        <v>419</v>
      </c>
    </row>
    <row r="279" spans="1:1">
      <c r="A279" t="s">
        <v>420</v>
      </c>
    </row>
    <row r="280" spans="1:1">
      <c r="A280" t="s">
        <v>421</v>
      </c>
    </row>
    <row r="281" spans="1:1">
      <c r="A281" t="s">
        <v>422</v>
      </c>
    </row>
    <row r="282" spans="1:1">
      <c r="A282" t="s">
        <v>423</v>
      </c>
    </row>
    <row r="283" spans="1:1">
      <c r="A283" t="s">
        <v>424</v>
      </c>
    </row>
    <row r="284" spans="1:1">
      <c r="A284" t="s">
        <v>425</v>
      </c>
    </row>
    <row r="285" spans="1:1">
      <c r="A285" t="s">
        <v>426</v>
      </c>
    </row>
    <row r="286" spans="1:1">
      <c r="A286" t="s">
        <v>427</v>
      </c>
    </row>
    <row r="287" spans="1:1">
      <c r="A287" t="s">
        <v>428</v>
      </c>
    </row>
    <row r="288" spans="1:1">
      <c r="A288" t="s">
        <v>429</v>
      </c>
    </row>
    <row r="289" spans="1:1">
      <c r="A289" t="s">
        <v>430</v>
      </c>
    </row>
    <row r="290" spans="1:1">
      <c r="A290" t="s">
        <v>431</v>
      </c>
    </row>
    <row r="291" spans="1:1">
      <c r="A291" t="s">
        <v>432</v>
      </c>
    </row>
    <row r="292" spans="1:1">
      <c r="A292" t="s">
        <v>433</v>
      </c>
    </row>
    <row r="293" spans="1:1">
      <c r="A293" t="s">
        <v>434</v>
      </c>
    </row>
    <row r="294" spans="1:1">
      <c r="A294" t="s">
        <v>435</v>
      </c>
    </row>
    <row r="295" spans="1:1">
      <c r="A295" t="s">
        <v>436</v>
      </c>
    </row>
    <row r="296" spans="1:1">
      <c r="A296" t="s">
        <v>437</v>
      </c>
    </row>
    <row r="297" spans="1:1">
      <c r="A297" t="s">
        <v>438</v>
      </c>
    </row>
    <row r="298" spans="1:1">
      <c r="A298" t="s">
        <v>439</v>
      </c>
    </row>
    <row r="299" spans="1:1">
      <c r="A299" t="s">
        <v>440</v>
      </c>
    </row>
    <row r="300" spans="1:1">
      <c r="A300" t="s">
        <v>441</v>
      </c>
    </row>
    <row r="301" spans="1:1">
      <c r="A301" t="s">
        <v>442</v>
      </c>
    </row>
    <row r="302" spans="1:1">
      <c r="A302" t="s">
        <v>443</v>
      </c>
    </row>
    <row r="303" spans="1:1">
      <c r="A303" t="s">
        <v>444</v>
      </c>
    </row>
    <row r="304" spans="1:1">
      <c r="A304" t="s">
        <v>445</v>
      </c>
    </row>
    <row r="305" spans="1:1">
      <c r="A305" t="s">
        <v>446</v>
      </c>
    </row>
    <row r="306" spans="1:1">
      <c r="A306" t="s">
        <v>447</v>
      </c>
    </row>
    <row r="307" spans="1:1">
      <c r="A307" t="s">
        <v>448</v>
      </c>
    </row>
    <row r="308" spans="1:1">
      <c r="A308" t="s">
        <v>449</v>
      </c>
    </row>
    <row r="309" spans="1:1">
      <c r="A309" t="s">
        <v>450</v>
      </c>
    </row>
    <row r="310" spans="1:1">
      <c r="A310" t="s">
        <v>451</v>
      </c>
    </row>
    <row r="311" spans="1:1">
      <c r="A311" t="s">
        <v>452</v>
      </c>
    </row>
    <row r="312" spans="1:1">
      <c r="A312" t="s">
        <v>453</v>
      </c>
    </row>
    <row r="313" spans="1:1">
      <c r="A313" t="s">
        <v>454</v>
      </c>
    </row>
    <row r="314" spans="1:1">
      <c r="A314" t="s">
        <v>455</v>
      </c>
    </row>
    <row r="315" spans="1:1">
      <c r="A315" t="s">
        <v>456</v>
      </c>
    </row>
    <row r="316" spans="1:1">
      <c r="A316" t="s">
        <v>457</v>
      </c>
    </row>
    <row r="317" spans="1:1">
      <c r="A317" t="s">
        <v>458</v>
      </c>
    </row>
    <row r="318" spans="1:1">
      <c r="A318" t="s">
        <v>459</v>
      </c>
    </row>
    <row r="319" spans="1:1">
      <c r="A319" t="s">
        <v>460</v>
      </c>
    </row>
    <row r="320" spans="1:1">
      <c r="A320" t="s">
        <v>461</v>
      </c>
    </row>
    <row r="321" spans="1:1">
      <c r="A321" t="s">
        <v>462</v>
      </c>
    </row>
    <row r="322" spans="1:1">
      <c r="A322" t="s">
        <v>463</v>
      </c>
    </row>
    <row r="323" spans="1:1">
      <c r="A323" t="s">
        <v>464</v>
      </c>
    </row>
    <row r="324" spans="1:1">
      <c r="A324" t="s">
        <v>465</v>
      </c>
    </row>
    <row r="325" spans="1:1">
      <c r="A325" t="s">
        <v>466</v>
      </c>
    </row>
    <row r="326" spans="1:1">
      <c r="A326" t="s">
        <v>467</v>
      </c>
    </row>
    <row r="327" spans="1:1">
      <c r="A327" t="s">
        <v>468</v>
      </c>
    </row>
    <row r="328" spans="1:1">
      <c r="A328" t="s">
        <v>469</v>
      </c>
    </row>
    <row r="329" spans="1:1">
      <c r="A329" t="s">
        <v>470</v>
      </c>
    </row>
    <row r="330" spans="1:1">
      <c r="A330" t="s">
        <v>471</v>
      </c>
    </row>
    <row r="331" spans="1:1">
      <c r="A331" t="s">
        <v>472</v>
      </c>
    </row>
    <row r="332" spans="1:1">
      <c r="A332" t="s">
        <v>473</v>
      </c>
    </row>
    <row r="333" spans="1:1">
      <c r="A333" t="s">
        <v>474</v>
      </c>
    </row>
    <row r="334" spans="1:1">
      <c r="A334" t="s">
        <v>475</v>
      </c>
    </row>
    <row r="335" spans="1:1">
      <c r="A335" t="s">
        <v>476</v>
      </c>
    </row>
    <row r="336" spans="1:1">
      <c r="A336" t="s">
        <v>477</v>
      </c>
    </row>
    <row r="337" spans="1:1">
      <c r="A337" t="s">
        <v>478</v>
      </c>
    </row>
    <row r="338" spans="1:1">
      <c r="A338" t="s">
        <v>479</v>
      </c>
    </row>
    <row r="339" spans="1:1">
      <c r="A339" t="s">
        <v>480</v>
      </c>
    </row>
    <row r="340" spans="1:1">
      <c r="A340" t="s">
        <v>481</v>
      </c>
    </row>
    <row r="341" spans="1:1">
      <c r="A341" t="s">
        <v>482</v>
      </c>
    </row>
    <row r="342" spans="1:1">
      <c r="A342" t="s">
        <v>483</v>
      </c>
    </row>
    <row r="343" spans="1:1">
      <c r="A343" t="s">
        <v>484</v>
      </c>
    </row>
    <row r="344" spans="1:1">
      <c r="A344" t="s">
        <v>485</v>
      </c>
    </row>
    <row r="345" spans="1:1">
      <c r="A345" t="s">
        <v>486</v>
      </c>
    </row>
    <row r="346" spans="1:1">
      <c r="A346" t="s">
        <v>487</v>
      </c>
    </row>
    <row r="347" spans="1:1">
      <c r="A347" t="s">
        <v>488</v>
      </c>
    </row>
    <row r="348" spans="1:1">
      <c r="A348" t="s">
        <v>489</v>
      </c>
    </row>
    <row r="349" spans="1:1">
      <c r="A349" t="s">
        <v>490</v>
      </c>
    </row>
    <row r="350" spans="1:1">
      <c r="A350" t="s">
        <v>491</v>
      </c>
    </row>
    <row r="351" spans="1:1">
      <c r="A351" t="s">
        <v>492</v>
      </c>
    </row>
    <row r="352" spans="1:1">
      <c r="A352" t="s">
        <v>493</v>
      </c>
    </row>
    <row r="353" spans="1:1">
      <c r="A353" t="s">
        <v>494</v>
      </c>
    </row>
    <row r="354" spans="1:1">
      <c r="A354" t="s">
        <v>495</v>
      </c>
    </row>
    <row r="355" spans="1:1">
      <c r="A355" t="s">
        <v>496</v>
      </c>
    </row>
    <row r="356" spans="1:1">
      <c r="A356" t="s">
        <v>497</v>
      </c>
    </row>
    <row r="357" spans="1:1">
      <c r="A357" t="s">
        <v>498</v>
      </c>
    </row>
    <row r="358" spans="1:1">
      <c r="A358" t="s">
        <v>499</v>
      </c>
    </row>
    <row r="359" spans="1:1">
      <c r="A359" t="s">
        <v>500</v>
      </c>
    </row>
    <row r="360" spans="1:1">
      <c r="A360" t="s">
        <v>501</v>
      </c>
    </row>
    <row r="361" spans="1:1">
      <c r="A361" t="s">
        <v>502</v>
      </c>
    </row>
    <row r="362" spans="1:1">
      <c r="A362" t="s">
        <v>503</v>
      </c>
    </row>
    <row r="363" spans="1:1">
      <c r="A363" t="s">
        <v>504</v>
      </c>
    </row>
    <row r="364" spans="1:1">
      <c r="A364" t="s">
        <v>505</v>
      </c>
    </row>
    <row r="365" spans="1:1">
      <c r="A365" t="s">
        <v>506</v>
      </c>
    </row>
    <row r="366" spans="1:1">
      <c r="A366" t="s">
        <v>507</v>
      </c>
    </row>
    <row r="367" spans="1:1">
      <c r="A367" t="s">
        <v>508</v>
      </c>
    </row>
    <row r="368" spans="1:1">
      <c r="A368" t="s">
        <v>509</v>
      </c>
    </row>
    <row r="369" spans="1:1">
      <c r="A369" t="s">
        <v>510</v>
      </c>
    </row>
    <row r="370" spans="1:1">
      <c r="A370" t="s">
        <v>511</v>
      </c>
    </row>
    <row r="371" spans="1:1">
      <c r="A371" t="s">
        <v>512</v>
      </c>
    </row>
    <row r="372" spans="1:1">
      <c r="A372" t="s">
        <v>513</v>
      </c>
    </row>
    <row r="373" spans="1:1">
      <c r="A373" t="s">
        <v>514</v>
      </c>
    </row>
    <row r="374" spans="1:1">
      <c r="A374" t="s">
        <v>515</v>
      </c>
    </row>
    <row r="375" spans="1:1">
      <c r="A375" t="s">
        <v>516</v>
      </c>
    </row>
    <row r="376" spans="1:1">
      <c r="A376" t="s">
        <v>517</v>
      </c>
    </row>
    <row r="377" spans="1:1">
      <c r="A377" t="s">
        <v>518</v>
      </c>
    </row>
    <row r="378" spans="1:1">
      <c r="A378" t="s">
        <v>519</v>
      </c>
    </row>
    <row r="379" spans="1:1">
      <c r="A379" t="s">
        <v>520</v>
      </c>
    </row>
    <row r="380" spans="1:1">
      <c r="A380" t="s">
        <v>521</v>
      </c>
    </row>
    <row r="381" spans="1:1">
      <c r="A381" t="s">
        <v>522</v>
      </c>
    </row>
    <row r="382" spans="1:1">
      <c r="A382" t="s">
        <v>523</v>
      </c>
    </row>
    <row r="383" spans="1:1">
      <c r="A383" t="s">
        <v>524</v>
      </c>
    </row>
    <row r="384" spans="1:1">
      <c r="A384" t="s">
        <v>525</v>
      </c>
    </row>
    <row r="385" spans="1:1">
      <c r="A385" t="s">
        <v>526</v>
      </c>
    </row>
    <row r="386" spans="1:1">
      <c r="A386" t="s">
        <v>527</v>
      </c>
    </row>
    <row r="387" spans="1:1">
      <c r="A387" t="s">
        <v>528</v>
      </c>
    </row>
    <row r="388" spans="1:1">
      <c r="A388" t="s">
        <v>529</v>
      </c>
    </row>
    <row r="389" spans="1:1">
      <c r="A389" t="s">
        <v>530</v>
      </c>
    </row>
    <row r="390" spans="1:1">
      <c r="A390" t="s">
        <v>531</v>
      </c>
    </row>
    <row r="391" spans="1:1">
      <c r="A391" t="s">
        <v>532</v>
      </c>
    </row>
    <row r="392" spans="1:1">
      <c r="A392" t="s">
        <v>533</v>
      </c>
    </row>
    <row r="393" spans="1:1">
      <c r="A393" t="s">
        <v>534</v>
      </c>
    </row>
    <row r="394" spans="1:1">
      <c r="A394" t="s">
        <v>535</v>
      </c>
    </row>
    <row r="395" spans="1:1">
      <c r="A395" t="s">
        <v>536</v>
      </c>
    </row>
    <row r="396" spans="1:1">
      <c r="A396" t="s">
        <v>537</v>
      </c>
    </row>
    <row r="397" spans="1:1">
      <c r="A397" t="s">
        <v>538</v>
      </c>
    </row>
    <row r="398" spans="1:1">
      <c r="A398" t="s">
        <v>539</v>
      </c>
    </row>
    <row r="399" spans="1:1">
      <c r="A399" t="s">
        <v>540</v>
      </c>
    </row>
    <row r="400" spans="1:1">
      <c r="A400" t="s">
        <v>541</v>
      </c>
    </row>
    <row r="401" spans="1:1">
      <c r="A401" t="s">
        <v>542</v>
      </c>
    </row>
    <row r="402" spans="1:1">
      <c r="A402" t="s">
        <v>543</v>
      </c>
    </row>
    <row r="403" spans="1:1">
      <c r="A403" t="s">
        <v>544</v>
      </c>
    </row>
    <row r="404" spans="1:1">
      <c r="A404" t="s">
        <v>545</v>
      </c>
    </row>
    <row r="405" spans="1:1">
      <c r="A405" t="s">
        <v>546</v>
      </c>
    </row>
    <row r="406" spans="1:1">
      <c r="A406" t="s">
        <v>547</v>
      </c>
    </row>
    <row r="407" spans="1:1">
      <c r="A407" t="s">
        <v>548</v>
      </c>
    </row>
    <row r="408" spans="1:1">
      <c r="A408" t="s">
        <v>549</v>
      </c>
    </row>
    <row r="409" spans="1:1">
      <c r="A409" t="s">
        <v>550</v>
      </c>
    </row>
    <row r="410" spans="1:1">
      <c r="A410" t="s">
        <v>551</v>
      </c>
    </row>
    <row r="411" spans="1:1">
      <c r="A411" t="s">
        <v>552</v>
      </c>
    </row>
    <row r="412" spans="1:1">
      <c r="A412" t="s">
        <v>553</v>
      </c>
    </row>
    <row r="413" spans="1:1">
      <c r="A413" t="s">
        <v>554</v>
      </c>
    </row>
    <row r="414" spans="1:1">
      <c r="A414" t="s">
        <v>555</v>
      </c>
    </row>
    <row r="415" spans="1:1">
      <c r="A415" t="s">
        <v>556</v>
      </c>
    </row>
    <row r="416" spans="1:1">
      <c r="A416" t="s">
        <v>557</v>
      </c>
    </row>
    <row r="417" spans="1:1">
      <c r="A417" t="s">
        <v>558</v>
      </c>
    </row>
    <row r="418" spans="1:1">
      <c r="A418" t="s">
        <v>559</v>
      </c>
    </row>
    <row r="419" spans="1:1">
      <c r="A419" t="s">
        <v>560</v>
      </c>
    </row>
    <row r="420" spans="1:1">
      <c r="A420" t="s">
        <v>561</v>
      </c>
    </row>
    <row r="421" spans="1:1">
      <c r="A421" t="s">
        <v>562</v>
      </c>
    </row>
  </sheetData>
  <sheetProtection algorithmName="SHA-512" hashValue="GeD9GABiPDjDzINGij/tfMvUsTCnUZ/H671jVkZRKE9NhilhToncyMn3vLZtFGU8ruR3lrJtrkDSbPZEvEU6vA==" saltValue="qRWul7pp6NDacfQr+flw2w==" spinCount="100000" sheet="1" objects="1" scenarios="1"/>
  <sortState xmlns:xlrd2="http://schemas.microsoft.com/office/spreadsheetml/2017/richdata2"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Garzón Peraza</dc:creator>
  <cp:keywords/>
  <dc:description/>
  <cp:lastModifiedBy>Yanet Patricia Benavides Sevilla</cp:lastModifiedBy>
  <cp:revision/>
  <dcterms:created xsi:type="dcterms:W3CDTF">2020-06-25T21:16:25Z</dcterms:created>
  <dcterms:modified xsi:type="dcterms:W3CDTF">2023-03-16T02:29:02Z</dcterms:modified>
  <cp:category/>
  <cp:contentStatus/>
</cp:coreProperties>
</file>